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mc:AlternateContent xmlns:mc="http://schemas.openxmlformats.org/markup-compatibility/2006">
    <mc:Choice Requires="x15">
      <x15ac:absPath xmlns:x15ac="http://schemas.microsoft.com/office/spreadsheetml/2010/11/ac" url="C:\Users\DeLL\Desktop\Data Multiverse Hub\Excel Sheet  Module Almabetter\Excel Sheet Module By Himanshu\"/>
    </mc:Choice>
  </mc:AlternateContent>
  <xr:revisionPtr revIDLastSave="0" documentId="13_ncr:1_{B8C10F22-B488-4E1C-8E7F-D4A28DFAC2FD}" xr6:coauthVersionLast="47" xr6:coauthVersionMax="47" xr10:uidLastSave="{00000000-0000-0000-0000-000000000000}"/>
  <bookViews>
    <workbookView xWindow="-110" yWindow="-110" windowWidth="19420" windowHeight="10300" activeTab="1" xr2:uid="{00000000-000D-0000-FFFF-FFFF00000000}"/>
  </bookViews>
  <sheets>
    <sheet name="Indexing " sheetId="5" r:id="rId1"/>
    <sheet name="Key Learnings " sheetId="4" r:id="rId2"/>
    <sheet name="Pivot_Table" sheetId="17" r:id="rId3"/>
    <sheet name="Index &amp; Match" sheetId="20" r:id="rId4"/>
    <sheet name="Covid US " sheetId="3" r:id="rId5"/>
    <sheet name="Formula" sheetId="7" r:id="rId6"/>
    <sheet name="$ Basis Range Multiplication " sheetId="9" r:id="rId7"/>
    <sheet name="Shortcut By Excel " sheetId="1" r:id="rId8"/>
    <sheet name="Sorting_1" sheetId="12" r:id="rId9"/>
    <sheet name="Sorting and Duplicates 2" sheetId="13" r:id="rId10"/>
    <sheet name="Sorting on the basis of rows " sheetId="14" r:id="rId11"/>
    <sheet name="Operator (Formula)" sheetId="8" r:id="rId12"/>
    <sheet name="Mapping" sheetId="11" r:id="rId13"/>
  </sheets>
  <definedNames>
    <definedName name="_xlnm._FilterDatabase" localSheetId="4" hidden="1">'Covid US '!$A$1:$X$421</definedName>
    <definedName name="_xlnm._FilterDatabase" localSheetId="5" hidden="1">Formula!$C$124:$D$134</definedName>
    <definedName name="NativeTimeline_date">#N/A</definedName>
    <definedName name="Slicer_YY_MM_Himanshu">#N/A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12" i="17" l="1"/>
  <c r="L211" i="17"/>
  <c r="L210" i="17"/>
  <c r="L209" i="17"/>
  <c r="L208" i="17"/>
  <c r="L207" i="17"/>
  <c r="L206" i="17"/>
  <c r="L205" i="17"/>
  <c r="L204" i="17"/>
  <c r="L203" i="17"/>
  <c r="L202" i="17"/>
  <c r="L201" i="17"/>
  <c r="L200" i="17"/>
  <c r="L199" i="17"/>
  <c r="L198" i="17"/>
  <c r="L197" i="17"/>
  <c r="L196" i="17"/>
  <c r="K197" i="17"/>
  <c r="K198" i="17"/>
  <c r="K199" i="17"/>
  <c r="K200" i="17"/>
  <c r="K201" i="17"/>
  <c r="K202" i="17"/>
  <c r="K203" i="17"/>
  <c r="K204" i="17"/>
  <c r="K205" i="17"/>
  <c r="K206" i="17"/>
  <c r="K207" i="17"/>
  <c r="K208" i="17"/>
  <c r="K209" i="17"/>
  <c r="K210" i="17"/>
  <c r="K211" i="17"/>
  <c r="K212" i="17"/>
  <c r="K196" i="17"/>
  <c r="J212" i="17"/>
  <c r="G164" i="7"/>
  <c r="H159" i="7"/>
  <c r="K146" i="7"/>
  <c r="F153" i="7"/>
  <c r="I148" i="7"/>
  <c r="I147" i="7"/>
  <c r="I146" i="7"/>
  <c r="E39" i="7"/>
  <c r="E40" i="7"/>
  <c r="E41" i="7"/>
  <c r="E42" i="7"/>
  <c r="E32" i="7"/>
  <c r="C39" i="7"/>
  <c r="I212" i="17"/>
  <c r="I150" i="7" l="1"/>
  <c r="H196" i="17"/>
  <c r="O19" i="20"/>
  <c r="O20" i="20"/>
  <c r="O21" i="20"/>
  <c r="O22" i="20"/>
  <c r="N19" i="20"/>
  <c r="N20" i="20"/>
  <c r="N21" i="20"/>
  <c r="N22" i="20"/>
  <c r="O18" i="20"/>
  <c r="N18" i="20"/>
  <c r="M19" i="20"/>
  <c r="M20" i="20"/>
  <c r="M21" i="20"/>
  <c r="M22" i="20"/>
  <c r="M18" i="20"/>
  <c r="M5" i="20"/>
  <c r="N5" i="20"/>
  <c r="O6" i="20"/>
  <c r="O7" i="20"/>
  <c r="O8" i="20"/>
  <c r="O9" i="20"/>
  <c r="O5" i="20"/>
  <c r="N6" i="20"/>
  <c r="N7" i="20"/>
  <c r="N8" i="20"/>
  <c r="N9" i="20"/>
  <c r="M6" i="20"/>
  <c r="M7" i="20"/>
  <c r="M8" i="20"/>
  <c r="M9" i="20"/>
  <c r="D13" i="20"/>
  <c r="G16" i="20" s="1"/>
  <c r="S15" i="9"/>
  <c r="R14" i="9"/>
  <c r="R13" i="9" s="1"/>
  <c r="R12" i="9" s="1"/>
  <c r="R11" i="9" s="1"/>
  <c r="R10" i="9" s="1"/>
  <c r="R9" i="9" s="1"/>
  <c r="R8" i="9" s="1"/>
  <c r="R7" i="9" s="1"/>
  <c r="T6" i="9"/>
  <c r="T15" i="9" s="1"/>
  <c r="G17" i="20"/>
  <c r="D16" i="20"/>
  <c r="D17" i="20"/>
  <c r="D14" i="20"/>
  <c r="H197" i="17"/>
  <c r="H198" i="17"/>
  <c r="H199" i="17"/>
  <c r="H200" i="17"/>
  <c r="H201" i="17"/>
  <c r="H202" i="17"/>
  <c r="H203" i="17"/>
  <c r="H204" i="17"/>
  <c r="H205" i="17"/>
  <c r="H206" i="17"/>
  <c r="H207" i="17"/>
  <c r="H208" i="17"/>
  <c r="H209" i="17"/>
  <c r="H210" i="17"/>
  <c r="H211" i="17"/>
  <c r="S422" i="14"/>
  <c r="W422" i="14" s="1"/>
  <c r="O422" i="14"/>
  <c r="J422" i="14"/>
  <c r="V422" i="14"/>
  <c r="Y422" i="14" s="1"/>
  <c r="S421" i="14"/>
  <c r="W421" i="14" s="1"/>
  <c r="O421" i="14"/>
  <c r="J421" i="14"/>
  <c r="V421" i="14"/>
  <c r="Y421" i="14" s="1"/>
  <c r="S420" i="14"/>
  <c r="O420" i="14"/>
  <c r="J420" i="14"/>
  <c r="W420" i="14"/>
  <c r="Y420" i="14"/>
  <c r="V420" i="14"/>
  <c r="X420" i="14" s="1"/>
  <c r="S419" i="14"/>
  <c r="O419" i="14"/>
  <c r="J419" i="14"/>
  <c r="W419" i="14"/>
  <c r="Y419" i="14"/>
  <c r="X419" i="14"/>
  <c r="V419" i="14"/>
  <c r="S418" i="14"/>
  <c r="O418" i="14"/>
  <c r="J418" i="14"/>
  <c r="W418" i="14"/>
  <c r="Y418" i="14"/>
  <c r="X418" i="14"/>
  <c r="V418" i="14"/>
  <c r="S417" i="14"/>
  <c r="O417" i="14"/>
  <c r="J417" i="14"/>
  <c r="W417" i="14"/>
  <c r="V417" i="14"/>
  <c r="X417" i="14" s="1"/>
  <c r="S416" i="14"/>
  <c r="O416" i="14"/>
  <c r="J416" i="14"/>
  <c r="W416" i="14"/>
  <c r="Y416" i="14"/>
  <c r="V416" i="14"/>
  <c r="X416" i="14" s="1"/>
  <c r="S415" i="14"/>
  <c r="W415" i="14" s="1"/>
  <c r="O415" i="14"/>
  <c r="J415" i="14"/>
  <c r="X415" i="14"/>
  <c r="V415" i="14"/>
  <c r="Y415" i="14" s="1"/>
  <c r="S414" i="14"/>
  <c r="W414" i="14" s="1"/>
  <c r="O414" i="14"/>
  <c r="J414" i="14"/>
  <c r="V414" i="14"/>
  <c r="S413" i="14"/>
  <c r="W413" i="14" s="1"/>
  <c r="O413" i="14"/>
  <c r="J413" i="14"/>
  <c r="V413" i="14"/>
  <c r="Y413" i="14" s="1"/>
  <c r="S412" i="14"/>
  <c r="W412" i="14" s="1"/>
  <c r="O412" i="14"/>
  <c r="J412" i="14"/>
  <c r="V412" i="14"/>
  <c r="Y412" i="14" s="1"/>
  <c r="S411" i="14"/>
  <c r="O411" i="14"/>
  <c r="J411" i="14"/>
  <c r="W411" i="14"/>
  <c r="Y411" i="14"/>
  <c r="V411" i="14"/>
  <c r="X411" i="14" s="1"/>
  <c r="S410" i="14"/>
  <c r="O410" i="14"/>
  <c r="J410" i="14"/>
  <c r="W410" i="14"/>
  <c r="Y410" i="14"/>
  <c r="X410" i="14"/>
  <c r="V410" i="14"/>
  <c r="S409" i="14"/>
  <c r="O409" i="14"/>
  <c r="J409" i="14"/>
  <c r="W409" i="14"/>
  <c r="Y409" i="14"/>
  <c r="X409" i="14"/>
  <c r="V409" i="14"/>
  <c r="S408" i="14"/>
  <c r="O408" i="14"/>
  <c r="J408" i="14"/>
  <c r="W408" i="14"/>
  <c r="Y408" i="14"/>
  <c r="V408" i="14"/>
  <c r="X408" i="14" s="1"/>
  <c r="S407" i="14"/>
  <c r="W407" i="14" s="1"/>
  <c r="O407" i="14"/>
  <c r="J407" i="14"/>
  <c r="X407" i="14"/>
  <c r="V407" i="14"/>
  <c r="Y407" i="14" s="1"/>
  <c r="S406" i="14"/>
  <c r="W406" i="14" s="1"/>
  <c r="O406" i="14"/>
  <c r="J406" i="14"/>
  <c r="V406" i="14"/>
  <c r="S405" i="14"/>
  <c r="W405" i="14" s="1"/>
  <c r="O405" i="14"/>
  <c r="J405" i="14"/>
  <c r="V405" i="14"/>
  <c r="Y405" i="14" s="1"/>
  <c r="S404" i="14"/>
  <c r="W404" i="14" s="1"/>
  <c r="O404" i="14"/>
  <c r="J404" i="14"/>
  <c r="V404" i="14"/>
  <c r="Y404" i="14" s="1"/>
  <c r="S403" i="14"/>
  <c r="O403" i="14"/>
  <c r="J403" i="14"/>
  <c r="W403" i="14"/>
  <c r="Y403" i="14"/>
  <c r="V403" i="14"/>
  <c r="X403" i="14" s="1"/>
  <c r="S402" i="14"/>
  <c r="O402" i="14"/>
  <c r="J402" i="14"/>
  <c r="W402" i="14"/>
  <c r="Y402" i="14"/>
  <c r="X402" i="14"/>
  <c r="V402" i="14"/>
  <c r="S401" i="14"/>
  <c r="O401" i="14"/>
  <c r="J401" i="14"/>
  <c r="W401" i="14"/>
  <c r="Y401" i="14"/>
  <c r="X401" i="14"/>
  <c r="V401" i="14"/>
  <c r="S400" i="14"/>
  <c r="O400" i="14"/>
  <c r="J400" i="14"/>
  <c r="W400" i="14"/>
  <c r="Y400" i="14"/>
  <c r="V400" i="14"/>
  <c r="X400" i="14" s="1"/>
  <c r="S399" i="14"/>
  <c r="W399" i="14" s="1"/>
  <c r="O399" i="14"/>
  <c r="J399" i="14"/>
  <c r="X399" i="14"/>
  <c r="V399" i="14"/>
  <c r="Y399" i="14" s="1"/>
  <c r="S398" i="14"/>
  <c r="W398" i="14" s="1"/>
  <c r="O398" i="14"/>
  <c r="J398" i="14"/>
  <c r="V398" i="14"/>
  <c r="S397" i="14"/>
  <c r="W397" i="14" s="1"/>
  <c r="O397" i="14"/>
  <c r="J397" i="14"/>
  <c r="V397" i="14"/>
  <c r="Y397" i="14" s="1"/>
  <c r="S396" i="14"/>
  <c r="W396" i="14" s="1"/>
  <c r="O396" i="14"/>
  <c r="J396" i="14"/>
  <c r="V396" i="14"/>
  <c r="Y396" i="14" s="1"/>
  <c r="S395" i="14"/>
  <c r="O395" i="14"/>
  <c r="J395" i="14"/>
  <c r="W395" i="14"/>
  <c r="Y395" i="14"/>
  <c r="V395" i="14"/>
  <c r="X395" i="14" s="1"/>
  <c r="S394" i="14"/>
  <c r="O394" i="14"/>
  <c r="J394" i="14"/>
  <c r="W394" i="14"/>
  <c r="Y394" i="14"/>
  <c r="X394" i="14"/>
  <c r="V394" i="14"/>
  <c r="S393" i="14"/>
  <c r="O393" i="14"/>
  <c r="J393" i="14"/>
  <c r="W393" i="14"/>
  <c r="Y393" i="14"/>
  <c r="X393" i="14"/>
  <c r="V393" i="14"/>
  <c r="S392" i="14"/>
  <c r="O392" i="14"/>
  <c r="J392" i="14"/>
  <c r="W392" i="14"/>
  <c r="Y392" i="14"/>
  <c r="V392" i="14"/>
  <c r="X392" i="14" s="1"/>
  <c r="S391" i="14"/>
  <c r="W391" i="14" s="1"/>
  <c r="O391" i="14"/>
  <c r="J391" i="14"/>
  <c r="X391" i="14"/>
  <c r="V391" i="14"/>
  <c r="Y391" i="14" s="1"/>
  <c r="S390" i="14"/>
  <c r="W390" i="14" s="1"/>
  <c r="O390" i="14"/>
  <c r="J390" i="14"/>
  <c r="V390" i="14"/>
  <c r="S389" i="14"/>
  <c r="W389" i="14" s="1"/>
  <c r="O389" i="14"/>
  <c r="J389" i="14"/>
  <c r="V389" i="14"/>
  <c r="Y389" i="14" s="1"/>
  <c r="S388" i="14"/>
  <c r="W388" i="14" s="1"/>
  <c r="O388" i="14"/>
  <c r="J388" i="14"/>
  <c r="V388" i="14"/>
  <c r="Y388" i="14" s="1"/>
  <c r="S387" i="14"/>
  <c r="O387" i="14"/>
  <c r="J387" i="14"/>
  <c r="W387" i="14"/>
  <c r="Y387" i="14"/>
  <c r="V387" i="14"/>
  <c r="X387" i="14" s="1"/>
  <c r="S386" i="14"/>
  <c r="O386" i="14"/>
  <c r="J386" i="14"/>
  <c r="W386" i="14"/>
  <c r="Y386" i="14"/>
  <c r="X386" i="14"/>
  <c r="V386" i="14"/>
  <c r="S385" i="14"/>
  <c r="O385" i="14"/>
  <c r="J385" i="14"/>
  <c r="W385" i="14"/>
  <c r="Y385" i="14"/>
  <c r="X385" i="14"/>
  <c r="V385" i="14"/>
  <c r="S384" i="14"/>
  <c r="O384" i="14"/>
  <c r="J384" i="14"/>
  <c r="W384" i="14"/>
  <c r="Y384" i="14"/>
  <c r="V384" i="14"/>
  <c r="X384" i="14" s="1"/>
  <c r="S383" i="14"/>
  <c r="W383" i="14" s="1"/>
  <c r="O383" i="14"/>
  <c r="J383" i="14"/>
  <c r="X383" i="14"/>
  <c r="V383" i="14"/>
  <c r="Y383" i="14" s="1"/>
  <c r="S382" i="14"/>
  <c r="W382" i="14" s="1"/>
  <c r="O382" i="14"/>
  <c r="J382" i="14"/>
  <c r="V382" i="14"/>
  <c r="S381" i="14"/>
  <c r="W381" i="14" s="1"/>
  <c r="O381" i="14"/>
  <c r="J381" i="14"/>
  <c r="V381" i="14"/>
  <c r="Y381" i="14" s="1"/>
  <c r="S380" i="14"/>
  <c r="W380" i="14" s="1"/>
  <c r="O380" i="14"/>
  <c r="J380" i="14"/>
  <c r="V380" i="14"/>
  <c r="Y380" i="14" s="1"/>
  <c r="S379" i="14"/>
  <c r="O379" i="14"/>
  <c r="J379" i="14"/>
  <c r="W379" i="14"/>
  <c r="Y379" i="14"/>
  <c r="V379" i="14"/>
  <c r="X379" i="14" s="1"/>
  <c r="S378" i="14"/>
  <c r="O378" i="14"/>
  <c r="J378" i="14"/>
  <c r="W378" i="14"/>
  <c r="Y378" i="14"/>
  <c r="X378" i="14"/>
  <c r="V378" i="14"/>
  <c r="S377" i="14"/>
  <c r="O377" i="14"/>
  <c r="J377" i="14"/>
  <c r="W377" i="14"/>
  <c r="X377" i="14"/>
  <c r="V377" i="14"/>
  <c r="Y377" i="14" s="1"/>
  <c r="S376" i="14"/>
  <c r="O376" i="14"/>
  <c r="J376" i="14"/>
  <c r="W376" i="14"/>
  <c r="Y376" i="14"/>
  <c r="V376" i="14"/>
  <c r="X376" i="14" s="1"/>
  <c r="S375" i="14"/>
  <c r="W375" i="14" s="1"/>
  <c r="O375" i="14"/>
  <c r="J375" i="14"/>
  <c r="X375" i="14"/>
  <c r="V375" i="14"/>
  <c r="Y375" i="14" s="1"/>
  <c r="S374" i="14"/>
  <c r="W374" i="14" s="1"/>
  <c r="O374" i="14"/>
  <c r="J374" i="14"/>
  <c r="V374" i="14"/>
  <c r="S373" i="14"/>
  <c r="W373" i="14" s="1"/>
  <c r="O373" i="14"/>
  <c r="J373" i="14"/>
  <c r="V373" i="14"/>
  <c r="Y373" i="14" s="1"/>
  <c r="S372" i="14"/>
  <c r="W372" i="14" s="1"/>
  <c r="O372" i="14"/>
  <c r="J372" i="14"/>
  <c r="V372" i="14"/>
  <c r="Y372" i="14" s="1"/>
  <c r="S371" i="14"/>
  <c r="O371" i="14"/>
  <c r="J371" i="14"/>
  <c r="W371" i="14"/>
  <c r="Y371" i="14"/>
  <c r="V371" i="14"/>
  <c r="X371" i="14" s="1"/>
  <c r="S370" i="14"/>
  <c r="O370" i="14"/>
  <c r="J370" i="14"/>
  <c r="W370" i="14"/>
  <c r="Y370" i="14"/>
  <c r="X370" i="14"/>
  <c r="V370" i="14"/>
  <c r="S369" i="14"/>
  <c r="O369" i="14"/>
  <c r="J369" i="14"/>
  <c r="W369" i="14"/>
  <c r="X369" i="14"/>
  <c r="V369" i="14"/>
  <c r="Y369" i="14" s="1"/>
  <c r="S368" i="14"/>
  <c r="O368" i="14"/>
  <c r="J368" i="14"/>
  <c r="W368" i="14"/>
  <c r="Y368" i="14"/>
  <c r="V368" i="14"/>
  <c r="X368" i="14" s="1"/>
  <c r="S367" i="14"/>
  <c r="W367" i="14" s="1"/>
  <c r="O367" i="14"/>
  <c r="J367" i="14"/>
  <c r="X367" i="14"/>
  <c r="V367" i="14"/>
  <c r="Y367" i="14" s="1"/>
  <c r="S366" i="14"/>
  <c r="W366" i="14" s="1"/>
  <c r="O366" i="14"/>
  <c r="J366" i="14"/>
  <c r="V366" i="14"/>
  <c r="S365" i="14"/>
  <c r="W365" i="14" s="1"/>
  <c r="O365" i="14"/>
  <c r="J365" i="14"/>
  <c r="V365" i="14"/>
  <c r="Y365" i="14" s="1"/>
  <c r="S364" i="14"/>
  <c r="W364" i="14" s="1"/>
  <c r="O364" i="14"/>
  <c r="J364" i="14"/>
  <c r="V364" i="14"/>
  <c r="Y364" i="14" s="1"/>
  <c r="S363" i="14"/>
  <c r="O363" i="14"/>
  <c r="J363" i="14"/>
  <c r="W363" i="14"/>
  <c r="Y363" i="14"/>
  <c r="V363" i="14"/>
  <c r="X363" i="14" s="1"/>
  <c r="S362" i="14"/>
  <c r="O362" i="14"/>
  <c r="J362" i="14"/>
  <c r="W362" i="14"/>
  <c r="Y362" i="14"/>
  <c r="X362" i="14"/>
  <c r="V362" i="14"/>
  <c r="S361" i="14"/>
  <c r="O361" i="14"/>
  <c r="J361" i="14"/>
  <c r="W361" i="14"/>
  <c r="X361" i="14"/>
  <c r="V361" i="14"/>
  <c r="Y361" i="14" s="1"/>
  <c r="S360" i="14"/>
  <c r="O360" i="14"/>
  <c r="J360" i="14"/>
  <c r="W360" i="14"/>
  <c r="Y360" i="14"/>
  <c r="V360" i="14"/>
  <c r="X360" i="14" s="1"/>
  <c r="S359" i="14"/>
  <c r="W359" i="14" s="1"/>
  <c r="O359" i="14"/>
  <c r="J359" i="14"/>
  <c r="X359" i="14"/>
  <c r="V359" i="14"/>
  <c r="Y359" i="14" s="1"/>
  <c r="S358" i="14"/>
  <c r="W358" i="14" s="1"/>
  <c r="O358" i="14"/>
  <c r="J358" i="14"/>
  <c r="V358" i="14"/>
  <c r="S357" i="14"/>
  <c r="W357" i="14" s="1"/>
  <c r="O357" i="14"/>
  <c r="J357" i="14"/>
  <c r="V357" i="14"/>
  <c r="Y357" i="14" s="1"/>
  <c r="S356" i="14"/>
  <c r="W356" i="14" s="1"/>
  <c r="O356" i="14"/>
  <c r="J356" i="14"/>
  <c r="V356" i="14"/>
  <c r="Y356" i="14" s="1"/>
  <c r="S355" i="14"/>
  <c r="O355" i="14"/>
  <c r="J355" i="14"/>
  <c r="W355" i="14"/>
  <c r="Y355" i="14"/>
  <c r="V355" i="14"/>
  <c r="X355" i="14" s="1"/>
  <c r="S354" i="14"/>
  <c r="O354" i="14"/>
  <c r="J354" i="14"/>
  <c r="W354" i="14"/>
  <c r="Y354" i="14"/>
  <c r="X354" i="14"/>
  <c r="V354" i="14"/>
  <c r="S353" i="14"/>
  <c r="O353" i="14"/>
  <c r="J353" i="14"/>
  <c r="W353" i="14"/>
  <c r="X353" i="14"/>
  <c r="V353" i="14"/>
  <c r="Y353" i="14" s="1"/>
  <c r="S352" i="14"/>
  <c r="O352" i="14"/>
  <c r="J352" i="14"/>
  <c r="W352" i="14"/>
  <c r="Y352" i="14"/>
  <c r="V352" i="14"/>
  <c r="X352" i="14" s="1"/>
  <c r="S351" i="14"/>
  <c r="W351" i="14" s="1"/>
  <c r="O351" i="14"/>
  <c r="J351" i="14"/>
  <c r="X351" i="14"/>
  <c r="V351" i="14"/>
  <c r="Y351" i="14" s="1"/>
  <c r="S350" i="14"/>
  <c r="W350" i="14" s="1"/>
  <c r="O350" i="14"/>
  <c r="J350" i="14"/>
  <c r="V350" i="14"/>
  <c r="S349" i="14"/>
  <c r="W349" i="14" s="1"/>
  <c r="O349" i="14"/>
  <c r="J349" i="14"/>
  <c r="V349" i="14"/>
  <c r="Y349" i="14" s="1"/>
  <c r="S348" i="14"/>
  <c r="W348" i="14" s="1"/>
  <c r="O348" i="14"/>
  <c r="J348" i="14"/>
  <c r="V348" i="14"/>
  <c r="Y348" i="14" s="1"/>
  <c r="S347" i="14"/>
  <c r="O347" i="14"/>
  <c r="J347" i="14"/>
  <c r="W347" i="14"/>
  <c r="Y347" i="14"/>
  <c r="V347" i="14"/>
  <c r="X347" i="14" s="1"/>
  <c r="S346" i="14"/>
  <c r="O346" i="14"/>
  <c r="J346" i="14"/>
  <c r="W346" i="14"/>
  <c r="Y346" i="14"/>
  <c r="X346" i="14"/>
  <c r="V346" i="14"/>
  <c r="S345" i="14"/>
  <c r="O345" i="14"/>
  <c r="J345" i="14"/>
  <c r="W345" i="14"/>
  <c r="X345" i="14"/>
  <c r="V345" i="14"/>
  <c r="Y345" i="14" s="1"/>
  <c r="S344" i="14"/>
  <c r="O344" i="14"/>
  <c r="J344" i="14"/>
  <c r="W344" i="14"/>
  <c r="Y344" i="14"/>
  <c r="V344" i="14"/>
  <c r="X344" i="14" s="1"/>
  <c r="S343" i="14"/>
  <c r="W343" i="14" s="1"/>
  <c r="O343" i="14"/>
  <c r="J343" i="14"/>
  <c r="X343" i="14"/>
  <c r="V343" i="14"/>
  <c r="Y343" i="14" s="1"/>
  <c r="S342" i="14"/>
  <c r="W342" i="14" s="1"/>
  <c r="O342" i="14"/>
  <c r="J342" i="14"/>
  <c r="V342" i="14"/>
  <c r="S341" i="14"/>
  <c r="W341" i="14" s="1"/>
  <c r="O341" i="14"/>
  <c r="J341" i="14"/>
  <c r="V341" i="14"/>
  <c r="Y341" i="14" s="1"/>
  <c r="S340" i="14"/>
  <c r="W340" i="14" s="1"/>
  <c r="O340" i="14"/>
  <c r="J340" i="14"/>
  <c r="V340" i="14"/>
  <c r="Y340" i="14" s="1"/>
  <c r="S339" i="14"/>
  <c r="O339" i="14"/>
  <c r="J339" i="14"/>
  <c r="W339" i="14"/>
  <c r="Y339" i="14"/>
  <c r="V339" i="14"/>
  <c r="X339" i="14" s="1"/>
  <c r="S338" i="14"/>
  <c r="O338" i="14"/>
  <c r="J338" i="14"/>
  <c r="W338" i="14"/>
  <c r="Y338" i="14"/>
  <c r="X338" i="14"/>
  <c r="V338" i="14"/>
  <c r="S337" i="14"/>
  <c r="O337" i="14"/>
  <c r="J337" i="14"/>
  <c r="W337" i="14"/>
  <c r="X337" i="14"/>
  <c r="V337" i="14"/>
  <c r="Y337" i="14" s="1"/>
  <c r="S336" i="14"/>
  <c r="O336" i="14"/>
  <c r="J336" i="14"/>
  <c r="W336" i="14"/>
  <c r="Y336" i="14"/>
  <c r="V336" i="14"/>
  <c r="X336" i="14" s="1"/>
  <c r="S335" i="14"/>
  <c r="W335" i="14" s="1"/>
  <c r="O335" i="14"/>
  <c r="J335" i="14"/>
  <c r="X335" i="14"/>
  <c r="V335" i="14"/>
  <c r="Y335" i="14" s="1"/>
  <c r="S334" i="14"/>
  <c r="W334" i="14" s="1"/>
  <c r="O334" i="14"/>
  <c r="J334" i="14"/>
  <c r="V334" i="14"/>
  <c r="S333" i="14"/>
  <c r="W333" i="14" s="1"/>
  <c r="O333" i="14"/>
  <c r="J333" i="14"/>
  <c r="V333" i="14"/>
  <c r="Y333" i="14" s="1"/>
  <c r="S332" i="14"/>
  <c r="W332" i="14" s="1"/>
  <c r="O332" i="14"/>
  <c r="J332" i="14"/>
  <c r="V332" i="14"/>
  <c r="Y332" i="14" s="1"/>
  <c r="S331" i="14"/>
  <c r="O331" i="14"/>
  <c r="J331" i="14"/>
  <c r="W331" i="14"/>
  <c r="Y331" i="14"/>
  <c r="V331" i="14"/>
  <c r="X331" i="14" s="1"/>
  <c r="S330" i="14"/>
  <c r="O330" i="14"/>
  <c r="J330" i="14"/>
  <c r="W330" i="14"/>
  <c r="Y330" i="14"/>
  <c r="X330" i="14"/>
  <c r="V330" i="14"/>
  <c r="S329" i="14"/>
  <c r="O329" i="14"/>
  <c r="J329" i="14"/>
  <c r="W329" i="14"/>
  <c r="X329" i="14"/>
  <c r="V329" i="14"/>
  <c r="Y329" i="14" s="1"/>
  <c r="S328" i="14"/>
  <c r="O328" i="14"/>
  <c r="J328" i="14"/>
  <c r="W328" i="14"/>
  <c r="Y328" i="14"/>
  <c r="V328" i="14"/>
  <c r="X328" i="14" s="1"/>
  <c r="S327" i="14"/>
  <c r="W327" i="14" s="1"/>
  <c r="O327" i="14"/>
  <c r="J327" i="14"/>
  <c r="X327" i="14"/>
  <c r="V327" i="14"/>
  <c r="Y327" i="14" s="1"/>
  <c r="S326" i="14"/>
  <c r="W326" i="14" s="1"/>
  <c r="O326" i="14"/>
  <c r="J326" i="14"/>
  <c r="V326" i="14"/>
  <c r="S325" i="14"/>
  <c r="W325" i="14" s="1"/>
  <c r="O325" i="14"/>
  <c r="J325" i="14"/>
  <c r="V325" i="14"/>
  <c r="Y325" i="14" s="1"/>
  <c r="S324" i="14"/>
  <c r="W324" i="14" s="1"/>
  <c r="O324" i="14"/>
  <c r="J324" i="14"/>
  <c r="V324" i="14"/>
  <c r="Y324" i="14" s="1"/>
  <c r="S323" i="14"/>
  <c r="O323" i="14"/>
  <c r="J323" i="14"/>
  <c r="W323" i="14"/>
  <c r="Y323" i="14"/>
  <c r="V323" i="14"/>
  <c r="X323" i="14" s="1"/>
  <c r="S322" i="14"/>
  <c r="O322" i="14"/>
  <c r="J322" i="14"/>
  <c r="W322" i="14"/>
  <c r="Y322" i="14"/>
  <c r="X322" i="14"/>
  <c r="V322" i="14"/>
  <c r="S321" i="14"/>
  <c r="O321" i="14"/>
  <c r="J321" i="14"/>
  <c r="W321" i="14"/>
  <c r="X321" i="14"/>
  <c r="V321" i="14"/>
  <c r="Y321" i="14" s="1"/>
  <c r="S320" i="14"/>
  <c r="O320" i="14"/>
  <c r="J320" i="14"/>
  <c r="W320" i="14"/>
  <c r="Y320" i="14"/>
  <c r="V320" i="14"/>
  <c r="X320" i="14" s="1"/>
  <c r="S319" i="14"/>
  <c r="W319" i="14" s="1"/>
  <c r="O319" i="14"/>
  <c r="J319" i="14"/>
  <c r="X319" i="14"/>
  <c r="V319" i="14"/>
  <c r="Y319" i="14" s="1"/>
  <c r="S318" i="14"/>
  <c r="W318" i="14" s="1"/>
  <c r="O318" i="14"/>
  <c r="J318" i="14"/>
  <c r="V318" i="14"/>
  <c r="S317" i="14"/>
  <c r="W317" i="14" s="1"/>
  <c r="O317" i="14"/>
  <c r="J317" i="14"/>
  <c r="V317" i="14"/>
  <c r="Y317" i="14" s="1"/>
  <c r="S316" i="14"/>
  <c r="W316" i="14" s="1"/>
  <c r="O316" i="14"/>
  <c r="J316" i="14"/>
  <c r="V316" i="14"/>
  <c r="Y316" i="14" s="1"/>
  <c r="S315" i="14"/>
  <c r="O315" i="14"/>
  <c r="J315" i="14"/>
  <c r="W315" i="14"/>
  <c r="Y315" i="14"/>
  <c r="V315" i="14"/>
  <c r="X315" i="14" s="1"/>
  <c r="S314" i="14"/>
  <c r="O314" i="14"/>
  <c r="J314" i="14"/>
  <c r="W314" i="14"/>
  <c r="Y314" i="14"/>
  <c r="X314" i="14"/>
  <c r="V314" i="14"/>
  <c r="S313" i="14"/>
  <c r="O313" i="14"/>
  <c r="J313" i="14"/>
  <c r="W313" i="14"/>
  <c r="X313" i="14"/>
  <c r="V313" i="14"/>
  <c r="Y313" i="14" s="1"/>
  <c r="S312" i="14"/>
  <c r="O312" i="14"/>
  <c r="J312" i="14"/>
  <c r="W312" i="14"/>
  <c r="Y312" i="14"/>
  <c r="V312" i="14"/>
  <c r="X312" i="14" s="1"/>
  <c r="S311" i="14"/>
  <c r="W311" i="14" s="1"/>
  <c r="O311" i="14"/>
  <c r="J311" i="14"/>
  <c r="X311" i="14"/>
  <c r="V311" i="14"/>
  <c r="Y311" i="14" s="1"/>
  <c r="S310" i="14"/>
  <c r="W310" i="14" s="1"/>
  <c r="O310" i="14"/>
  <c r="J310" i="14"/>
  <c r="V310" i="14"/>
  <c r="S309" i="14"/>
  <c r="W309" i="14" s="1"/>
  <c r="O309" i="14"/>
  <c r="J309" i="14"/>
  <c r="V309" i="14"/>
  <c r="Y309" i="14" s="1"/>
  <c r="S308" i="14"/>
  <c r="W308" i="14" s="1"/>
  <c r="O308" i="14"/>
  <c r="J308" i="14"/>
  <c r="V308" i="14"/>
  <c r="Y308" i="14" s="1"/>
  <c r="S307" i="14"/>
  <c r="O307" i="14"/>
  <c r="J307" i="14"/>
  <c r="W307" i="14"/>
  <c r="Y307" i="14"/>
  <c r="V307" i="14"/>
  <c r="X307" i="14" s="1"/>
  <c r="S306" i="14"/>
  <c r="O306" i="14"/>
  <c r="J306" i="14"/>
  <c r="W306" i="14"/>
  <c r="Y306" i="14"/>
  <c r="X306" i="14"/>
  <c r="V306" i="14"/>
  <c r="S305" i="14"/>
  <c r="O305" i="14"/>
  <c r="J305" i="14"/>
  <c r="W305" i="14"/>
  <c r="X305" i="14"/>
  <c r="V305" i="14"/>
  <c r="Y305" i="14" s="1"/>
  <c r="S304" i="14"/>
  <c r="O304" i="14"/>
  <c r="J304" i="14"/>
  <c r="W304" i="14"/>
  <c r="Y304" i="14"/>
  <c r="V304" i="14"/>
  <c r="X304" i="14" s="1"/>
  <c r="S303" i="14"/>
  <c r="W303" i="14" s="1"/>
  <c r="O303" i="14"/>
  <c r="J303" i="14"/>
  <c r="X303" i="14"/>
  <c r="V303" i="14"/>
  <c r="Y303" i="14" s="1"/>
  <c r="S302" i="14"/>
  <c r="W302" i="14" s="1"/>
  <c r="O302" i="14"/>
  <c r="J302" i="14"/>
  <c r="V302" i="14"/>
  <c r="S301" i="14"/>
  <c r="W301" i="14" s="1"/>
  <c r="O301" i="14"/>
  <c r="J301" i="14"/>
  <c r="V301" i="14"/>
  <c r="Y301" i="14" s="1"/>
  <c r="S300" i="14"/>
  <c r="W300" i="14" s="1"/>
  <c r="O300" i="14"/>
  <c r="J300" i="14"/>
  <c r="V300" i="14"/>
  <c r="Y300" i="14" s="1"/>
  <c r="S299" i="14"/>
  <c r="O299" i="14"/>
  <c r="J299" i="14"/>
  <c r="W299" i="14"/>
  <c r="Y299" i="14"/>
  <c r="V299" i="14"/>
  <c r="X299" i="14" s="1"/>
  <c r="S298" i="14"/>
  <c r="O298" i="14"/>
  <c r="J298" i="14"/>
  <c r="W298" i="14"/>
  <c r="Y298" i="14"/>
  <c r="X298" i="14"/>
  <c r="V298" i="14"/>
  <c r="S297" i="14"/>
  <c r="O297" i="14"/>
  <c r="J297" i="14"/>
  <c r="W297" i="14"/>
  <c r="X297" i="14"/>
  <c r="V297" i="14"/>
  <c r="Y297" i="14" s="1"/>
  <c r="S296" i="14"/>
  <c r="O296" i="14"/>
  <c r="J296" i="14"/>
  <c r="W296" i="14"/>
  <c r="Y296" i="14"/>
  <c r="V296" i="14"/>
  <c r="X296" i="14" s="1"/>
  <c r="S295" i="14"/>
  <c r="W295" i="14" s="1"/>
  <c r="O295" i="14"/>
  <c r="J295" i="14"/>
  <c r="X295" i="14"/>
  <c r="V295" i="14"/>
  <c r="Y295" i="14" s="1"/>
  <c r="S294" i="14"/>
  <c r="W294" i="14" s="1"/>
  <c r="O294" i="14"/>
  <c r="J294" i="14"/>
  <c r="V294" i="14"/>
  <c r="S293" i="14"/>
  <c r="W293" i="14" s="1"/>
  <c r="O293" i="14"/>
  <c r="J293" i="14"/>
  <c r="V293" i="14"/>
  <c r="Y293" i="14" s="1"/>
  <c r="S292" i="14"/>
  <c r="O292" i="14"/>
  <c r="J292" i="14"/>
  <c r="W292" i="14"/>
  <c r="V292" i="14"/>
  <c r="Y292" i="14" s="1"/>
  <c r="S291" i="14"/>
  <c r="O291" i="14"/>
  <c r="J291" i="14"/>
  <c r="W291" i="14"/>
  <c r="Y291" i="14"/>
  <c r="V291" i="14"/>
  <c r="X291" i="14" s="1"/>
  <c r="S290" i="14"/>
  <c r="O290" i="14"/>
  <c r="J290" i="14"/>
  <c r="W290" i="14"/>
  <c r="Y290" i="14"/>
  <c r="X290" i="14"/>
  <c r="V290" i="14"/>
  <c r="S289" i="14"/>
  <c r="O289" i="14"/>
  <c r="J289" i="14"/>
  <c r="W289" i="14"/>
  <c r="V289" i="14"/>
  <c r="Y289" i="14" s="1"/>
  <c r="S288" i="14"/>
  <c r="O288" i="14"/>
  <c r="J288" i="14"/>
  <c r="W288" i="14"/>
  <c r="V288" i="14"/>
  <c r="X288" i="14" s="1"/>
  <c r="S287" i="14"/>
  <c r="W287" i="14" s="1"/>
  <c r="O287" i="14"/>
  <c r="J287" i="14"/>
  <c r="X287" i="14"/>
  <c r="V287" i="14"/>
  <c r="Y287" i="14" s="1"/>
  <c r="S286" i="14"/>
  <c r="W286" i="14" s="1"/>
  <c r="O286" i="14"/>
  <c r="J286" i="14"/>
  <c r="V286" i="14"/>
  <c r="S285" i="14"/>
  <c r="W285" i="14" s="1"/>
  <c r="O285" i="14"/>
  <c r="J285" i="14"/>
  <c r="V285" i="14"/>
  <c r="Y285" i="14" s="1"/>
  <c r="S284" i="14"/>
  <c r="O284" i="14"/>
  <c r="J284" i="14"/>
  <c r="W284" i="14"/>
  <c r="V284" i="14"/>
  <c r="Y284" i="14" s="1"/>
  <c r="S283" i="14"/>
  <c r="O283" i="14"/>
  <c r="J283" i="14"/>
  <c r="W283" i="14"/>
  <c r="Y283" i="14"/>
  <c r="V283" i="14"/>
  <c r="X283" i="14" s="1"/>
  <c r="S282" i="14"/>
  <c r="O282" i="14"/>
  <c r="J282" i="14"/>
  <c r="W282" i="14"/>
  <c r="Y282" i="14"/>
  <c r="X282" i="14"/>
  <c r="V282" i="14"/>
  <c r="S281" i="14"/>
  <c r="O281" i="14"/>
  <c r="J281" i="14"/>
  <c r="W281" i="14"/>
  <c r="X281" i="14"/>
  <c r="V281" i="14"/>
  <c r="Y281" i="14" s="1"/>
  <c r="S280" i="14"/>
  <c r="O280" i="14"/>
  <c r="J280" i="14"/>
  <c r="W280" i="14"/>
  <c r="Y280" i="14"/>
  <c r="V280" i="14"/>
  <c r="X280" i="14" s="1"/>
  <c r="S279" i="14"/>
  <c r="W279" i="14" s="1"/>
  <c r="O279" i="14"/>
  <c r="J279" i="14"/>
  <c r="X279" i="14"/>
  <c r="V279" i="14"/>
  <c r="Y279" i="14" s="1"/>
  <c r="S278" i="14"/>
  <c r="W278" i="14" s="1"/>
  <c r="O278" i="14"/>
  <c r="J278" i="14"/>
  <c r="V278" i="14"/>
  <c r="S277" i="14"/>
  <c r="W277" i="14" s="1"/>
  <c r="O277" i="14"/>
  <c r="J277" i="14"/>
  <c r="V277" i="14"/>
  <c r="Y277" i="14" s="1"/>
  <c r="S276" i="14"/>
  <c r="O276" i="14"/>
  <c r="J276" i="14"/>
  <c r="W276" i="14"/>
  <c r="V276" i="14"/>
  <c r="Y276" i="14" s="1"/>
  <c r="S275" i="14"/>
  <c r="O275" i="14"/>
  <c r="J275" i="14"/>
  <c r="W275" i="14"/>
  <c r="Y275" i="14"/>
  <c r="V275" i="14"/>
  <c r="X275" i="14" s="1"/>
  <c r="S274" i="14"/>
  <c r="O274" i="14"/>
  <c r="J274" i="14"/>
  <c r="W274" i="14"/>
  <c r="Y274" i="14"/>
  <c r="X274" i="14"/>
  <c r="V274" i="14"/>
  <c r="S273" i="14"/>
  <c r="O273" i="14"/>
  <c r="J273" i="14"/>
  <c r="W273" i="14"/>
  <c r="V273" i="14"/>
  <c r="Y273" i="14" s="1"/>
  <c r="S272" i="14"/>
  <c r="O272" i="14"/>
  <c r="J272" i="14"/>
  <c r="W272" i="14"/>
  <c r="Y272" i="14"/>
  <c r="V272" i="14"/>
  <c r="X272" i="14" s="1"/>
  <c r="S271" i="14"/>
  <c r="W271" i="14" s="1"/>
  <c r="O271" i="14"/>
  <c r="J271" i="14"/>
  <c r="X271" i="14"/>
  <c r="V271" i="14"/>
  <c r="Y271" i="14" s="1"/>
  <c r="S270" i="14"/>
  <c r="W270" i="14" s="1"/>
  <c r="O270" i="14"/>
  <c r="J270" i="14"/>
  <c r="V270" i="14"/>
  <c r="S269" i="14"/>
  <c r="W269" i="14" s="1"/>
  <c r="O269" i="14"/>
  <c r="J269" i="14"/>
  <c r="V269" i="14"/>
  <c r="Y269" i="14" s="1"/>
  <c r="S268" i="14"/>
  <c r="W268" i="14" s="1"/>
  <c r="O268" i="14"/>
  <c r="J268" i="14"/>
  <c r="V268" i="14"/>
  <c r="Y268" i="14" s="1"/>
  <c r="S267" i="14"/>
  <c r="O267" i="14"/>
  <c r="J267" i="14"/>
  <c r="W267" i="14"/>
  <c r="Y267" i="14"/>
  <c r="V267" i="14"/>
  <c r="X267" i="14" s="1"/>
  <c r="S266" i="14"/>
  <c r="O266" i="14"/>
  <c r="J266" i="14"/>
  <c r="W266" i="14"/>
  <c r="Y266" i="14"/>
  <c r="X266" i="14"/>
  <c r="V266" i="14"/>
  <c r="S265" i="14"/>
  <c r="O265" i="14"/>
  <c r="J265" i="14"/>
  <c r="W265" i="14"/>
  <c r="X265" i="14"/>
  <c r="V265" i="14"/>
  <c r="Y265" i="14" s="1"/>
  <c r="S264" i="14"/>
  <c r="O264" i="14"/>
  <c r="J264" i="14"/>
  <c r="W264" i="14"/>
  <c r="Y264" i="14"/>
  <c r="V264" i="14"/>
  <c r="X264" i="14" s="1"/>
  <c r="S263" i="14"/>
  <c r="W263" i="14" s="1"/>
  <c r="O263" i="14"/>
  <c r="J263" i="14"/>
  <c r="X263" i="14"/>
  <c r="V263" i="14"/>
  <c r="Y263" i="14" s="1"/>
  <c r="S262" i="14"/>
  <c r="W262" i="14" s="1"/>
  <c r="O262" i="14"/>
  <c r="J262" i="14"/>
  <c r="V262" i="14"/>
  <c r="S261" i="14"/>
  <c r="W261" i="14" s="1"/>
  <c r="O261" i="14"/>
  <c r="J261" i="14"/>
  <c r="V261" i="14"/>
  <c r="Y261" i="14" s="1"/>
  <c r="S260" i="14"/>
  <c r="O260" i="14"/>
  <c r="J260" i="14"/>
  <c r="W260" i="14"/>
  <c r="V260" i="14"/>
  <c r="Y260" i="14" s="1"/>
  <c r="S259" i="14"/>
  <c r="O259" i="14"/>
  <c r="J259" i="14"/>
  <c r="W259" i="14"/>
  <c r="Y259" i="14"/>
  <c r="V259" i="14"/>
  <c r="X259" i="14" s="1"/>
  <c r="S258" i="14"/>
  <c r="O258" i="14"/>
  <c r="J258" i="14"/>
  <c r="W258" i="14"/>
  <c r="Y258" i="14"/>
  <c r="X258" i="14"/>
  <c r="V258" i="14"/>
  <c r="S257" i="14"/>
  <c r="O257" i="14"/>
  <c r="J257" i="14"/>
  <c r="W257" i="14"/>
  <c r="X257" i="14"/>
  <c r="V257" i="14"/>
  <c r="Y257" i="14" s="1"/>
  <c r="S256" i="14"/>
  <c r="O256" i="14"/>
  <c r="J256" i="14"/>
  <c r="W256" i="14"/>
  <c r="V256" i="14"/>
  <c r="S255" i="14"/>
  <c r="W255" i="14" s="1"/>
  <c r="O255" i="14"/>
  <c r="J255" i="14"/>
  <c r="X255" i="14"/>
  <c r="V255" i="14"/>
  <c r="Y255" i="14" s="1"/>
  <c r="S254" i="14"/>
  <c r="W254" i="14" s="1"/>
  <c r="O254" i="14"/>
  <c r="J254" i="14"/>
  <c r="V254" i="14"/>
  <c r="S253" i="14"/>
  <c r="W253" i="14" s="1"/>
  <c r="O253" i="14"/>
  <c r="J253" i="14"/>
  <c r="V253" i="14"/>
  <c r="Y253" i="14" s="1"/>
  <c r="S252" i="14"/>
  <c r="O252" i="14"/>
  <c r="J252" i="14"/>
  <c r="W252" i="14"/>
  <c r="Y252" i="14"/>
  <c r="V252" i="14"/>
  <c r="X252" i="14" s="1"/>
  <c r="S251" i="14"/>
  <c r="O251" i="14"/>
  <c r="J251" i="14"/>
  <c r="W251" i="14"/>
  <c r="Y251" i="14"/>
  <c r="X251" i="14"/>
  <c r="V251" i="14"/>
  <c r="S250" i="14"/>
  <c r="O250" i="14"/>
  <c r="J250" i="14"/>
  <c r="W250" i="14"/>
  <c r="Y250" i="14"/>
  <c r="X250" i="14"/>
  <c r="V250" i="14"/>
  <c r="S249" i="14"/>
  <c r="O249" i="14"/>
  <c r="J249" i="14"/>
  <c r="W249" i="14"/>
  <c r="V249" i="14"/>
  <c r="Y249" i="14" s="1"/>
  <c r="S248" i="14"/>
  <c r="W248" i="14" s="1"/>
  <c r="O248" i="14"/>
  <c r="J248" i="14"/>
  <c r="V248" i="14"/>
  <c r="X248" i="14" s="1"/>
  <c r="S247" i="14"/>
  <c r="W247" i="14" s="1"/>
  <c r="O247" i="14"/>
  <c r="J247" i="14"/>
  <c r="X247" i="14"/>
  <c r="V247" i="14"/>
  <c r="Y247" i="14" s="1"/>
  <c r="S246" i="14"/>
  <c r="W246" i="14" s="1"/>
  <c r="O246" i="14"/>
  <c r="J246" i="14"/>
  <c r="V246" i="14"/>
  <c r="S245" i="14"/>
  <c r="W245" i="14" s="1"/>
  <c r="O245" i="14"/>
  <c r="J245" i="14"/>
  <c r="V245" i="14"/>
  <c r="Y245" i="14" s="1"/>
  <c r="S244" i="14"/>
  <c r="O244" i="14"/>
  <c r="J244" i="14"/>
  <c r="W244" i="14"/>
  <c r="Y244" i="14"/>
  <c r="V244" i="14"/>
  <c r="X244" i="14" s="1"/>
  <c r="S243" i="14"/>
  <c r="O243" i="14"/>
  <c r="J243" i="14"/>
  <c r="W243" i="14"/>
  <c r="Y243" i="14"/>
  <c r="X243" i="14"/>
  <c r="V243" i="14"/>
  <c r="S242" i="14"/>
  <c r="O242" i="14"/>
  <c r="J242" i="14"/>
  <c r="W242" i="14"/>
  <c r="Y242" i="14"/>
  <c r="X242" i="14"/>
  <c r="V242" i="14"/>
  <c r="S241" i="14"/>
  <c r="O241" i="14"/>
  <c r="J241" i="14"/>
  <c r="W241" i="14"/>
  <c r="X241" i="14"/>
  <c r="V241" i="14"/>
  <c r="Y241" i="14" s="1"/>
  <c r="S240" i="14"/>
  <c r="W240" i="14" s="1"/>
  <c r="O240" i="14"/>
  <c r="J240" i="14"/>
  <c r="V240" i="14"/>
  <c r="S239" i="14"/>
  <c r="W239" i="14" s="1"/>
  <c r="O239" i="14"/>
  <c r="J239" i="14"/>
  <c r="X239" i="14"/>
  <c r="V239" i="14"/>
  <c r="Y239" i="14" s="1"/>
  <c r="S238" i="14"/>
  <c r="W238" i="14" s="1"/>
  <c r="O238" i="14"/>
  <c r="J238" i="14"/>
  <c r="V238" i="14"/>
  <c r="S237" i="14"/>
  <c r="W237" i="14" s="1"/>
  <c r="O237" i="14"/>
  <c r="J237" i="14"/>
  <c r="V237" i="14"/>
  <c r="Y237" i="14" s="1"/>
  <c r="S236" i="14"/>
  <c r="O236" i="14"/>
  <c r="J236" i="14"/>
  <c r="W236" i="14"/>
  <c r="Y236" i="14"/>
  <c r="V236" i="14"/>
  <c r="X236" i="14" s="1"/>
  <c r="S235" i="14"/>
  <c r="O235" i="14"/>
  <c r="J235" i="14"/>
  <c r="W235" i="14"/>
  <c r="Y235" i="14"/>
  <c r="X235" i="14"/>
  <c r="V235" i="14"/>
  <c r="S234" i="14"/>
  <c r="O234" i="14"/>
  <c r="J234" i="14"/>
  <c r="W234" i="14"/>
  <c r="Y234" i="14"/>
  <c r="X234" i="14"/>
  <c r="V234" i="14"/>
  <c r="S233" i="14"/>
  <c r="O233" i="14"/>
  <c r="J233" i="14"/>
  <c r="W233" i="14"/>
  <c r="V233" i="14"/>
  <c r="Y233" i="14" s="1"/>
  <c r="S232" i="14"/>
  <c r="W232" i="14" s="1"/>
  <c r="O232" i="14"/>
  <c r="J232" i="14"/>
  <c r="V232" i="14"/>
  <c r="X232" i="14" s="1"/>
  <c r="S231" i="14"/>
  <c r="W231" i="14" s="1"/>
  <c r="O231" i="14"/>
  <c r="J231" i="14"/>
  <c r="X231" i="14"/>
  <c r="V231" i="14"/>
  <c r="Y231" i="14" s="1"/>
  <c r="S230" i="14"/>
  <c r="W230" i="14" s="1"/>
  <c r="O230" i="14"/>
  <c r="J230" i="14"/>
  <c r="V230" i="14"/>
  <c r="S229" i="14"/>
  <c r="W229" i="14" s="1"/>
  <c r="O229" i="14"/>
  <c r="J229" i="14"/>
  <c r="V229" i="14"/>
  <c r="Y229" i="14" s="1"/>
  <c r="S228" i="14"/>
  <c r="O228" i="14"/>
  <c r="J228" i="14"/>
  <c r="W228" i="14"/>
  <c r="Y228" i="14"/>
  <c r="V228" i="14"/>
  <c r="X228" i="14" s="1"/>
  <c r="S227" i="14"/>
  <c r="O227" i="14"/>
  <c r="J227" i="14"/>
  <c r="W227" i="14"/>
  <c r="Y227" i="14"/>
  <c r="X227" i="14"/>
  <c r="V227" i="14"/>
  <c r="S226" i="14"/>
  <c r="O226" i="14"/>
  <c r="J226" i="14"/>
  <c r="W226" i="14"/>
  <c r="Y226" i="14"/>
  <c r="X226" i="14"/>
  <c r="V226" i="14"/>
  <c r="S225" i="14"/>
  <c r="O225" i="14"/>
  <c r="J225" i="14"/>
  <c r="W225" i="14"/>
  <c r="V225" i="14"/>
  <c r="Y225" i="14" s="1"/>
  <c r="S224" i="14"/>
  <c r="W224" i="14" s="1"/>
  <c r="O224" i="14"/>
  <c r="J224" i="14"/>
  <c r="Y224" i="14"/>
  <c r="X224" i="14"/>
  <c r="V224" i="14"/>
  <c r="S223" i="14"/>
  <c r="W223" i="14" s="1"/>
  <c r="O223" i="14"/>
  <c r="J223" i="14"/>
  <c r="V223" i="14"/>
  <c r="Y223" i="14" s="1"/>
  <c r="S222" i="14"/>
  <c r="W222" i="14" s="1"/>
  <c r="O222" i="14"/>
  <c r="J222" i="14"/>
  <c r="V222" i="14"/>
  <c r="S221" i="14"/>
  <c r="W221" i="14" s="1"/>
  <c r="O221" i="14"/>
  <c r="J221" i="14"/>
  <c r="V221" i="14"/>
  <c r="Y221" i="14" s="1"/>
  <c r="S220" i="14"/>
  <c r="W220" i="14" s="1"/>
  <c r="O220" i="14"/>
  <c r="J220" i="14"/>
  <c r="Y220" i="14"/>
  <c r="V220" i="14"/>
  <c r="X220" i="14" s="1"/>
  <c r="S219" i="14"/>
  <c r="O219" i="14"/>
  <c r="J219" i="14"/>
  <c r="W219" i="14"/>
  <c r="Y219" i="14"/>
  <c r="X219" i="14"/>
  <c r="V219" i="14"/>
  <c r="S218" i="14"/>
  <c r="O218" i="14"/>
  <c r="J218" i="14"/>
  <c r="W218" i="14"/>
  <c r="Y218" i="14"/>
  <c r="X218" i="14"/>
  <c r="V218" i="14"/>
  <c r="S217" i="14"/>
  <c r="O217" i="14"/>
  <c r="J217" i="14"/>
  <c r="W217" i="14"/>
  <c r="Y217" i="14"/>
  <c r="X217" i="14"/>
  <c r="V217" i="14"/>
  <c r="S216" i="14"/>
  <c r="W216" i="14" s="1"/>
  <c r="O216" i="14"/>
  <c r="J216" i="14"/>
  <c r="V216" i="14"/>
  <c r="S215" i="14"/>
  <c r="W215" i="14" s="1"/>
  <c r="O215" i="14"/>
  <c r="J215" i="14"/>
  <c r="X215" i="14"/>
  <c r="V215" i="14"/>
  <c r="Y215" i="14" s="1"/>
  <c r="S214" i="14"/>
  <c r="W214" i="14" s="1"/>
  <c r="O214" i="14"/>
  <c r="J214" i="14"/>
  <c r="V214" i="14"/>
  <c r="S213" i="14"/>
  <c r="O213" i="14"/>
  <c r="J213" i="14"/>
  <c r="W213" i="14"/>
  <c r="V213" i="14"/>
  <c r="Y213" i="14" s="1"/>
  <c r="S212" i="14"/>
  <c r="W212" i="14" s="1"/>
  <c r="O212" i="14"/>
  <c r="J212" i="14"/>
  <c r="Y212" i="14"/>
  <c r="V212" i="14"/>
  <c r="X212" i="14" s="1"/>
  <c r="S211" i="14"/>
  <c r="O211" i="14"/>
  <c r="J211" i="14"/>
  <c r="W211" i="14"/>
  <c r="Y211" i="14"/>
  <c r="X211" i="14"/>
  <c r="V211" i="14"/>
  <c r="S210" i="14"/>
  <c r="O210" i="14"/>
  <c r="J210" i="14"/>
  <c r="W210" i="14"/>
  <c r="Y210" i="14"/>
  <c r="X210" i="14"/>
  <c r="V210" i="14"/>
  <c r="S209" i="14"/>
  <c r="O209" i="14"/>
  <c r="J209" i="14"/>
  <c r="W209" i="14"/>
  <c r="X209" i="14"/>
  <c r="V209" i="14"/>
  <c r="Y209" i="14" s="1"/>
  <c r="S208" i="14"/>
  <c r="W208" i="14" s="1"/>
  <c r="O208" i="14"/>
  <c r="J208" i="14"/>
  <c r="V208" i="14"/>
  <c r="Y208" i="14" s="1"/>
  <c r="S207" i="14"/>
  <c r="W207" i="14" s="1"/>
  <c r="O207" i="14"/>
  <c r="J207" i="14"/>
  <c r="V207" i="14"/>
  <c r="Y207" i="14" s="1"/>
  <c r="S206" i="14"/>
  <c r="W206" i="14" s="1"/>
  <c r="O206" i="14"/>
  <c r="J206" i="14"/>
  <c r="V206" i="14"/>
  <c r="S205" i="14"/>
  <c r="W205" i="14" s="1"/>
  <c r="O205" i="14"/>
  <c r="J205" i="14"/>
  <c r="V205" i="14"/>
  <c r="Y205" i="14" s="1"/>
  <c r="S204" i="14"/>
  <c r="O204" i="14"/>
  <c r="J204" i="14"/>
  <c r="W204" i="14"/>
  <c r="Y204" i="14"/>
  <c r="V204" i="14"/>
  <c r="X204" i="14" s="1"/>
  <c r="S203" i="14"/>
  <c r="O203" i="14"/>
  <c r="J203" i="14"/>
  <c r="W203" i="14"/>
  <c r="Y203" i="14"/>
  <c r="X203" i="14"/>
  <c r="V203" i="14"/>
  <c r="S202" i="14"/>
  <c r="O202" i="14"/>
  <c r="J202" i="14"/>
  <c r="W202" i="14"/>
  <c r="X202" i="14"/>
  <c r="V202" i="14"/>
  <c r="Y202" i="14" s="1"/>
  <c r="S201" i="14"/>
  <c r="O201" i="14"/>
  <c r="J201" i="14"/>
  <c r="W201" i="14"/>
  <c r="V201" i="14"/>
  <c r="S200" i="14"/>
  <c r="W200" i="14" s="1"/>
  <c r="O200" i="14"/>
  <c r="J200" i="14"/>
  <c r="V200" i="14"/>
  <c r="Y200" i="14" s="1"/>
  <c r="S199" i="14"/>
  <c r="W199" i="14" s="1"/>
  <c r="O199" i="14"/>
  <c r="J199" i="14"/>
  <c r="X199" i="14"/>
  <c r="V199" i="14"/>
  <c r="Y199" i="14" s="1"/>
  <c r="S198" i="14"/>
  <c r="W198" i="14" s="1"/>
  <c r="O198" i="14"/>
  <c r="J198" i="14"/>
  <c r="X198" i="14"/>
  <c r="V198" i="14"/>
  <c r="Y198" i="14" s="1"/>
  <c r="S197" i="14"/>
  <c r="O197" i="14"/>
  <c r="J197" i="14"/>
  <c r="W197" i="14"/>
  <c r="X197" i="14"/>
  <c r="V197" i="14"/>
  <c r="Y197" i="14" s="1"/>
  <c r="S196" i="14"/>
  <c r="O196" i="14"/>
  <c r="J196" i="14"/>
  <c r="W196" i="14"/>
  <c r="V196" i="14"/>
  <c r="S195" i="14"/>
  <c r="W195" i="14" s="1"/>
  <c r="O195" i="14"/>
  <c r="J195" i="14"/>
  <c r="V195" i="14"/>
  <c r="Y195" i="14" s="1"/>
  <c r="S194" i="14"/>
  <c r="W194" i="14" s="1"/>
  <c r="O194" i="14"/>
  <c r="J194" i="14"/>
  <c r="Y194" i="14"/>
  <c r="X194" i="14"/>
  <c r="V194" i="14"/>
  <c r="S193" i="14"/>
  <c r="W193" i="14" s="1"/>
  <c r="O193" i="14"/>
  <c r="J193" i="14"/>
  <c r="X193" i="14"/>
  <c r="V193" i="14"/>
  <c r="Y193" i="14" s="1"/>
  <c r="S192" i="14"/>
  <c r="O192" i="14"/>
  <c r="J192" i="14"/>
  <c r="W192" i="14"/>
  <c r="V192" i="14"/>
  <c r="Y192" i="14" s="1"/>
  <c r="S191" i="14"/>
  <c r="O191" i="14"/>
  <c r="J191" i="14"/>
  <c r="W191" i="14"/>
  <c r="Y191" i="14"/>
  <c r="X191" i="14"/>
  <c r="V191" i="14"/>
  <c r="S190" i="14"/>
  <c r="O190" i="14"/>
  <c r="J190" i="14"/>
  <c r="W190" i="14"/>
  <c r="Y190" i="14"/>
  <c r="X190" i="14"/>
  <c r="V190" i="14"/>
  <c r="S189" i="14"/>
  <c r="O189" i="14"/>
  <c r="J189" i="14"/>
  <c r="W189" i="14"/>
  <c r="X189" i="14"/>
  <c r="V189" i="14"/>
  <c r="Y189" i="14" s="1"/>
  <c r="S188" i="14"/>
  <c r="O188" i="14"/>
  <c r="J188" i="14"/>
  <c r="W188" i="14"/>
  <c r="V188" i="14"/>
  <c r="S187" i="14"/>
  <c r="W187" i="14" s="1"/>
  <c r="O187" i="14"/>
  <c r="J187" i="14"/>
  <c r="V187" i="14"/>
  <c r="Y187" i="14" s="1"/>
  <c r="S186" i="14"/>
  <c r="W186" i="14" s="1"/>
  <c r="O186" i="14"/>
  <c r="J186" i="14"/>
  <c r="Y186" i="14"/>
  <c r="X186" i="14"/>
  <c r="V186" i="14"/>
  <c r="S185" i="14"/>
  <c r="W185" i="14" s="1"/>
  <c r="O185" i="14"/>
  <c r="J185" i="14"/>
  <c r="X185" i="14"/>
  <c r="V185" i="14"/>
  <c r="Y185" i="14" s="1"/>
  <c r="S184" i="14"/>
  <c r="O184" i="14"/>
  <c r="J184" i="14"/>
  <c r="W184" i="14"/>
  <c r="V184" i="14"/>
  <c r="Y184" i="14" s="1"/>
  <c r="S183" i="14"/>
  <c r="O183" i="14"/>
  <c r="J183" i="14"/>
  <c r="W183" i="14"/>
  <c r="Y183" i="14"/>
  <c r="X183" i="14"/>
  <c r="V183" i="14"/>
  <c r="S182" i="14"/>
  <c r="W182" i="14" s="1"/>
  <c r="O182" i="14"/>
  <c r="J182" i="14"/>
  <c r="Y182" i="14"/>
  <c r="X182" i="14"/>
  <c r="V182" i="14"/>
  <c r="S181" i="14"/>
  <c r="O181" i="14"/>
  <c r="J181" i="14"/>
  <c r="W181" i="14"/>
  <c r="X181" i="14"/>
  <c r="V181" i="14"/>
  <c r="Y181" i="14" s="1"/>
  <c r="S180" i="14"/>
  <c r="O180" i="14"/>
  <c r="J180" i="14"/>
  <c r="W180" i="14"/>
  <c r="V180" i="14"/>
  <c r="S179" i="14"/>
  <c r="W179" i="14" s="1"/>
  <c r="O179" i="14"/>
  <c r="J179" i="14"/>
  <c r="V179" i="14"/>
  <c r="Y179" i="14" s="1"/>
  <c r="S178" i="14"/>
  <c r="W178" i="14" s="1"/>
  <c r="O178" i="14"/>
  <c r="J178" i="14"/>
  <c r="Y178" i="14"/>
  <c r="X178" i="14"/>
  <c r="V178" i="14"/>
  <c r="S177" i="14"/>
  <c r="W177" i="14" s="1"/>
  <c r="O177" i="14"/>
  <c r="J177" i="14"/>
  <c r="X177" i="14"/>
  <c r="V177" i="14"/>
  <c r="Y177" i="14" s="1"/>
  <c r="S176" i="14"/>
  <c r="O176" i="14"/>
  <c r="J176" i="14"/>
  <c r="W176" i="14"/>
  <c r="V176" i="14"/>
  <c r="Y176" i="14" s="1"/>
  <c r="S175" i="14"/>
  <c r="O175" i="14"/>
  <c r="J175" i="14"/>
  <c r="W175" i="14"/>
  <c r="Y175" i="14"/>
  <c r="X175" i="14"/>
  <c r="V175" i="14"/>
  <c r="S174" i="14"/>
  <c r="W174" i="14" s="1"/>
  <c r="O174" i="14"/>
  <c r="J174" i="14"/>
  <c r="Y174" i="14"/>
  <c r="X174" i="14"/>
  <c r="V174" i="14"/>
  <c r="S173" i="14"/>
  <c r="O173" i="14"/>
  <c r="J173" i="14"/>
  <c r="W173" i="14"/>
  <c r="X173" i="14"/>
  <c r="V173" i="14"/>
  <c r="Y173" i="14" s="1"/>
  <c r="S172" i="14"/>
  <c r="O172" i="14"/>
  <c r="J172" i="14"/>
  <c r="W172" i="14"/>
  <c r="V172" i="14"/>
  <c r="S171" i="14"/>
  <c r="W171" i="14" s="1"/>
  <c r="O171" i="14"/>
  <c r="J171" i="14"/>
  <c r="V171" i="14"/>
  <c r="Y171" i="14" s="1"/>
  <c r="S170" i="14"/>
  <c r="W170" i="14" s="1"/>
  <c r="O170" i="14"/>
  <c r="J170" i="14"/>
  <c r="Y170" i="14"/>
  <c r="X170" i="14"/>
  <c r="V170" i="14"/>
  <c r="S169" i="14"/>
  <c r="W169" i="14" s="1"/>
  <c r="O169" i="14"/>
  <c r="J169" i="14"/>
  <c r="X169" i="14"/>
  <c r="V169" i="14"/>
  <c r="Y169" i="14" s="1"/>
  <c r="S168" i="14"/>
  <c r="O168" i="14"/>
  <c r="J168" i="14"/>
  <c r="W168" i="14"/>
  <c r="V168" i="14"/>
  <c r="Y168" i="14" s="1"/>
  <c r="S167" i="14"/>
  <c r="O167" i="14"/>
  <c r="J167" i="14"/>
  <c r="W167" i="14"/>
  <c r="Y167" i="14"/>
  <c r="X167" i="14"/>
  <c r="V167" i="14"/>
  <c r="S166" i="14"/>
  <c r="W166" i="14" s="1"/>
  <c r="O166" i="14"/>
  <c r="J166" i="14"/>
  <c r="Y166" i="14"/>
  <c r="X166" i="14"/>
  <c r="V166" i="14"/>
  <c r="S165" i="14"/>
  <c r="O165" i="14"/>
  <c r="J165" i="14"/>
  <c r="W165" i="14"/>
  <c r="X165" i="14"/>
  <c r="V165" i="14"/>
  <c r="Y165" i="14" s="1"/>
  <c r="S164" i="14"/>
  <c r="O164" i="14"/>
  <c r="J164" i="14"/>
  <c r="W164" i="14"/>
  <c r="V164" i="14"/>
  <c r="S163" i="14"/>
  <c r="W163" i="14" s="1"/>
  <c r="O163" i="14"/>
  <c r="J163" i="14"/>
  <c r="V163" i="14"/>
  <c r="Y163" i="14" s="1"/>
  <c r="S162" i="14"/>
  <c r="W162" i="14" s="1"/>
  <c r="O162" i="14"/>
  <c r="J162" i="14"/>
  <c r="Y162" i="14"/>
  <c r="X162" i="14"/>
  <c r="V162" i="14"/>
  <c r="S161" i="14"/>
  <c r="W161" i="14" s="1"/>
  <c r="O161" i="14"/>
  <c r="J161" i="14"/>
  <c r="X161" i="14"/>
  <c r="V161" i="14"/>
  <c r="Y161" i="14" s="1"/>
  <c r="S160" i="14"/>
  <c r="O160" i="14"/>
  <c r="J160" i="14"/>
  <c r="W160" i="14"/>
  <c r="V160" i="14"/>
  <c r="Y160" i="14" s="1"/>
  <c r="S159" i="14"/>
  <c r="O159" i="14"/>
  <c r="J159" i="14"/>
  <c r="W159" i="14"/>
  <c r="Y159" i="14"/>
  <c r="X159" i="14"/>
  <c r="V159" i="14"/>
  <c r="S158" i="14"/>
  <c r="W158" i="14" s="1"/>
  <c r="O158" i="14"/>
  <c r="J158" i="14"/>
  <c r="Y158" i="14"/>
  <c r="X158" i="14"/>
  <c r="V158" i="14"/>
  <c r="S157" i="14"/>
  <c r="O157" i="14"/>
  <c r="J157" i="14"/>
  <c r="W157" i="14"/>
  <c r="X157" i="14"/>
  <c r="V157" i="14"/>
  <c r="Y157" i="14" s="1"/>
  <c r="S156" i="14"/>
  <c r="O156" i="14"/>
  <c r="J156" i="14"/>
  <c r="W156" i="14"/>
  <c r="V156" i="14"/>
  <c r="S155" i="14"/>
  <c r="W155" i="14" s="1"/>
  <c r="O155" i="14"/>
  <c r="J155" i="14"/>
  <c r="V155" i="14"/>
  <c r="Y155" i="14" s="1"/>
  <c r="S154" i="14"/>
  <c r="W154" i="14" s="1"/>
  <c r="O154" i="14"/>
  <c r="J154" i="14"/>
  <c r="Y154" i="14"/>
  <c r="X154" i="14"/>
  <c r="V154" i="14"/>
  <c r="S153" i="14"/>
  <c r="W153" i="14" s="1"/>
  <c r="O153" i="14"/>
  <c r="J153" i="14"/>
  <c r="X153" i="14"/>
  <c r="V153" i="14"/>
  <c r="Y153" i="14" s="1"/>
  <c r="S152" i="14"/>
  <c r="O152" i="14"/>
  <c r="J152" i="14"/>
  <c r="W152" i="14"/>
  <c r="V152" i="14"/>
  <c r="Y152" i="14" s="1"/>
  <c r="S151" i="14"/>
  <c r="O151" i="14"/>
  <c r="J151" i="14"/>
  <c r="W151" i="14"/>
  <c r="Y151" i="14"/>
  <c r="X151" i="14"/>
  <c r="V151" i="14"/>
  <c r="S150" i="14"/>
  <c r="W150" i="14" s="1"/>
  <c r="O150" i="14"/>
  <c r="J150" i="14"/>
  <c r="Y150" i="14"/>
  <c r="X150" i="14"/>
  <c r="V150" i="14"/>
  <c r="S149" i="14"/>
  <c r="O149" i="14"/>
  <c r="J149" i="14"/>
  <c r="W149" i="14"/>
  <c r="X149" i="14"/>
  <c r="V149" i="14"/>
  <c r="Y149" i="14" s="1"/>
  <c r="S148" i="14"/>
  <c r="O148" i="14"/>
  <c r="J148" i="14"/>
  <c r="W148" i="14"/>
  <c r="V148" i="14"/>
  <c r="S147" i="14"/>
  <c r="W147" i="14" s="1"/>
  <c r="O147" i="14"/>
  <c r="J147" i="14"/>
  <c r="V147" i="14"/>
  <c r="Y147" i="14" s="1"/>
  <c r="S146" i="14"/>
  <c r="W146" i="14" s="1"/>
  <c r="O146" i="14"/>
  <c r="J146" i="14"/>
  <c r="Y146" i="14"/>
  <c r="X146" i="14"/>
  <c r="V146" i="14"/>
  <c r="S145" i="14"/>
  <c r="W145" i="14" s="1"/>
  <c r="O145" i="14"/>
  <c r="J145" i="14"/>
  <c r="X145" i="14"/>
  <c r="V145" i="14"/>
  <c r="Y145" i="14" s="1"/>
  <c r="S144" i="14"/>
  <c r="O144" i="14"/>
  <c r="J144" i="14"/>
  <c r="W144" i="14"/>
  <c r="V144" i="14"/>
  <c r="Y144" i="14" s="1"/>
  <c r="S143" i="14"/>
  <c r="O143" i="14"/>
  <c r="J143" i="14"/>
  <c r="W143" i="14"/>
  <c r="Y143" i="14"/>
  <c r="X143" i="14"/>
  <c r="V143" i="14"/>
  <c r="S142" i="14"/>
  <c r="W142" i="14" s="1"/>
  <c r="O142" i="14"/>
  <c r="J142" i="14"/>
  <c r="Y142" i="14"/>
  <c r="X142" i="14"/>
  <c r="V142" i="14"/>
  <c r="S141" i="14"/>
  <c r="O141" i="14"/>
  <c r="J141" i="14"/>
  <c r="W141" i="14"/>
  <c r="X141" i="14"/>
  <c r="V141" i="14"/>
  <c r="Y141" i="14" s="1"/>
  <c r="S140" i="14"/>
  <c r="O140" i="14"/>
  <c r="J140" i="14"/>
  <c r="W140" i="14"/>
  <c r="V140" i="14"/>
  <c r="S139" i="14"/>
  <c r="W139" i="14" s="1"/>
  <c r="O139" i="14"/>
  <c r="J139" i="14"/>
  <c r="Y139" i="14"/>
  <c r="V139" i="14"/>
  <c r="X139" i="14" s="1"/>
  <c r="S138" i="14"/>
  <c r="W138" i="14" s="1"/>
  <c r="O138" i="14"/>
  <c r="J138" i="14"/>
  <c r="Y138" i="14"/>
  <c r="X138" i="14"/>
  <c r="V138" i="14"/>
  <c r="S137" i="14"/>
  <c r="W137" i="14" s="1"/>
  <c r="O137" i="14"/>
  <c r="J137" i="14"/>
  <c r="X137" i="14"/>
  <c r="V137" i="14"/>
  <c r="Y137" i="14" s="1"/>
  <c r="S136" i="14"/>
  <c r="O136" i="14"/>
  <c r="J136" i="14"/>
  <c r="W136" i="14"/>
  <c r="V136" i="14"/>
  <c r="Y136" i="14" s="1"/>
  <c r="S135" i="14"/>
  <c r="O135" i="14"/>
  <c r="J135" i="14"/>
  <c r="W135" i="14"/>
  <c r="Y135" i="14"/>
  <c r="X135" i="14"/>
  <c r="V135" i="14"/>
  <c r="S134" i="14"/>
  <c r="W134" i="14" s="1"/>
  <c r="O134" i="14"/>
  <c r="J134" i="14"/>
  <c r="Y134" i="14"/>
  <c r="X134" i="14"/>
  <c r="V134" i="14"/>
  <c r="S133" i="14"/>
  <c r="O133" i="14"/>
  <c r="J133" i="14"/>
  <c r="W133" i="14"/>
  <c r="X133" i="14"/>
  <c r="V133" i="14"/>
  <c r="Y133" i="14" s="1"/>
  <c r="S132" i="14"/>
  <c r="O132" i="14"/>
  <c r="J132" i="14"/>
  <c r="W132" i="14"/>
  <c r="V132" i="14"/>
  <c r="S131" i="14"/>
  <c r="W131" i="14" s="1"/>
  <c r="O131" i="14"/>
  <c r="J131" i="14"/>
  <c r="Y131" i="14"/>
  <c r="V131" i="14"/>
  <c r="X131" i="14" s="1"/>
  <c r="S130" i="14"/>
  <c r="W130" i="14" s="1"/>
  <c r="O130" i="14"/>
  <c r="J130" i="14"/>
  <c r="Y130" i="14"/>
  <c r="X130" i="14"/>
  <c r="V130" i="14"/>
  <c r="S129" i="14"/>
  <c r="W129" i="14" s="1"/>
  <c r="O129" i="14"/>
  <c r="J129" i="14"/>
  <c r="X129" i="14"/>
  <c r="V129" i="14"/>
  <c r="Y129" i="14" s="1"/>
  <c r="S128" i="14"/>
  <c r="O128" i="14"/>
  <c r="J128" i="14"/>
  <c r="W128" i="14"/>
  <c r="V128" i="14"/>
  <c r="Y128" i="14" s="1"/>
  <c r="S127" i="14"/>
  <c r="O127" i="14"/>
  <c r="J127" i="14"/>
  <c r="W127" i="14"/>
  <c r="Y127" i="14"/>
  <c r="X127" i="14"/>
  <c r="V127" i="14"/>
  <c r="S126" i="14"/>
  <c r="W126" i="14" s="1"/>
  <c r="O126" i="14"/>
  <c r="J126" i="14"/>
  <c r="Y126" i="14"/>
  <c r="X126" i="14"/>
  <c r="V126" i="14"/>
  <c r="S125" i="14"/>
  <c r="O125" i="14"/>
  <c r="J125" i="14"/>
  <c r="W125" i="14"/>
  <c r="X125" i="14"/>
  <c r="V125" i="14"/>
  <c r="Y125" i="14" s="1"/>
  <c r="S124" i="14"/>
  <c r="O124" i="14"/>
  <c r="J124" i="14"/>
  <c r="W124" i="14"/>
  <c r="V124" i="14"/>
  <c r="S123" i="14"/>
  <c r="W123" i="14" s="1"/>
  <c r="O123" i="14"/>
  <c r="J123" i="14"/>
  <c r="Y123" i="14"/>
  <c r="V123" i="14"/>
  <c r="X123" i="14" s="1"/>
  <c r="S122" i="14"/>
  <c r="W122" i="14" s="1"/>
  <c r="O122" i="14"/>
  <c r="J122" i="14"/>
  <c r="Y122" i="14"/>
  <c r="X122" i="14"/>
  <c r="V122" i="14"/>
  <c r="S121" i="14"/>
  <c r="W121" i="14" s="1"/>
  <c r="O121" i="14"/>
  <c r="J121" i="14"/>
  <c r="X121" i="14"/>
  <c r="V121" i="14"/>
  <c r="Y121" i="14" s="1"/>
  <c r="S120" i="14"/>
  <c r="O120" i="14"/>
  <c r="J120" i="14"/>
  <c r="W120" i="14"/>
  <c r="V120" i="14"/>
  <c r="Y120" i="14" s="1"/>
  <c r="S119" i="14"/>
  <c r="O119" i="14"/>
  <c r="J119" i="14"/>
  <c r="W119" i="14"/>
  <c r="Y119" i="14"/>
  <c r="X119" i="14"/>
  <c r="V119" i="14"/>
  <c r="S118" i="14"/>
  <c r="W118" i="14" s="1"/>
  <c r="O118" i="14"/>
  <c r="J118" i="14"/>
  <c r="Y118" i="14"/>
  <c r="X118" i="14"/>
  <c r="V118" i="14"/>
  <c r="S117" i="14"/>
  <c r="O117" i="14"/>
  <c r="J117" i="14"/>
  <c r="W117" i="14"/>
  <c r="X117" i="14"/>
  <c r="V117" i="14"/>
  <c r="Y117" i="14" s="1"/>
  <c r="S116" i="14"/>
  <c r="O116" i="14"/>
  <c r="J116" i="14"/>
  <c r="W116" i="14"/>
  <c r="V116" i="14"/>
  <c r="S115" i="14"/>
  <c r="W115" i="14" s="1"/>
  <c r="O115" i="14"/>
  <c r="J115" i="14"/>
  <c r="Y115" i="14"/>
  <c r="V115" i="14"/>
  <c r="X115" i="14" s="1"/>
  <c r="S114" i="14"/>
  <c r="W114" i="14" s="1"/>
  <c r="O114" i="14"/>
  <c r="J114" i="14"/>
  <c r="Y114" i="14"/>
  <c r="X114" i="14"/>
  <c r="V114" i="14"/>
  <c r="S113" i="14"/>
  <c r="W113" i="14" s="1"/>
  <c r="O113" i="14"/>
  <c r="J113" i="14"/>
  <c r="X113" i="14"/>
  <c r="V113" i="14"/>
  <c r="Y113" i="14" s="1"/>
  <c r="S112" i="14"/>
  <c r="O112" i="14"/>
  <c r="J112" i="14"/>
  <c r="W112" i="14"/>
  <c r="V112" i="14"/>
  <c r="Y112" i="14" s="1"/>
  <c r="S111" i="14"/>
  <c r="O111" i="14"/>
  <c r="J111" i="14"/>
  <c r="W111" i="14"/>
  <c r="Y111" i="14"/>
  <c r="X111" i="14"/>
  <c r="V111" i="14"/>
  <c r="S110" i="14"/>
  <c r="W110" i="14" s="1"/>
  <c r="O110" i="14"/>
  <c r="J110" i="14"/>
  <c r="Y110" i="14"/>
  <c r="X110" i="14"/>
  <c r="V110" i="14"/>
  <c r="S109" i="14"/>
  <c r="O109" i="14"/>
  <c r="J109" i="14"/>
  <c r="W109" i="14"/>
  <c r="X109" i="14"/>
  <c r="V109" i="14"/>
  <c r="Y109" i="14" s="1"/>
  <c r="S108" i="14"/>
  <c r="O108" i="14"/>
  <c r="J108" i="14"/>
  <c r="W108" i="14"/>
  <c r="V108" i="14"/>
  <c r="S107" i="14"/>
  <c r="W107" i="14" s="1"/>
  <c r="O107" i="14"/>
  <c r="J107" i="14"/>
  <c r="Y107" i="14"/>
  <c r="V107" i="14"/>
  <c r="X107" i="14" s="1"/>
  <c r="S106" i="14"/>
  <c r="W106" i="14" s="1"/>
  <c r="O106" i="14"/>
  <c r="J106" i="14"/>
  <c r="Y106" i="14"/>
  <c r="X106" i="14"/>
  <c r="V106" i="14"/>
  <c r="S105" i="14"/>
  <c r="W105" i="14" s="1"/>
  <c r="O105" i="14"/>
  <c r="J105" i="14"/>
  <c r="X105" i="14"/>
  <c r="V105" i="14"/>
  <c r="Y105" i="14" s="1"/>
  <c r="S104" i="14"/>
  <c r="O104" i="14"/>
  <c r="J104" i="14"/>
  <c r="W104" i="14"/>
  <c r="V104" i="14"/>
  <c r="Y104" i="14" s="1"/>
  <c r="S103" i="14"/>
  <c r="O103" i="14"/>
  <c r="J103" i="14"/>
  <c r="W103" i="14"/>
  <c r="Y103" i="14"/>
  <c r="X103" i="14"/>
  <c r="V103" i="14"/>
  <c r="S102" i="14"/>
  <c r="W102" i="14" s="1"/>
  <c r="O102" i="14"/>
  <c r="J102" i="14"/>
  <c r="Y102" i="14"/>
  <c r="X102" i="14"/>
  <c r="V102" i="14"/>
  <c r="S101" i="14"/>
  <c r="O101" i="14"/>
  <c r="J101" i="14"/>
  <c r="W101" i="14"/>
  <c r="X101" i="14"/>
  <c r="V101" i="14"/>
  <c r="Y101" i="14" s="1"/>
  <c r="S100" i="14"/>
  <c r="O100" i="14"/>
  <c r="J100" i="14"/>
  <c r="W100" i="14"/>
  <c r="V100" i="14"/>
  <c r="S99" i="14"/>
  <c r="W99" i="14" s="1"/>
  <c r="O99" i="14"/>
  <c r="J99" i="14"/>
  <c r="Y99" i="14"/>
  <c r="V99" i="14"/>
  <c r="X99" i="14" s="1"/>
  <c r="S98" i="14"/>
  <c r="W98" i="14" s="1"/>
  <c r="O98" i="14"/>
  <c r="J98" i="14"/>
  <c r="Y98" i="14"/>
  <c r="X98" i="14"/>
  <c r="V98" i="14"/>
  <c r="S97" i="14"/>
  <c r="O97" i="14"/>
  <c r="J97" i="14"/>
  <c r="W97" i="14"/>
  <c r="X97" i="14"/>
  <c r="V97" i="14"/>
  <c r="Y97" i="14" s="1"/>
  <c r="S96" i="14"/>
  <c r="O96" i="14"/>
  <c r="J96" i="14"/>
  <c r="W96" i="14"/>
  <c r="V96" i="14"/>
  <c r="Y96" i="14" s="1"/>
  <c r="S95" i="14"/>
  <c r="O95" i="14"/>
  <c r="J95" i="14"/>
  <c r="W95" i="14"/>
  <c r="Y95" i="14"/>
  <c r="X95" i="14"/>
  <c r="V95" i="14"/>
  <c r="S94" i="14"/>
  <c r="W94" i="14" s="1"/>
  <c r="O94" i="14"/>
  <c r="J94" i="14"/>
  <c r="Y94" i="14"/>
  <c r="X94" i="14"/>
  <c r="V94" i="14"/>
  <c r="S93" i="14"/>
  <c r="O93" i="14"/>
  <c r="J93" i="14"/>
  <c r="W93" i="14"/>
  <c r="X93" i="14"/>
  <c r="V93" i="14"/>
  <c r="Y93" i="14" s="1"/>
  <c r="S92" i="14"/>
  <c r="O92" i="14"/>
  <c r="J92" i="14"/>
  <c r="W92" i="14"/>
  <c r="V92" i="14"/>
  <c r="S91" i="14"/>
  <c r="W91" i="14" s="1"/>
  <c r="O91" i="14"/>
  <c r="J91" i="14"/>
  <c r="Y91" i="14"/>
  <c r="V91" i="14"/>
  <c r="X91" i="14" s="1"/>
  <c r="S90" i="14"/>
  <c r="W90" i="14" s="1"/>
  <c r="O90" i="14"/>
  <c r="J90" i="14"/>
  <c r="Y90" i="14"/>
  <c r="X90" i="14"/>
  <c r="V90" i="14"/>
  <c r="S89" i="14"/>
  <c r="O89" i="14"/>
  <c r="J89" i="14"/>
  <c r="W89" i="14"/>
  <c r="X89" i="14"/>
  <c r="V89" i="14"/>
  <c r="Y89" i="14" s="1"/>
  <c r="S88" i="14"/>
  <c r="O88" i="14"/>
  <c r="J88" i="14"/>
  <c r="W88" i="14"/>
  <c r="V88" i="14"/>
  <c r="Y88" i="14" s="1"/>
  <c r="S87" i="14"/>
  <c r="O87" i="14"/>
  <c r="J87" i="14"/>
  <c r="W87" i="14"/>
  <c r="Y87" i="14"/>
  <c r="X87" i="14"/>
  <c r="V87" i="14"/>
  <c r="S86" i="14"/>
  <c r="W86" i="14" s="1"/>
  <c r="O86" i="14"/>
  <c r="J86" i="14"/>
  <c r="Y86" i="14"/>
  <c r="X86" i="14"/>
  <c r="V86" i="14"/>
  <c r="S85" i="14"/>
  <c r="O85" i="14"/>
  <c r="J85" i="14"/>
  <c r="W85" i="14"/>
  <c r="X85" i="14"/>
  <c r="V85" i="14"/>
  <c r="Y85" i="14" s="1"/>
  <c r="S84" i="14"/>
  <c r="O84" i="14"/>
  <c r="J84" i="14"/>
  <c r="W84" i="14"/>
  <c r="V84" i="14"/>
  <c r="S83" i="14"/>
  <c r="W83" i="14" s="1"/>
  <c r="O83" i="14"/>
  <c r="J83" i="14"/>
  <c r="Y83" i="14"/>
  <c r="V83" i="14"/>
  <c r="X83" i="14" s="1"/>
  <c r="S82" i="14"/>
  <c r="W82" i="14" s="1"/>
  <c r="O82" i="14"/>
  <c r="J82" i="14"/>
  <c r="Y82" i="14"/>
  <c r="X82" i="14"/>
  <c r="V82" i="14"/>
  <c r="S81" i="14"/>
  <c r="O81" i="14"/>
  <c r="J81" i="14"/>
  <c r="W81" i="14"/>
  <c r="X81" i="14"/>
  <c r="V81" i="14"/>
  <c r="Y81" i="14" s="1"/>
  <c r="S80" i="14"/>
  <c r="O80" i="14"/>
  <c r="J80" i="14"/>
  <c r="W80" i="14"/>
  <c r="V80" i="14"/>
  <c r="Y80" i="14" s="1"/>
  <c r="S79" i="14"/>
  <c r="O79" i="14"/>
  <c r="J79" i="14"/>
  <c r="W79" i="14"/>
  <c r="Y79" i="14"/>
  <c r="X79" i="14"/>
  <c r="V79" i="14"/>
  <c r="S78" i="14"/>
  <c r="W78" i="14" s="1"/>
  <c r="O78" i="14"/>
  <c r="J78" i="14"/>
  <c r="Y78" i="14"/>
  <c r="X78" i="14"/>
  <c r="V78" i="14"/>
  <c r="S77" i="14"/>
  <c r="O77" i="14"/>
  <c r="J77" i="14"/>
  <c r="W77" i="14"/>
  <c r="V77" i="14"/>
  <c r="Y77" i="14" s="1"/>
  <c r="S76" i="14"/>
  <c r="O76" i="14"/>
  <c r="J76" i="14"/>
  <c r="W76" i="14"/>
  <c r="V76" i="14"/>
  <c r="S75" i="14"/>
  <c r="W75" i="14" s="1"/>
  <c r="O75" i="14"/>
  <c r="J75" i="14"/>
  <c r="Y75" i="14"/>
  <c r="V75" i="14"/>
  <c r="X75" i="14" s="1"/>
  <c r="S74" i="14"/>
  <c r="W74" i="14" s="1"/>
  <c r="O74" i="14"/>
  <c r="J74" i="14"/>
  <c r="Y74" i="14"/>
  <c r="X74" i="14"/>
  <c r="V74" i="14"/>
  <c r="S73" i="14"/>
  <c r="O73" i="14"/>
  <c r="J73" i="14"/>
  <c r="W73" i="14"/>
  <c r="X73" i="14"/>
  <c r="V73" i="14"/>
  <c r="Y73" i="14" s="1"/>
  <c r="S72" i="14"/>
  <c r="O72" i="14"/>
  <c r="J72" i="14"/>
  <c r="W72" i="14"/>
  <c r="V72" i="14"/>
  <c r="Y72" i="14" s="1"/>
  <c r="S71" i="14"/>
  <c r="O71" i="14"/>
  <c r="J71" i="14"/>
  <c r="W71" i="14"/>
  <c r="Y71" i="14"/>
  <c r="X71" i="14"/>
  <c r="V71" i="14"/>
  <c r="S70" i="14"/>
  <c r="W70" i="14" s="1"/>
  <c r="O70" i="14"/>
  <c r="J70" i="14"/>
  <c r="Y70" i="14"/>
  <c r="X70" i="14"/>
  <c r="V70" i="14"/>
  <c r="S69" i="14"/>
  <c r="O69" i="14"/>
  <c r="J69" i="14"/>
  <c r="W69" i="14"/>
  <c r="X69" i="14"/>
  <c r="V69" i="14"/>
  <c r="Y69" i="14" s="1"/>
  <c r="S68" i="14"/>
  <c r="O68" i="14"/>
  <c r="J68" i="14"/>
  <c r="W68" i="14"/>
  <c r="V68" i="14"/>
  <c r="S67" i="14"/>
  <c r="W67" i="14" s="1"/>
  <c r="O67" i="14"/>
  <c r="J67" i="14"/>
  <c r="Y67" i="14"/>
  <c r="V67" i="14"/>
  <c r="X67" i="14" s="1"/>
  <c r="S66" i="14"/>
  <c r="W66" i="14" s="1"/>
  <c r="O66" i="14"/>
  <c r="J66" i="14"/>
  <c r="Y66" i="14"/>
  <c r="X66" i="14"/>
  <c r="V66" i="14"/>
  <c r="S65" i="14"/>
  <c r="O65" i="14"/>
  <c r="J65" i="14"/>
  <c r="W65" i="14"/>
  <c r="X65" i="14"/>
  <c r="V65" i="14"/>
  <c r="Y65" i="14" s="1"/>
  <c r="S64" i="14"/>
  <c r="O64" i="14"/>
  <c r="J64" i="14"/>
  <c r="W64" i="14"/>
  <c r="V64" i="14"/>
  <c r="Y64" i="14" s="1"/>
  <c r="S63" i="14"/>
  <c r="O63" i="14"/>
  <c r="J63" i="14"/>
  <c r="W63" i="14"/>
  <c r="Y63" i="14"/>
  <c r="X63" i="14"/>
  <c r="V63" i="14"/>
  <c r="S62" i="14"/>
  <c r="W62" i="14" s="1"/>
  <c r="O62" i="14"/>
  <c r="J62" i="14"/>
  <c r="Y62" i="14"/>
  <c r="X62" i="14"/>
  <c r="V62" i="14"/>
  <c r="S61" i="14"/>
  <c r="O61" i="14"/>
  <c r="J61" i="14"/>
  <c r="W61" i="14"/>
  <c r="X61" i="14"/>
  <c r="V61" i="14"/>
  <c r="Y61" i="14" s="1"/>
  <c r="S60" i="14"/>
  <c r="O60" i="14"/>
  <c r="J60" i="14"/>
  <c r="W60" i="14"/>
  <c r="V60" i="14"/>
  <c r="S59" i="14"/>
  <c r="W59" i="14" s="1"/>
  <c r="O59" i="14"/>
  <c r="J59" i="14"/>
  <c r="Y59" i="14"/>
  <c r="V59" i="14"/>
  <c r="X59" i="14" s="1"/>
  <c r="S58" i="14"/>
  <c r="W58" i="14" s="1"/>
  <c r="O58" i="14"/>
  <c r="J58" i="14"/>
  <c r="Y58" i="14"/>
  <c r="X58" i="14"/>
  <c r="V58" i="14"/>
  <c r="S57" i="14"/>
  <c r="O57" i="14"/>
  <c r="J57" i="14"/>
  <c r="W57" i="14"/>
  <c r="V57" i="14"/>
  <c r="Y57" i="14" s="1"/>
  <c r="S56" i="14"/>
  <c r="O56" i="14"/>
  <c r="J56" i="14"/>
  <c r="W56" i="14"/>
  <c r="V56" i="14"/>
  <c r="Y56" i="14" s="1"/>
  <c r="S55" i="14"/>
  <c r="O55" i="14"/>
  <c r="J55" i="14"/>
  <c r="W55" i="14"/>
  <c r="Y55" i="14"/>
  <c r="X55" i="14"/>
  <c r="V55" i="14"/>
  <c r="S54" i="14"/>
  <c r="W54" i="14" s="1"/>
  <c r="O54" i="14"/>
  <c r="J54" i="14"/>
  <c r="Y54" i="14"/>
  <c r="X54" i="14"/>
  <c r="V54" i="14"/>
  <c r="S53" i="14"/>
  <c r="O53" i="14"/>
  <c r="J53" i="14"/>
  <c r="W53" i="14"/>
  <c r="V53" i="14"/>
  <c r="Y53" i="14" s="1"/>
  <c r="S52" i="14"/>
  <c r="O52" i="14"/>
  <c r="J52" i="14"/>
  <c r="W52" i="14"/>
  <c r="V52" i="14"/>
  <c r="S51" i="14"/>
  <c r="W51" i="14" s="1"/>
  <c r="O51" i="14"/>
  <c r="J51" i="14"/>
  <c r="Y51" i="14"/>
  <c r="V51" i="14"/>
  <c r="X51" i="14" s="1"/>
  <c r="S50" i="14"/>
  <c r="W50" i="14" s="1"/>
  <c r="O50" i="14"/>
  <c r="J50" i="14"/>
  <c r="Y50" i="14"/>
  <c r="X50" i="14"/>
  <c r="V50" i="14"/>
  <c r="S49" i="14"/>
  <c r="O49" i="14"/>
  <c r="J49" i="14"/>
  <c r="W49" i="14"/>
  <c r="V49" i="14"/>
  <c r="Y49" i="14" s="1"/>
  <c r="S48" i="14"/>
  <c r="O48" i="14"/>
  <c r="J48" i="14"/>
  <c r="W48" i="14"/>
  <c r="V48" i="14"/>
  <c r="Y48" i="14" s="1"/>
  <c r="S47" i="14"/>
  <c r="W47" i="14" s="1"/>
  <c r="O47" i="14"/>
  <c r="J47" i="14"/>
  <c r="Y47" i="14"/>
  <c r="X47" i="14"/>
  <c r="V47" i="14"/>
  <c r="S46" i="14"/>
  <c r="W46" i="14" s="1"/>
  <c r="O46" i="14"/>
  <c r="J46" i="14"/>
  <c r="Y46" i="14"/>
  <c r="X46" i="14"/>
  <c r="V46" i="14"/>
  <c r="S45" i="14"/>
  <c r="O45" i="14"/>
  <c r="J45" i="14"/>
  <c r="W45" i="14"/>
  <c r="X45" i="14"/>
  <c r="V45" i="14"/>
  <c r="Y45" i="14" s="1"/>
  <c r="S44" i="14"/>
  <c r="O44" i="14"/>
  <c r="J44" i="14"/>
  <c r="W44" i="14"/>
  <c r="V44" i="14"/>
  <c r="S43" i="14"/>
  <c r="W43" i="14" s="1"/>
  <c r="O43" i="14"/>
  <c r="J43" i="14"/>
  <c r="Y43" i="14"/>
  <c r="V43" i="14"/>
  <c r="X43" i="14" s="1"/>
  <c r="S42" i="14"/>
  <c r="W42" i="14" s="1"/>
  <c r="O42" i="14"/>
  <c r="J42" i="14"/>
  <c r="Y42" i="14"/>
  <c r="X42" i="14"/>
  <c r="V42" i="14"/>
  <c r="S41" i="14"/>
  <c r="O41" i="14"/>
  <c r="J41" i="14"/>
  <c r="W41" i="14"/>
  <c r="V41" i="14"/>
  <c r="S40" i="14"/>
  <c r="O40" i="14"/>
  <c r="J40" i="14"/>
  <c r="W40" i="14"/>
  <c r="V40" i="14"/>
  <c r="S39" i="14"/>
  <c r="W39" i="14" s="1"/>
  <c r="O39" i="14"/>
  <c r="J39" i="14"/>
  <c r="Y39" i="14"/>
  <c r="X39" i="14"/>
  <c r="V39" i="14"/>
  <c r="S38" i="14"/>
  <c r="W38" i="14" s="1"/>
  <c r="O38" i="14"/>
  <c r="J38" i="14"/>
  <c r="Y38" i="14"/>
  <c r="X38" i="14"/>
  <c r="V38" i="14"/>
  <c r="S37" i="14"/>
  <c r="O37" i="14"/>
  <c r="J37" i="14"/>
  <c r="W37" i="14"/>
  <c r="V37" i="14"/>
  <c r="Y37" i="14" s="1"/>
  <c r="S36" i="14"/>
  <c r="O36" i="14"/>
  <c r="J36" i="14"/>
  <c r="W36" i="14"/>
  <c r="V36" i="14"/>
  <c r="S35" i="14"/>
  <c r="W35" i="14" s="1"/>
  <c r="O35" i="14"/>
  <c r="J35" i="14"/>
  <c r="Y35" i="14"/>
  <c r="V35" i="14"/>
  <c r="X35" i="14" s="1"/>
  <c r="S34" i="14"/>
  <c r="W34" i="14" s="1"/>
  <c r="O34" i="14"/>
  <c r="J34" i="14"/>
  <c r="Y34" i="14"/>
  <c r="X34" i="14"/>
  <c r="V34" i="14"/>
  <c r="S33" i="14"/>
  <c r="O33" i="14"/>
  <c r="J33" i="14"/>
  <c r="W33" i="14"/>
  <c r="X33" i="14"/>
  <c r="V33" i="14"/>
  <c r="Y33" i="14" s="1"/>
  <c r="S32" i="14"/>
  <c r="O32" i="14"/>
  <c r="J32" i="14"/>
  <c r="W32" i="14"/>
  <c r="V32" i="14"/>
  <c r="S31" i="14"/>
  <c r="O31" i="14"/>
  <c r="J31" i="14"/>
  <c r="W31" i="14"/>
  <c r="Y31" i="14"/>
  <c r="X31" i="14"/>
  <c r="V31" i="14"/>
  <c r="S30" i="14"/>
  <c r="W30" i="14" s="1"/>
  <c r="O30" i="14"/>
  <c r="J30" i="14"/>
  <c r="Y30" i="14"/>
  <c r="X30" i="14"/>
  <c r="V30" i="14"/>
  <c r="S29" i="14"/>
  <c r="O29" i="14"/>
  <c r="J29" i="14"/>
  <c r="W29" i="14"/>
  <c r="X29" i="14"/>
  <c r="V29" i="14"/>
  <c r="Y29" i="14" s="1"/>
  <c r="S28" i="14"/>
  <c r="O28" i="14"/>
  <c r="J28" i="14"/>
  <c r="W28" i="14"/>
  <c r="V28" i="14"/>
  <c r="S27" i="14"/>
  <c r="O27" i="14"/>
  <c r="J27" i="14"/>
  <c r="W27" i="14"/>
  <c r="Y27" i="14"/>
  <c r="V27" i="14"/>
  <c r="X27" i="14" s="1"/>
  <c r="S26" i="14"/>
  <c r="W26" i="14" s="1"/>
  <c r="O26" i="14"/>
  <c r="J26" i="14"/>
  <c r="Y26" i="14"/>
  <c r="X26" i="14"/>
  <c r="V26" i="14"/>
  <c r="S25" i="14"/>
  <c r="O25" i="14"/>
  <c r="J25" i="14"/>
  <c r="W25" i="14"/>
  <c r="V25" i="14"/>
  <c r="Y25" i="14" s="1"/>
  <c r="S24" i="14"/>
  <c r="O24" i="14"/>
  <c r="J24" i="14"/>
  <c r="W24" i="14"/>
  <c r="V24" i="14"/>
  <c r="S23" i="14"/>
  <c r="O23" i="14"/>
  <c r="J23" i="14"/>
  <c r="W23" i="14"/>
  <c r="Y23" i="14"/>
  <c r="X23" i="14"/>
  <c r="V23" i="14"/>
  <c r="S22" i="14"/>
  <c r="W22" i="14" s="1"/>
  <c r="O22" i="14"/>
  <c r="J22" i="14"/>
  <c r="Y22" i="14"/>
  <c r="X22" i="14"/>
  <c r="V22" i="14"/>
  <c r="S21" i="14"/>
  <c r="O21" i="14"/>
  <c r="J21" i="14"/>
  <c r="W21" i="14"/>
  <c r="V21" i="14"/>
  <c r="Y21" i="14" s="1"/>
  <c r="S20" i="14"/>
  <c r="O20" i="14"/>
  <c r="J20" i="14"/>
  <c r="W20" i="14"/>
  <c r="V20" i="14"/>
  <c r="S19" i="14"/>
  <c r="O19" i="14"/>
  <c r="J19" i="14"/>
  <c r="W19" i="14"/>
  <c r="Y19" i="14"/>
  <c r="V19" i="14"/>
  <c r="X19" i="14" s="1"/>
  <c r="S18" i="14"/>
  <c r="W18" i="14" s="1"/>
  <c r="O18" i="14"/>
  <c r="J18" i="14"/>
  <c r="Y18" i="14"/>
  <c r="X18" i="14"/>
  <c r="V18" i="14"/>
  <c r="S17" i="14"/>
  <c r="O17" i="14"/>
  <c r="J17" i="14"/>
  <c r="W17" i="14"/>
  <c r="V17" i="14"/>
  <c r="Y17" i="14" s="1"/>
  <c r="S16" i="14"/>
  <c r="O16" i="14"/>
  <c r="J16" i="14"/>
  <c r="W16" i="14"/>
  <c r="V16" i="14"/>
  <c r="S15" i="14"/>
  <c r="W15" i="14" s="1"/>
  <c r="O15" i="14"/>
  <c r="J15" i="14"/>
  <c r="Y15" i="14"/>
  <c r="X15" i="14"/>
  <c r="V15" i="14"/>
  <c r="S14" i="14"/>
  <c r="W14" i="14" s="1"/>
  <c r="O14" i="14"/>
  <c r="J14" i="14"/>
  <c r="Y14" i="14"/>
  <c r="X14" i="14"/>
  <c r="V14" i="14"/>
  <c r="S13" i="14"/>
  <c r="O13" i="14"/>
  <c r="J13" i="14"/>
  <c r="W13" i="14"/>
  <c r="V13" i="14"/>
  <c r="Y13" i="14" s="1"/>
  <c r="S12" i="14"/>
  <c r="O12" i="14"/>
  <c r="J12" i="14"/>
  <c r="W12" i="14"/>
  <c r="V12" i="14"/>
  <c r="S11" i="14"/>
  <c r="W11" i="14" s="1"/>
  <c r="O11" i="14"/>
  <c r="J11" i="14"/>
  <c r="Y11" i="14"/>
  <c r="V11" i="14"/>
  <c r="X11" i="14" s="1"/>
  <c r="S10" i="14"/>
  <c r="W10" i="14" s="1"/>
  <c r="O10" i="14"/>
  <c r="J10" i="14"/>
  <c r="Y10" i="14"/>
  <c r="X10" i="14"/>
  <c r="V10" i="14"/>
  <c r="S9" i="14"/>
  <c r="O9" i="14"/>
  <c r="J9" i="14"/>
  <c r="W9" i="14"/>
  <c r="X9" i="14"/>
  <c r="V9" i="14"/>
  <c r="Y9" i="14" s="1"/>
  <c r="S8" i="14"/>
  <c r="O8" i="14"/>
  <c r="J8" i="14"/>
  <c r="W8" i="14"/>
  <c r="V8" i="14"/>
  <c r="S7" i="14"/>
  <c r="W7" i="14" s="1"/>
  <c r="O7" i="14"/>
  <c r="J7" i="14"/>
  <c r="Y7" i="14"/>
  <c r="X7" i="14"/>
  <c r="V7" i="14"/>
  <c r="S6" i="14"/>
  <c r="W6" i="14" s="1"/>
  <c r="O6" i="14"/>
  <c r="J6" i="14"/>
  <c r="Y6" i="14"/>
  <c r="X6" i="14"/>
  <c r="V6" i="14"/>
  <c r="S5" i="14"/>
  <c r="O5" i="14"/>
  <c r="J5" i="14"/>
  <c r="W5" i="14"/>
  <c r="X5" i="14"/>
  <c r="V5" i="14"/>
  <c r="Y5" i="14" s="1"/>
  <c r="S4" i="14"/>
  <c r="O4" i="14"/>
  <c r="J4" i="14"/>
  <c r="W4" i="14"/>
  <c r="V4" i="14"/>
  <c r="S3" i="14"/>
  <c r="W3" i="14" s="1"/>
  <c r="O3" i="14"/>
  <c r="J3" i="14"/>
  <c r="Y3" i="14"/>
  <c r="V3" i="14"/>
  <c r="X3" i="14" s="1"/>
  <c r="I197" i="17"/>
  <c r="I196" i="17"/>
  <c r="I198" i="17"/>
  <c r="I206" i="17"/>
  <c r="I199" i="17"/>
  <c r="I207" i="17"/>
  <c r="I200" i="17"/>
  <c r="I208" i="17"/>
  <c r="I201" i="17"/>
  <c r="I209" i="17"/>
  <c r="I210" i="17"/>
  <c r="I202" i="17"/>
  <c r="I203" i="17"/>
  <c r="I211" i="17"/>
  <c r="I204" i="17"/>
  <c r="I205" i="17"/>
  <c r="J205" i="17" l="1"/>
  <c r="J204" i="17"/>
  <c r="J211" i="17"/>
  <c r="J203" i="17"/>
  <c r="J202" i="17"/>
  <c r="J210" i="17"/>
  <c r="J209" i="17"/>
  <c r="J201" i="17"/>
  <c r="J208" i="17"/>
  <c r="J200" i="17"/>
  <c r="J207" i="17"/>
  <c r="J199" i="17"/>
  <c r="J206" i="17"/>
  <c r="J198" i="17"/>
  <c r="J196" i="17"/>
  <c r="J197" i="17"/>
  <c r="S11" i="9"/>
  <c r="T10" i="9"/>
  <c r="S10" i="9"/>
  <c r="G19" i="20"/>
  <c r="S8" i="9"/>
  <c r="T14" i="9"/>
  <c r="U6" i="9"/>
  <c r="U13" i="9" s="1"/>
  <c r="T9" i="9"/>
  <c r="S9" i="9"/>
  <c r="T7" i="9"/>
  <c r="S14" i="9"/>
  <c r="T13" i="9"/>
  <c r="S7" i="9"/>
  <c r="S13" i="9"/>
  <c r="T12" i="9"/>
  <c r="T8" i="9"/>
  <c r="S12" i="9"/>
  <c r="T11" i="9"/>
  <c r="Y334" i="14"/>
  <c r="X334" i="14"/>
  <c r="Y366" i="14"/>
  <c r="X366" i="14"/>
  <c r="Y4" i="14"/>
  <c r="X4" i="14"/>
  <c r="Y8" i="14"/>
  <c r="X8" i="14"/>
  <c r="Y124" i="14"/>
  <c r="X124" i="14"/>
  <c r="Y201" i="14"/>
  <c r="X201" i="14"/>
  <c r="Y41" i="14"/>
  <c r="X41" i="14"/>
  <c r="Y44" i="14"/>
  <c r="X44" i="14"/>
  <c r="Y68" i="14"/>
  <c r="X68" i="14"/>
  <c r="Y100" i="14"/>
  <c r="X100" i="14"/>
  <c r="Y278" i="14"/>
  <c r="X278" i="14"/>
  <c r="X37" i="14"/>
  <c r="Y140" i="14"/>
  <c r="X140" i="14"/>
  <c r="Y156" i="14"/>
  <c r="X156" i="14"/>
  <c r="Y172" i="14"/>
  <c r="X172" i="14"/>
  <c r="Y188" i="14"/>
  <c r="X188" i="14"/>
  <c r="Y16" i="14"/>
  <c r="X16" i="14"/>
  <c r="Y60" i="14"/>
  <c r="X60" i="14"/>
  <c r="Y92" i="14"/>
  <c r="X92" i="14"/>
  <c r="Y116" i="14"/>
  <c r="X116" i="14"/>
  <c r="Y196" i="14"/>
  <c r="X196" i="14"/>
  <c r="X240" i="14"/>
  <c r="Y240" i="14"/>
  <c r="Y302" i="14"/>
  <c r="X302" i="14"/>
  <c r="X21" i="14"/>
  <c r="X25" i="14"/>
  <c r="Y36" i="14"/>
  <c r="X36" i="14"/>
  <c r="Y40" i="14"/>
  <c r="X40" i="14"/>
  <c r="X53" i="14"/>
  <c r="Y206" i="14"/>
  <c r="X206" i="14"/>
  <c r="X256" i="14"/>
  <c r="Y256" i="14"/>
  <c r="Y12" i="14"/>
  <c r="X12" i="14"/>
  <c r="Y76" i="14"/>
  <c r="X76" i="14"/>
  <c r="Y216" i="14"/>
  <c r="X216" i="14"/>
  <c r="X13" i="14"/>
  <c r="X17" i="14"/>
  <c r="Y28" i="14"/>
  <c r="X28" i="14"/>
  <c r="Y32" i="14"/>
  <c r="X32" i="14"/>
  <c r="X77" i="14"/>
  <c r="Y84" i="14"/>
  <c r="X84" i="14"/>
  <c r="Y132" i="14"/>
  <c r="X132" i="14"/>
  <c r="Y20" i="14"/>
  <c r="X20" i="14"/>
  <c r="Y24" i="14"/>
  <c r="X24" i="14"/>
  <c r="Y52" i="14"/>
  <c r="X52" i="14"/>
  <c r="Y108" i="14"/>
  <c r="X108" i="14"/>
  <c r="Y148" i="14"/>
  <c r="X148" i="14"/>
  <c r="Y164" i="14"/>
  <c r="X164" i="14"/>
  <c r="Y180" i="14"/>
  <c r="X180" i="14"/>
  <c r="Y414" i="14"/>
  <c r="X414" i="14"/>
  <c r="X147" i="14"/>
  <c r="X155" i="14"/>
  <c r="X163" i="14"/>
  <c r="X171" i="14"/>
  <c r="X179" i="14"/>
  <c r="X187" i="14"/>
  <c r="X195" i="14"/>
  <c r="X200" i="14"/>
  <c r="X208" i="14"/>
  <c r="X223" i="14"/>
  <c r="X233" i="14"/>
  <c r="X249" i="14"/>
  <c r="Y262" i="14"/>
  <c r="X262" i="14"/>
  <c r="Y310" i="14"/>
  <c r="X310" i="14"/>
  <c r="Y342" i="14"/>
  <c r="X342" i="14"/>
  <c r="Y374" i="14"/>
  <c r="X374" i="14"/>
  <c r="Y398" i="14"/>
  <c r="X398" i="14"/>
  <c r="Y230" i="14"/>
  <c r="X230" i="14"/>
  <c r="Y246" i="14"/>
  <c r="X246" i="14"/>
  <c r="Y286" i="14"/>
  <c r="X286" i="14"/>
  <c r="X289" i="14"/>
  <c r="X57" i="14"/>
  <c r="Y318" i="14"/>
  <c r="X318" i="14"/>
  <c r="Y350" i="14"/>
  <c r="X350" i="14"/>
  <c r="Y382" i="14"/>
  <c r="X382" i="14"/>
  <c r="X49" i="14"/>
  <c r="X48" i="14"/>
  <c r="X56" i="14"/>
  <c r="X64" i="14"/>
  <c r="X72" i="14"/>
  <c r="X80" i="14"/>
  <c r="X88" i="14"/>
  <c r="X96" i="14"/>
  <c r="X104" i="14"/>
  <c r="X112" i="14"/>
  <c r="X120" i="14"/>
  <c r="X128" i="14"/>
  <c r="X136" i="14"/>
  <c r="X144" i="14"/>
  <c r="X152" i="14"/>
  <c r="X160" i="14"/>
  <c r="X168" i="14"/>
  <c r="X176" i="14"/>
  <c r="X184" i="14"/>
  <c r="X192" i="14"/>
  <c r="X207" i="14"/>
  <c r="Y222" i="14"/>
  <c r="X222" i="14"/>
  <c r="X225" i="14"/>
  <c r="Y232" i="14"/>
  <c r="Y248" i="14"/>
  <c r="Y270" i="14"/>
  <c r="X270" i="14"/>
  <c r="X273" i="14"/>
  <c r="Y288" i="14"/>
  <c r="Y406" i="14"/>
  <c r="X406" i="14"/>
  <c r="Y294" i="14"/>
  <c r="X294" i="14"/>
  <c r="Y326" i="14"/>
  <c r="X326" i="14"/>
  <c r="Y358" i="14"/>
  <c r="X358" i="14"/>
  <c r="Y214" i="14"/>
  <c r="X214" i="14"/>
  <c r="Y238" i="14"/>
  <c r="X238" i="14"/>
  <c r="Y254" i="14"/>
  <c r="X254" i="14"/>
  <c r="Y390" i="14"/>
  <c r="X390" i="14"/>
  <c r="Y417" i="14"/>
  <c r="X422" i="14"/>
  <c r="X205" i="14"/>
  <c r="X213" i="14"/>
  <c r="X221" i="14"/>
  <c r="X229" i="14"/>
  <c r="X237" i="14"/>
  <c r="X245" i="14"/>
  <c r="X253" i="14"/>
  <c r="X261" i="14"/>
  <c r="X269" i="14"/>
  <c r="X277" i="14"/>
  <c r="X285" i="14"/>
  <c r="X293" i="14"/>
  <c r="X301" i="14"/>
  <c r="X309" i="14"/>
  <c r="X317" i="14"/>
  <c r="X325" i="14"/>
  <c r="X333" i="14"/>
  <c r="X341" i="14"/>
  <c r="X349" i="14"/>
  <c r="X357" i="14"/>
  <c r="X365" i="14"/>
  <c r="X373" i="14"/>
  <c r="X381" i="14"/>
  <c r="X389" i="14"/>
  <c r="X397" i="14"/>
  <c r="X405" i="14"/>
  <c r="X413" i="14"/>
  <c r="X421" i="14"/>
  <c r="X260" i="14"/>
  <c r="X268" i="14"/>
  <c r="X276" i="14"/>
  <c r="X284" i="14"/>
  <c r="X292" i="14"/>
  <c r="X300" i="14"/>
  <c r="X308" i="14"/>
  <c r="X316" i="14"/>
  <c r="X324" i="14"/>
  <c r="X332" i="14"/>
  <c r="X340" i="14"/>
  <c r="X348" i="14"/>
  <c r="X356" i="14"/>
  <c r="X364" i="14"/>
  <c r="X372" i="14"/>
  <c r="X380" i="14"/>
  <c r="X388" i="14"/>
  <c r="X396" i="14"/>
  <c r="X404" i="14"/>
  <c r="X412" i="14"/>
  <c r="U11" i="9" l="1"/>
  <c r="V6" i="9"/>
  <c r="V12" i="9" s="1"/>
  <c r="U10" i="9"/>
  <c r="U7" i="9"/>
  <c r="U15" i="9"/>
  <c r="U8" i="9"/>
  <c r="U9" i="9"/>
  <c r="U12" i="9"/>
  <c r="U14" i="9"/>
  <c r="W422" i="13"/>
  <c r="V422" i="13"/>
  <c r="G422" i="13"/>
  <c r="F422" i="13"/>
  <c r="E422" i="13"/>
  <c r="D422" i="13"/>
  <c r="C422" i="13"/>
  <c r="W421" i="13"/>
  <c r="V421" i="13"/>
  <c r="G421" i="13"/>
  <c r="F421" i="13"/>
  <c r="E421" i="13"/>
  <c r="D421" i="13"/>
  <c r="C421" i="13"/>
  <c r="W420" i="13"/>
  <c r="V420" i="13"/>
  <c r="G420" i="13"/>
  <c r="F420" i="13"/>
  <c r="E420" i="13"/>
  <c r="D420" i="13"/>
  <c r="C420" i="13"/>
  <c r="W419" i="13"/>
  <c r="V419" i="13"/>
  <c r="G419" i="13"/>
  <c r="F419" i="13"/>
  <c r="E419" i="13"/>
  <c r="D419" i="13"/>
  <c r="C419" i="13"/>
  <c r="W418" i="13"/>
  <c r="V418" i="13"/>
  <c r="G418" i="13"/>
  <c r="F418" i="13"/>
  <c r="E418" i="13"/>
  <c r="D418" i="13"/>
  <c r="C418" i="13"/>
  <c r="W417" i="13"/>
  <c r="V417" i="13"/>
  <c r="G417" i="13"/>
  <c r="F417" i="13"/>
  <c r="E417" i="13"/>
  <c r="D417" i="13"/>
  <c r="C417" i="13"/>
  <c r="W416" i="13"/>
  <c r="V416" i="13"/>
  <c r="G416" i="13"/>
  <c r="F416" i="13"/>
  <c r="E416" i="13"/>
  <c r="D416" i="13"/>
  <c r="C416" i="13"/>
  <c r="W415" i="13"/>
  <c r="V415" i="13"/>
  <c r="G415" i="13"/>
  <c r="F415" i="13"/>
  <c r="E415" i="13"/>
  <c r="D415" i="13"/>
  <c r="C415" i="13"/>
  <c r="W414" i="13"/>
  <c r="V414" i="13"/>
  <c r="G414" i="13"/>
  <c r="F414" i="13"/>
  <c r="E414" i="13"/>
  <c r="D414" i="13"/>
  <c r="C414" i="13"/>
  <c r="W413" i="13"/>
  <c r="V413" i="13"/>
  <c r="G413" i="13"/>
  <c r="F413" i="13"/>
  <c r="E413" i="13"/>
  <c r="D413" i="13"/>
  <c r="C413" i="13"/>
  <c r="W412" i="13"/>
  <c r="V412" i="13"/>
  <c r="G412" i="13"/>
  <c r="F412" i="13"/>
  <c r="E412" i="13"/>
  <c r="D412" i="13"/>
  <c r="C412" i="13"/>
  <c r="W411" i="13"/>
  <c r="V411" i="13"/>
  <c r="G411" i="13"/>
  <c r="F411" i="13"/>
  <c r="E411" i="13"/>
  <c r="D411" i="13"/>
  <c r="C411" i="13"/>
  <c r="W410" i="13"/>
  <c r="V410" i="13"/>
  <c r="G410" i="13"/>
  <c r="F410" i="13"/>
  <c r="E410" i="13"/>
  <c r="D410" i="13"/>
  <c r="C410" i="13"/>
  <c r="W409" i="13"/>
  <c r="V409" i="13"/>
  <c r="G409" i="13"/>
  <c r="F409" i="13"/>
  <c r="E409" i="13"/>
  <c r="D409" i="13"/>
  <c r="C409" i="13"/>
  <c r="W408" i="13"/>
  <c r="V408" i="13"/>
  <c r="G408" i="13"/>
  <c r="F408" i="13"/>
  <c r="E408" i="13"/>
  <c r="D408" i="13"/>
  <c r="C408" i="13"/>
  <c r="W407" i="13"/>
  <c r="V407" i="13"/>
  <c r="G407" i="13"/>
  <c r="F407" i="13"/>
  <c r="E407" i="13"/>
  <c r="D407" i="13"/>
  <c r="C407" i="13"/>
  <c r="W406" i="13"/>
  <c r="V406" i="13"/>
  <c r="G406" i="13"/>
  <c r="F406" i="13"/>
  <c r="E406" i="13"/>
  <c r="D406" i="13"/>
  <c r="C406" i="13"/>
  <c r="W405" i="13"/>
  <c r="V405" i="13"/>
  <c r="G405" i="13"/>
  <c r="F405" i="13"/>
  <c r="E405" i="13"/>
  <c r="D405" i="13"/>
  <c r="C405" i="13"/>
  <c r="W404" i="13"/>
  <c r="V404" i="13"/>
  <c r="G404" i="13"/>
  <c r="F404" i="13"/>
  <c r="E404" i="13"/>
  <c r="D404" i="13"/>
  <c r="C404" i="13"/>
  <c r="W403" i="13"/>
  <c r="V403" i="13"/>
  <c r="G403" i="13"/>
  <c r="F403" i="13"/>
  <c r="E403" i="13"/>
  <c r="D403" i="13"/>
  <c r="C403" i="13"/>
  <c r="W402" i="13"/>
  <c r="V402" i="13"/>
  <c r="G402" i="13"/>
  <c r="F402" i="13"/>
  <c r="E402" i="13"/>
  <c r="D402" i="13"/>
  <c r="C402" i="13"/>
  <c r="W401" i="13"/>
  <c r="V401" i="13"/>
  <c r="G401" i="13"/>
  <c r="F401" i="13"/>
  <c r="E401" i="13"/>
  <c r="D401" i="13"/>
  <c r="C401" i="13"/>
  <c r="W400" i="13"/>
  <c r="V400" i="13"/>
  <c r="G400" i="13"/>
  <c r="F400" i="13"/>
  <c r="E400" i="13"/>
  <c r="D400" i="13"/>
  <c r="C400" i="13"/>
  <c r="W399" i="13"/>
  <c r="V399" i="13"/>
  <c r="G399" i="13"/>
  <c r="F399" i="13"/>
  <c r="E399" i="13"/>
  <c r="D399" i="13"/>
  <c r="C399" i="13"/>
  <c r="W398" i="13"/>
  <c r="V398" i="13"/>
  <c r="G398" i="13"/>
  <c r="F398" i="13"/>
  <c r="E398" i="13"/>
  <c r="D398" i="13"/>
  <c r="C398" i="13"/>
  <c r="W397" i="13"/>
  <c r="V397" i="13"/>
  <c r="G397" i="13"/>
  <c r="F397" i="13"/>
  <c r="E397" i="13"/>
  <c r="D397" i="13"/>
  <c r="C397" i="13"/>
  <c r="W396" i="13"/>
  <c r="V396" i="13"/>
  <c r="G396" i="13"/>
  <c r="F396" i="13"/>
  <c r="E396" i="13"/>
  <c r="D396" i="13"/>
  <c r="C396" i="13"/>
  <c r="W395" i="13"/>
  <c r="V395" i="13"/>
  <c r="G395" i="13"/>
  <c r="F395" i="13"/>
  <c r="E395" i="13"/>
  <c r="D395" i="13"/>
  <c r="C395" i="13"/>
  <c r="W394" i="13"/>
  <c r="V394" i="13"/>
  <c r="G394" i="13"/>
  <c r="F394" i="13"/>
  <c r="E394" i="13"/>
  <c r="D394" i="13"/>
  <c r="C394" i="13"/>
  <c r="W393" i="13"/>
  <c r="V393" i="13"/>
  <c r="G393" i="13"/>
  <c r="F393" i="13"/>
  <c r="E393" i="13"/>
  <c r="D393" i="13"/>
  <c r="C393" i="13"/>
  <c r="W392" i="13"/>
  <c r="V392" i="13"/>
  <c r="G392" i="13"/>
  <c r="F392" i="13"/>
  <c r="E392" i="13"/>
  <c r="D392" i="13"/>
  <c r="C392" i="13"/>
  <c r="W391" i="13"/>
  <c r="V391" i="13"/>
  <c r="G391" i="13"/>
  <c r="F391" i="13"/>
  <c r="E391" i="13"/>
  <c r="D391" i="13"/>
  <c r="C391" i="13"/>
  <c r="W390" i="13"/>
  <c r="V390" i="13"/>
  <c r="G390" i="13"/>
  <c r="F390" i="13"/>
  <c r="E390" i="13"/>
  <c r="D390" i="13"/>
  <c r="C390" i="13"/>
  <c r="W389" i="13"/>
  <c r="V389" i="13"/>
  <c r="G389" i="13"/>
  <c r="F389" i="13"/>
  <c r="E389" i="13"/>
  <c r="D389" i="13"/>
  <c r="C389" i="13"/>
  <c r="W388" i="13"/>
  <c r="V388" i="13"/>
  <c r="G388" i="13"/>
  <c r="F388" i="13"/>
  <c r="E388" i="13"/>
  <c r="D388" i="13"/>
  <c r="C388" i="13"/>
  <c r="W387" i="13"/>
  <c r="V387" i="13"/>
  <c r="G387" i="13"/>
  <c r="F387" i="13"/>
  <c r="E387" i="13"/>
  <c r="D387" i="13"/>
  <c r="C387" i="13"/>
  <c r="W386" i="13"/>
  <c r="V386" i="13"/>
  <c r="G386" i="13"/>
  <c r="F386" i="13"/>
  <c r="E386" i="13"/>
  <c r="D386" i="13"/>
  <c r="C386" i="13"/>
  <c r="W385" i="13"/>
  <c r="V385" i="13"/>
  <c r="G385" i="13"/>
  <c r="F385" i="13"/>
  <c r="E385" i="13"/>
  <c r="D385" i="13"/>
  <c r="C385" i="13"/>
  <c r="W384" i="13"/>
  <c r="V384" i="13"/>
  <c r="G384" i="13"/>
  <c r="F384" i="13"/>
  <c r="E384" i="13"/>
  <c r="D384" i="13"/>
  <c r="C384" i="13"/>
  <c r="W383" i="13"/>
  <c r="V383" i="13"/>
  <c r="G383" i="13"/>
  <c r="F383" i="13"/>
  <c r="E383" i="13"/>
  <c r="D383" i="13"/>
  <c r="C383" i="13"/>
  <c r="W382" i="13"/>
  <c r="V382" i="13"/>
  <c r="G382" i="13"/>
  <c r="F382" i="13"/>
  <c r="E382" i="13"/>
  <c r="D382" i="13"/>
  <c r="C382" i="13"/>
  <c r="W381" i="13"/>
  <c r="V381" i="13"/>
  <c r="G381" i="13"/>
  <c r="F381" i="13"/>
  <c r="E381" i="13"/>
  <c r="D381" i="13"/>
  <c r="C381" i="13"/>
  <c r="W380" i="13"/>
  <c r="V380" i="13"/>
  <c r="G380" i="13"/>
  <c r="F380" i="13"/>
  <c r="E380" i="13"/>
  <c r="D380" i="13"/>
  <c r="C380" i="13"/>
  <c r="W379" i="13"/>
  <c r="V379" i="13"/>
  <c r="G379" i="13"/>
  <c r="F379" i="13"/>
  <c r="E379" i="13"/>
  <c r="D379" i="13"/>
  <c r="C379" i="13"/>
  <c r="W378" i="13"/>
  <c r="V378" i="13"/>
  <c r="G378" i="13"/>
  <c r="F378" i="13"/>
  <c r="E378" i="13"/>
  <c r="D378" i="13"/>
  <c r="C378" i="13"/>
  <c r="W377" i="13"/>
  <c r="V377" i="13"/>
  <c r="G377" i="13"/>
  <c r="F377" i="13"/>
  <c r="E377" i="13"/>
  <c r="D377" i="13"/>
  <c r="C377" i="13"/>
  <c r="W376" i="13"/>
  <c r="V376" i="13"/>
  <c r="G376" i="13"/>
  <c r="F376" i="13"/>
  <c r="E376" i="13"/>
  <c r="D376" i="13"/>
  <c r="C376" i="13"/>
  <c r="W375" i="13"/>
  <c r="V375" i="13"/>
  <c r="G375" i="13"/>
  <c r="F375" i="13"/>
  <c r="E375" i="13"/>
  <c r="D375" i="13"/>
  <c r="C375" i="13"/>
  <c r="W374" i="13"/>
  <c r="V374" i="13"/>
  <c r="G374" i="13"/>
  <c r="F374" i="13"/>
  <c r="E374" i="13"/>
  <c r="D374" i="13"/>
  <c r="C374" i="13"/>
  <c r="W373" i="13"/>
  <c r="V373" i="13"/>
  <c r="G373" i="13"/>
  <c r="F373" i="13"/>
  <c r="E373" i="13"/>
  <c r="D373" i="13"/>
  <c r="C373" i="13"/>
  <c r="W372" i="13"/>
  <c r="V372" i="13"/>
  <c r="G372" i="13"/>
  <c r="F372" i="13"/>
  <c r="E372" i="13"/>
  <c r="D372" i="13"/>
  <c r="C372" i="13"/>
  <c r="W371" i="13"/>
  <c r="V371" i="13"/>
  <c r="G371" i="13"/>
  <c r="F371" i="13"/>
  <c r="E371" i="13"/>
  <c r="D371" i="13"/>
  <c r="C371" i="13"/>
  <c r="W370" i="13"/>
  <c r="V370" i="13"/>
  <c r="G370" i="13"/>
  <c r="F370" i="13"/>
  <c r="E370" i="13"/>
  <c r="D370" i="13"/>
  <c r="C370" i="13"/>
  <c r="W369" i="13"/>
  <c r="V369" i="13"/>
  <c r="G369" i="13"/>
  <c r="F369" i="13"/>
  <c r="E369" i="13"/>
  <c r="D369" i="13"/>
  <c r="C369" i="13"/>
  <c r="W368" i="13"/>
  <c r="V368" i="13"/>
  <c r="G368" i="13"/>
  <c r="F368" i="13"/>
  <c r="E368" i="13"/>
  <c r="D368" i="13"/>
  <c r="C368" i="13"/>
  <c r="W367" i="13"/>
  <c r="V367" i="13"/>
  <c r="G367" i="13"/>
  <c r="F367" i="13"/>
  <c r="E367" i="13"/>
  <c r="D367" i="13"/>
  <c r="C367" i="13"/>
  <c r="W366" i="13"/>
  <c r="V366" i="13"/>
  <c r="G366" i="13"/>
  <c r="F366" i="13"/>
  <c r="E366" i="13"/>
  <c r="D366" i="13"/>
  <c r="C366" i="13"/>
  <c r="W365" i="13"/>
  <c r="V365" i="13"/>
  <c r="G365" i="13"/>
  <c r="F365" i="13"/>
  <c r="E365" i="13"/>
  <c r="D365" i="13"/>
  <c r="C365" i="13"/>
  <c r="W364" i="13"/>
  <c r="V364" i="13"/>
  <c r="G364" i="13"/>
  <c r="F364" i="13"/>
  <c r="E364" i="13"/>
  <c r="D364" i="13"/>
  <c r="C364" i="13"/>
  <c r="W363" i="13"/>
  <c r="V363" i="13"/>
  <c r="G363" i="13"/>
  <c r="F363" i="13"/>
  <c r="E363" i="13"/>
  <c r="D363" i="13"/>
  <c r="C363" i="13"/>
  <c r="W362" i="13"/>
  <c r="V362" i="13"/>
  <c r="G362" i="13"/>
  <c r="F362" i="13"/>
  <c r="E362" i="13"/>
  <c r="D362" i="13"/>
  <c r="C362" i="13"/>
  <c r="W361" i="13"/>
  <c r="V361" i="13"/>
  <c r="G361" i="13"/>
  <c r="F361" i="13"/>
  <c r="E361" i="13"/>
  <c r="D361" i="13"/>
  <c r="C361" i="13"/>
  <c r="W360" i="13"/>
  <c r="V360" i="13"/>
  <c r="G360" i="13"/>
  <c r="F360" i="13"/>
  <c r="E360" i="13"/>
  <c r="D360" i="13"/>
  <c r="C360" i="13"/>
  <c r="W359" i="13"/>
  <c r="V359" i="13"/>
  <c r="G359" i="13"/>
  <c r="F359" i="13"/>
  <c r="E359" i="13"/>
  <c r="D359" i="13"/>
  <c r="C359" i="13"/>
  <c r="W358" i="13"/>
  <c r="V358" i="13"/>
  <c r="G358" i="13"/>
  <c r="F358" i="13"/>
  <c r="E358" i="13"/>
  <c r="D358" i="13"/>
  <c r="C358" i="13"/>
  <c r="W357" i="13"/>
  <c r="V357" i="13"/>
  <c r="G357" i="13"/>
  <c r="F357" i="13"/>
  <c r="E357" i="13"/>
  <c r="D357" i="13"/>
  <c r="C357" i="13"/>
  <c r="W356" i="13"/>
  <c r="V356" i="13"/>
  <c r="G356" i="13"/>
  <c r="F356" i="13"/>
  <c r="E356" i="13"/>
  <c r="D356" i="13"/>
  <c r="C356" i="13"/>
  <c r="W355" i="13"/>
  <c r="V355" i="13"/>
  <c r="G355" i="13"/>
  <c r="F355" i="13"/>
  <c r="E355" i="13"/>
  <c r="D355" i="13"/>
  <c r="C355" i="13"/>
  <c r="W354" i="13"/>
  <c r="V354" i="13"/>
  <c r="G354" i="13"/>
  <c r="F354" i="13"/>
  <c r="E354" i="13"/>
  <c r="D354" i="13"/>
  <c r="C354" i="13"/>
  <c r="W353" i="13"/>
  <c r="V353" i="13"/>
  <c r="G353" i="13"/>
  <c r="F353" i="13"/>
  <c r="E353" i="13"/>
  <c r="D353" i="13"/>
  <c r="C353" i="13"/>
  <c r="W352" i="13"/>
  <c r="V352" i="13"/>
  <c r="G352" i="13"/>
  <c r="F352" i="13"/>
  <c r="E352" i="13"/>
  <c r="D352" i="13"/>
  <c r="C352" i="13"/>
  <c r="W351" i="13"/>
  <c r="V351" i="13"/>
  <c r="G351" i="13"/>
  <c r="F351" i="13"/>
  <c r="E351" i="13"/>
  <c r="D351" i="13"/>
  <c r="C351" i="13"/>
  <c r="W350" i="13"/>
  <c r="V350" i="13"/>
  <c r="G350" i="13"/>
  <c r="F350" i="13"/>
  <c r="E350" i="13"/>
  <c r="D350" i="13"/>
  <c r="C350" i="13"/>
  <c r="W349" i="13"/>
  <c r="V349" i="13"/>
  <c r="G349" i="13"/>
  <c r="F349" i="13"/>
  <c r="E349" i="13"/>
  <c r="D349" i="13"/>
  <c r="C349" i="13"/>
  <c r="W348" i="13"/>
  <c r="V348" i="13"/>
  <c r="G348" i="13"/>
  <c r="F348" i="13"/>
  <c r="E348" i="13"/>
  <c r="D348" i="13"/>
  <c r="C348" i="13"/>
  <c r="W347" i="13"/>
  <c r="V347" i="13"/>
  <c r="G347" i="13"/>
  <c r="F347" i="13"/>
  <c r="E347" i="13"/>
  <c r="D347" i="13"/>
  <c r="C347" i="13"/>
  <c r="W346" i="13"/>
  <c r="V346" i="13"/>
  <c r="G346" i="13"/>
  <c r="F346" i="13"/>
  <c r="E346" i="13"/>
  <c r="D346" i="13"/>
  <c r="C346" i="13"/>
  <c r="W345" i="13"/>
  <c r="V345" i="13"/>
  <c r="G345" i="13"/>
  <c r="F345" i="13"/>
  <c r="E345" i="13"/>
  <c r="D345" i="13"/>
  <c r="C345" i="13"/>
  <c r="W344" i="13"/>
  <c r="V344" i="13"/>
  <c r="G344" i="13"/>
  <c r="F344" i="13"/>
  <c r="E344" i="13"/>
  <c r="D344" i="13"/>
  <c r="C344" i="13"/>
  <c r="W343" i="13"/>
  <c r="V343" i="13"/>
  <c r="G343" i="13"/>
  <c r="F343" i="13"/>
  <c r="E343" i="13"/>
  <c r="D343" i="13"/>
  <c r="C343" i="13"/>
  <c r="W342" i="13"/>
  <c r="V342" i="13"/>
  <c r="G342" i="13"/>
  <c r="F342" i="13"/>
  <c r="E342" i="13"/>
  <c r="D342" i="13"/>
  <c r="C342" i="13"/>
  <c r="W341" i="13"/>
  <c r="V341" i="13"/>
  <c r="G341" i="13"/>
  <c r="F341" i="13"/>
  <c r="E341" i="13"/>
  <c r="D341" i="13"/>
  <c r="C341" i="13"/>
  <c r="W340" i="13"/>
  <c r="V340" i="13"/>
  <c r="G340" i="13"/>
  <c r="F340" i="13"/>
  <c r="E340" i="13"/>
  <c r="D340" i="13"/>
  <c r="C340" i="13"/>
  <c r="W339" i="13"/>
  <c r="V339" i="13"/>
  <c r="G339" i="13"/>
  <c r="F339" i="13"/>
  <c r="E339" i="13"/>
  <c r="D339" i="13"/>
  <c r="C339" i="13"/>
  <c r="W338" i="13"/>
  <c r="V338" i="13"/>
  <c r="G338" i="13"/>
  <c r="F338" i="13"/>
  <c r="E338" i="13"/>
  <c r="D338" i="13"/>
  <c r="C338" i="13"/>
  <c r="W337" i="13"/>
  <c r="V337" i="13"/>
  <c r="G337" i="13"/>
  <c r="F337" i="13"/>
  <c r="E337" i="13"/>
  <c r="D337" i="13"/>
  <c r="C337" i="13"/>
  <c r="W336" i="13"/>
  <c r="V336" i="13"/>
  <c r="G336" i="13"/>
  <c r="F336" i="13"/>
  <c r="E336" i="13"/>
  <c r="D336" i="13"/>
  <c r="C336" i="13"/>
  <c r="W335" i="13"/>
  <c r="V335" i="13"/>
  <c r="G335" i="13"/>
  <c r="F335" i="13"/>
  <c r="E335" i="13"/>
  <c r="D335" i="13"/>
  <c r="C335" i="13"/>
  <c r="W334" i="13"/>
  <c r="V334" i="13"/>
  <c r="G334" i="13"/>
  <c r="F334" i="13"/>
  <c r="E334" i="13"/>
  <c r="D334" i="13"/>
  <c r="C334" i="13"/>
  <c r="W333" i="13"/>
  <c r="V333" i="13"/>
  <c r="G333" i="13"/>
  <c r="F333" i="13"/>
  <c r="E333" i="13"/>
  <c r="D333" i="13"/>
  <c r="C333" i="13"/>
  <c r="W332" i="13"/>
  <c r="V332" i="13"/>
  <c r="G332" i="13"/>
  <c r="F332" i="13"/>
  <c r="E332" i="13"/>
  <c r="D332" i="13"/>
  <c r="C332" i="13"/>
  <c r="W331" i="13"/>
  <c r="V331" i="13"/>
  <c r="G331" i="13"/>
  <c r="F331" i="13"/>
  <c r="E331" i="13"/>
  <c r="D331" i="13"/>
  <c r="C331" i="13"/>
  <c r="W330" i="13"/>
  <c r="V330" i="13"/>
  <c r="G330" i="13"/>
  <c r="F330" i="13"/>
  <c r="E330" i="13"/>
  <c r="D330" i="13"/>
  <c r="C330" i="13"/>
  <c r="W329" i="13"/>
  <c r="V329" i="13"/>
  <c r="G329" i="13"/>
  <c r="F329" i="13"/>
  <c r="E329" i="13"/>
  <c r="D329" i="13"/>
  <c r="C329" i="13"/>
  <c r="W328" i="13"/>
  <c r="V328" i="13"/>
  <c r="G328" i="13"/>
  <c r="F328" i="13"/>
  <c r="E328" i="13"/>
  <c r="D328" i="13"/>
  <c r="C328" i="13"/>
  <c r="W327" i="13"/>
  <c r="V327" i="13"/>
  <c r="G327" i="13"/>
  <c r="F327" i="13"/>
  <c r="E327" i="13"/>
  <c r="D327" i="13"/>
  <c r="C327" i="13"/>
  <c r="W326" i="13"/>
  <c r="V326" i="13"/>
  <c r="G326" i="13"/>
  <c r="F326" i="13"/>
  <c r="E326" i="13"/>
  <c r="D326" i="13"/>
  <c r="C326" i="13"/>
  <c r="W325" i="13"/>
  <c r="V325" i="13"/>
  <c r="G325" i="13"/>
  <c r="F325" i="13"/>
  <c r="E325" i="13"/>
  <c r="D325" i="13"/>
  <c r="C325" i="13"/>
  <c r="W324" i="13"/>
  <c r="V324" i="13"/>
  <c r="G324" i="13"/>
  <c r="F324" i="13"/>
  <c r="E324" i="13"/>
  <c r="D324" i="13"/>
  <c r="C324" i="13"/>
  <c r="W323" i="13"/>
  <c r="V323" i="13"/>
  <c r="G323" i="13"/>
  <c r="F323" i="13"/>
  <c r="E323" i="13"/>
  <c r="D323" i="13"/>
  <c r="C323" i="13"/>
  <c r="W322" i="13"/>
  <c r="V322" i="13"/>
  <c r="G322" i="13"/>
  <c r="F322" i="13"/>
  <c r="E322" i="13"/>
  <c r="D322" i="13"/>
  <c r="C322" i="13"/>
  <c r="W321" i="13"/>
  <c r="V321" i="13"/>
  <c r="G321" i="13"/>
  <c r="F321" i="13"/>
  <c r="E321" i="13"/>
  <c r="D321" i="13"/>
  <c r="C321" i="13"/>
  <c r="W320" i="13"/>
  <c r="V320" i="13"/>
  <c r="G320" i="13"/>
  <c r="F320" i="13"/>
  <c r="E320" i="13"/>
  <c r="D320" i="13"/>
  <c r="C320" i="13"/>
  <c r="W319" i="13"/>
  <c r="V319" i="13"/>
  <c r="G319" i="13"/>
  <c r="F319" i="13"/>
  <c r="E319" i="13"/>
  <c r="D319" i="13"/>
  <c r="C319" i="13"/>
  <c r="W318" i="13"/>
  <c r="V318" i="13"/>
  <c r="G318" i="13"/>
  <c r="F318" i="13"/>
  <c r="E318" i="13"/>
  <c r="D318" i="13"/>
  <c r="C318" i="13"/>
  <c r="W317" i="13"/>
  <c r="V317" i="13"/>
  <c r="G317" i="13"/>
  <c r="F317" i="13"/>
  <c r="E317" i="13"/>
  <c r="D317" i="13"/>
  <c r="C317" i="13"/>
  <c r="W316" i="13"/>
  <c r="V316" i="13"/>
  <c r="G316" i="13"/>
  <c r="F316" i="13"/>
  <c r="E316" i="13"/>
  <c r="D316" i="13"/>
  <c r="C316" i="13"/>
  <c r="W315" i="13"/>
  <c r="V315" i="13"/>
  <c r="G315" i="13"/>
  <c r="F315" i="13"/>
  <c r="E315" i="13"/>
  <c r="D315" i="13"/>
  <c r="C315" i="13"/>
  <c r="W314" i="13"/>
  <c r="V314" i="13"/>
  <c r="G314" i="13"/>
  <c r="F314" i="13"/>
  <c r="E314" i="13"/>
  <c r="D314" i="13"/>
  <c r="C314" i="13"/>
  <c r="W313" i="13"/>
  <c r="V313" i="13"/>
  <c r="G313" i="13"/>
  <c r="F313" i="13"/>
  <c r="E313" i="13"/>
  <c r="D313" i="13"/>
  <c r="C313" i="13"/>
  <c r="W312" i="13"/>
  <c r="V312" i="13"/>
  <c r="G312" i="13"/>
  <c r="F312" i="13"/>
  <c r="E312" i="13"/>
  <c r="D312" i="13"/>
  <c r="C312" i="13"/>
  <c r="W311" i="13"/>
  <c r="V311" i="13"/>
  <c r="G311" i="13"/>
  <c r="F311" i="13"/>
  <c r="E311" i="13"/>
  <c r="D311" i="13"/>
  <c r="C311" i="13"/>
  <c r="W310" i="13"/>
  <c r="V310" i="13"/>
  <c r="G310" i="13"/>
  <c r="F310" i="13"/>
  <c r="E310" i="13"/>
  <c r="D310" i="13"/>
  <c r="C310" i="13"/>
  <c r="W309" i="13"/>
  <c r="V309" i="13"/>
  <c r="G309" i="13"/>
  <c r="F309" i="13"/>
  <c r="E309" i="13"/>
  <c r="D309" i="13"/>
  <c r="C309" i="13"/>
  <c r="W308" i="13"/>
  <c r="V308" i="13"/>
  <c r="G308" i="13"/>
  <c r="F308" i="13"/>
  <c r="E308" i="13"/>
  <c r="D308" i="13"/>
  <c r="C308" i="13"/>
  <c r="W307" i="13"/>
  <c r="V307" i="13"/>
  <c r="G307" i="13"/>
  <c r="F307" i="13"/>
  <c r="E307" i="13"/>
  <c r="D307" i="13"/>
  <c r="C307" i="13"/>
  <c r="W306" i="13"/>
  <c r="V306" i="13"/>
  <c r="G306" i="13"/>
  <c r="F306" i="13"/>
  <c r="E306" i="13"/>
  <c r="D306" i="13"/>
  <c r="C306" i="13"/>
  <c r="W305" i="13"/>
  <c r="V305" i="13"/>
  <c r="G305" i="13"/>
  <c r="F305" i="13"/>
  <c r="E305" i="13"/>
  <c r="D305" i="13"/>
  <c r="C305" i="13"/>
  <c r="W304" i="13"/>
  <c r="V304" i="13"/>
  <c r="G304" i="13"/>
  <c r="F304" i="13"/>
  <c r="E304" i="13"/>
  <c r="D304" i="13"/>
  <c r="C304" i="13"/>
  <c r="W303" i="13"/>
  <c r="V303" i="13"/>
  <c r="G303" i="13"/>
  <c r="F303" i="13"/>
  <c r="E303" i="13"/>
  <c r="D303" i="13"/>
  <c r="C303" i="13"/>
  <c r="W302" i="13"/>
  <c r="V302" i="13"/>
  <c r="G302" i="13"/>
  <c r="F302" i="13"/>
  <c r="E302" i="13"/>
  <c r="D302" i="13"/>
  <c r="C302" i="13"/>
  <c r="W301" i="13"/>
  <c r="V301" i="13"/>
  <c r="G301" i="13"/>
  <c r="F301" i="13"/>
  <c r="E301" i="13"/>
  <c r="D301" i="13"/>
  <c r="C301" i="13"/>
  <c r="W300" i="13"/>
  <c r="V300" i="13"/>
  <c r="G300" i="13"/>
  <c r="F300" i="13"/>
  <c r="E300" i="13"/>
  <c r="D300" i="13"/>
  <c r="C300" i="13"/>
  <c r="W299" i="13"/>
  <c r="V299" i="13"/>
  <c r="G299" i="13"/>
  <c r="F299" i="13"/>
  <c r="E299" i="13"/>
  <c r="D299" i="13"/>
  <c r="C299" i="13"/>
  <c r="W298" i="13"/>
  <c r="V298" i="13"/>
  <c r="G298" i="13"/>
  <c r="F298" i="13"/>
  <c r="E298" i="13"/>
  <c r="D298" i="13"/>
  <c r="C298" i="13"/>
  <c r="W297" i="13"/>
  <c r="V297" i="13"/>
  <c r="G297" i="13"/>
  <c r="F297" i="13"/>
  <c r="E297" i="13"/>
  <c r="D297" i="13"/>
  <c r="C297" i="13"/>
  <c r="W296" i="13"/>
  <c r="V296" i="13"/>
  <c r="G296" i="13"/>
  <c r="F296" i="13"/>
  <c r="E296" i="13"/>
  <c r="D296" i="13"/>
  <c r="C296" i="13"/>
  <c r="W295" i="13"/>
  <c r="V295" i="13"/>
  <c r="G295" i="13"/>
  <c r="F295" i="13"/>
  <c r="E295" i="13"/>
  <c r="D295" i="13"/>
  <c r="C295" i="13"/>
  <c r="W294" i="13"/>
  <c r="V294" i="13"/>
  <c r="G294" i="13"/>
  <c r="F294" i="13"/>
  <c r="E294" i="13"/>
  <c r="D294" i="13"/>
  <c r="C294" i="13"/>
  <c r="W293" i="13"/>
  <c r="V293" i="13"/>
  <c r="G293" i="13"/>
  <c r="F293" i="13"/>
  <c r="E293" i="13"/>
  <c r="D293" i="13"/>
  <c r="C293" i="13"/>
  <c r="W292" i="13"/>
  <c r="V292" i="13"/>
  <c r="G292" i="13"/>
  <c r="F292" i="13"/>
  <c r="E292" i="13"/>
  <c r="D292" i="13"/>
  <c r="C292" i="13"/>
  <c r="W291" i="13"/>
  <c r="V291" i="13"/>
  <c r="G291" i="13"/>
  <c r="F291" i="13"/>
  <c r="E291" i="13"/>
  <c r="D291" i="13"/>
  <c r="C291" i="13"/>
  <c r="W290" i="13"/>
  <c r="V290" i="13"/>
  <c r="G290" i="13"/>
  <c r="F290" i="13"/>
  <c r="E290" i="13"/>
  <c r="D290" i="13"/>
  <c r="C290" i="13"/>
  <c r="W289" i="13"/>
  <c r="V289" i="13"/>
  <c r="G289" i="13"/>
  <c r="F289" i="13"/>
  <c r="E289" i="13"/>
  <c r="D289" i="13"/>
  <c r="C289" i="13"/>
  <c r="W288" i="13"/>
  <c r="V288" i="13"/>
  <c r="G288" i="13"/>
  <c r="F288" i="13"/>
  <c r="E288" i="13"/>
  <c r="D288" i="13"/>
  <c r="C288" i="13"/>
  <c r="W287" i="13"/>
  <c r="V287" i="13"/>
  <c r="G287" i="13"/>
  <c r="F287" i="13"/>
  <c r="E287" i="13"/>
  <c r="D287" i="13"/>
  <c r="C287" i="13"/>
  <c r="W286" i="13"/>
  <c r="V286" i="13"/>
  <c r="G286" i="13"/>
  <c r="F286" i="13"/>
  <c r="E286" i="13"/>
  <c r="D286" i="13"/>
  <c r="C286" i="13"/>
  <c r="W285" i="13"/>
  <c r="V285" i="13"/>
  <c r="G285" i="13"/>
  <c r="F285" i="13"/>
  <c r="E285" i="13"/>
  <c r="D285" i="13"/>
  <c r="C285" i="13"/>
  <c r="W284" i="13"/>
  <c r="V284" i="13"/>
  <c r="G284" i="13"/>
  <c r="F284" i="13"/>
  <c r="E284" i="13"/>
  <c r="D284" i="13"/>
  <c r="C284" i="13"/>
  <c r="W283" i="13"/>
  <c r="V283" i="13"/>
  <c r="G283" i="13"/>
  <c r="F283" i="13"/>
  <c r="E283" i="13"/>
  <c r="D283" i="13"/>
  <c r="C283" i="13"/>
  <c r="W282" i="13"/>
  <c r="V282" i="13"/>
  <c r="G282" i="13"/>
  <c r="F282" i="13"/>
  <c r="E282" i="13"/>
  <c r="D282" i="13"/>
  <c r="C282" i="13"/>
  <c r="W281" i="13"/>
  <c r="V281" i="13"/>
  <c r="G281" i="13"/>
  <c r="F281" i="13"/>
  <c r="E281" i="13"/>
  <c r="D281" i="13"/>
  <c r="C281" i="13"/>
  <c r="W280" i="13"/>
  <c r="V280" i="13"/>
  <c r="G280" i="13"/>
  <c r="F280" i="13"/>
  <c r="E280" i="13"/>
  <c r="D280" i="13"/>
  <c r="C280" i="13"/>
  <c r="W279" i="13"/>
  <c r="V279" i="13"/>
  <c r="G279" i="13"/>
  <c r="F279" i="13"/>
  <c r="E279" i="13"/>
  <c r="D279" i="13"/>
  <c r="C279" i="13"/>
  <c r="W278" i="13"/>
  <c r="V278" i="13"/>
  <c r="G278" i="13"/>
  <c r="F278" i="13"/>
  <c r="E278" i="13"/>
  <c r="D278" i="13"/>
  <c r="C278" i="13"/>
  <c r="W277" i="13"/>
  <c r="V277" i="13"/>
  <c r="G277" i="13"/>
  <c r="F277" i="13"/>
  <c r="E277" i="13"/>
  <c r="D277" i="13"/>
  <c r="C277" i="13"/>
  <c r="W276" i="13"/>
  <c r="V276" i="13"/>
  <c r="G276" i="13"/>
  <c r="F276" i="13"/>
  <c r="E276" i="13"/>
  <c r="D276" i="13"/>
  <c r="C276" i="13"/>
  <c r="W275" i="13"/>
  <c r="V275" i="13"/>
  <c r="G275" i="13"/>
  <c r="F275" i="13"/>
  <c r="E275" i="13"/>
  <c r="D275" i="13"/>
  <c r="C275" i="13"/>
  <c r="W274" i="13"/>
  <c r="V274" i="13"/>
  <c r="G274" i="13"/>
  <c r="F274" i="13"/>
  <c r="E274" i="13"/>
  <c r="D274" i="13"/>
  <c r="C274" i="13"/>
  <c r="W273" i="13"/>
  <c r="V273" i="13"/>
  <c r="G273" i="13"/>
  <c r="F273" i="13"/>
  <c r="E273" i="13"/>
  <c r="D273" i="13"/>
  <c r="C273" i="13"/>
  <c r="W272" i="13"/>
  <c r="V272" i="13"/>
  <c r="G272" i="13"/>
  <c r="F272" i="13"/>
  <c r="E272" i="13"/>
  <c r="D272" i="13"/>
  <c r="C272" i="13"/>
  <c r="W271" i="13"/>
  <c r="V271" i="13"/>
  <c r="G271" i="13"/>
  <c r="F271" i="13"/>
  <c r="E271" i="13"/>
  <c r="D271" i="13"/>
  <c r="C271" i="13"/>
  <c r="W270" i="13"/>
  <c r="V270" i="13"/>
  <c r="G270" i="13"/>
  <c r="F270" i="13"/>
  <c r="E270" i="13"/>
  <c r="D270" i="13"/>
  <c r="C270" i="13"/>
  <c r="W269" i="13"/>
  <c r="V269" i="13"/>
  <c r="G269" i="13"/>
  <c r="F269" i="13"/>
  <c r="E269" i="13"/>
  <c r="D269" i="13"/>
  <c r="C269" i="13"/>
  <c r="W268" i="13"/>
  <c r="V268" i="13"/>
  <c r="G268" i="13"/>
  <c r="F268" i="13"/>
  <c r="E268" i="13"/>
  <c r="D268" i="13"/>
  <c r="C268" i="13"/>
  <c r="W267" i="13"/>
  <c r="V267" i="13"/>
  <c r="G267" i="13"/>
  <c r="F267" i="13"/>
  <c r="E267" i="13"/>
  <c r="D267" i="13"/>
  <c r="C267" i="13"/>
  <c r="W266" i="13"/>
  <c r="V266" i="13"/>
  <c r="G266" i="13"/>
  <c r="F266" i="13"/>
  <c r="E266" i="13"/>
  <c r="D266" i="13"/>
  <c r="C266" i="13"/>
  <c r="W265" i="13"/>
  <c r="V265" i="13"/>
  <c r="G265" i="13"/>
  <c r="F265" i="13"/>
  <c r="E265" i="13"/>
  <c r="D265" i="13"/>
  <c r="C265" i="13"/>
  <c r="W264" i="13"/>
  <c r="V264" i="13"/>
  <c r="G264" i="13"/>
  <c r="F264" i="13"/>
  <c r="E264" i="13"/>
  <c r="D264" i="13"/>
  <c r="C264" i="13"/>
  <c r="W263" i="13"/>
  <c r="V263" i="13"/>
  <c r="G263" i="13"/>
  <c r="F263" i="13"/>
  <c r="E263" i="13"/>
  <c r="D263" i="13"/>
  <c r="C263" i="13"/>
  <c r="W262" i="13"/>
  <c r="V262" i="13"/>
  <c r="G262" i="13"/>
  <c r="F262" i="13"/>
  <c r="E262" i="13"/>
  <c r="D262" i="13"/>
  <c r="C262" i="13"/>
  <c r="W261" i="13"/>
  <c r="V261" i="13"/>
  <c r="G261" i="13"/>
  <c r="F261" i="13"/>
  <c r="E261" i="13"/>
  <c r="D261" i="13"/>
  <c r="C261" i="13"/>
  <c r="W260" i="13"/>
  <c r="V260" i="13"/>
  <c r="G260" i="13"/>
  <c r="F260" i="13"/>
  <c r="E260" i="13"/>
  <c r="D260" i="13"/>
  <c r="C260" i="13"/>
  <c r="W259" i="13"/>
  <c r="V259" i="13"/>
  <c r="G259" i="13"/>
  <c r="F259" i="13"/>
  <c r="E259" i="13"/>
  <c r="D259" i="13"/>
  <c r="C259" i="13"/>
  <c r="W258" i="13"/>
  <c r="V258" i="13"/>
  <c r="G258" i="13"/>
  <c r="F258" i="13"/>
  <c r="E258" i="13"/>
  <c r="D258" i="13"/>
  <c r="C258" i="13"/>
  <c r="W257" i="13"/>
  <c r="V257" i="13"/>
  <c r="G257" i="13"/>
  <c r="F257" i="13"/>
  <c r="E257" i="13"/>
  <c r="D257" i="13"/>
  <c r="C257" i="13"/>
  <c r="W256" i="13"/>
  <c r="V256" i="13"/>
  <c r="G256" i="13"/>
  <c r="F256" i="13"/>
  <c r="E256" i="13"/>
  <c r="D256" i="13"/>
  <c r="C256" i="13"/>
  <c r="W255" i="13"/>
  <c r="V255" i="13"/>
  <c r="G255" i="13"/>
  <c r="F255" i="13"/>
  <c r="E255" i="13"/>
  <c r="D255" i="13"/>
  <c r="C255" i="13"/>
  <c r="W254" i="13"/>
  <c r="V254" i="13"/>
  <c r="G254" i="13"/>
  <c r="F254" i="13"/>
  <c r="E254" i="13"/>
  <c r="D254" i="13"/>
  <c r="C254" i="13"/>
  <c r="W253" i="13"/>
  <c r="V253" i="13"/>
  <c r="G253" i="13"/>
  <c r="F253" i="13"/>
  <c r="E253" i="13"/>
  <c r="D253" i="13"/>
  <c r="C253" i="13"/>
  <c r="W252" i="13"/>
  <c r="V252" i="13"/>
  <c r="G252" i="13"/>
  <c r="F252" i="13"/>
  <c r="E252" i="13"/>
  <c r="D252" i="13"/>
  <c r="C252" i="13"/>
  <c r="W251" i="13"/>
  <c r="V251" i="13"/>
  <c r="G251" i="13"/>
  <c r="F251" i="13"/>
  <c r="E251" i="13"/>
  <c r="D251" i="13"/>
  <c r="C251" i="13"/>
  <c r="W250" i="13"/>
  <c r="V250" i="13"/>
  <c r="G250" i="13"/>
  <c r="F250" i="13"/>
  <c r="E250" i="13"/>
  <c r="D250" i="13"/>
  <c r="C250" i="13"/>
  <c r="W249" i="13"/>
  <c r="V249" i="13"/>
  <c r="G249" i="13"/>
  <c r="F249" i="13"/>
  <c r="E249" i="13"/>
  <c r="D249" i="13"/>
  <c r="C249" i="13"/>
  <c r="W248" i="13"/>
  <c r="V248" i="13"/>
  <c r="G248" i="13"/>
  <c r="F248" i="13"/>
  <c r="E248" i="13"/>
  <c r="D248" i="13"/>
  <c r="C248" i="13"/>
  <c r="W247" i="13"/>
  <c r="V247" i="13"/>
  <c r="G247" i="13"/>
  <c r="F247" i="13"/>
  <c r="E247" i="13"/>
  <c r="D247" i="13"/>
  <c r="C247" i="13"/>
  <c r="W246" i="13"/>
  <c r="V246" i="13"/>
  <c r="G246" i="13"/>
  <c r="F246" i="13"/>
  <c r="E246" i="13"/>
  <c r="D246" i="13"/>
  <c r="C246" i="13"/>
  <c r="W245" i="13"/>
  <c r="V245" i="13"/>
  <c r="G245" i="13"/>
  <c r="F245" i="13"/>
  <c r="E245" i="13"/>
  <c r="D245" i="13"/>
  <c r="C245" i="13"/>
  <c r="W244" i="13"/>
  <c r="V244" i="13"/>
  <c r="G244" i="13"/>
  <c r="F244" i="13"/>
  <c r="E244" i="13"/>
  <c r="D244" i="13"/>
  <c r="C244" i="13"/>
  <c r="W243" i="13"/>
  <c r="V243" i="13"/>
  <c r="G243" i="13"/>
  <c r="F243" i="13"/>
  <c r="E243" i="13"/>
  <c r="D243" i="13"/>
  <c r="C243" i="13"/>
  <c r="W242" i="13"/>
  <c r="V242" i="13"/>
  <c r="G242" i="13"/>
  <c r="F242" i="13"/>
  <c r="E242" i="13"/>
  <c r="D242" i="13"/>
  <c r="C242" i="13"/>
  <c r="W241" i="13"/>
  <c r="V241" i="13"/>
  <c r="G241" i="13"/>
  <c r="F241" i="13"/>
  <c r="E241" i="13"/>
  <c r="D241" i="13"/>
  <c r="C241" i="13"/>
  <c r="W240" i="13"/>
  <c r="V240" i="13"/>
  <c r="G240" i="13"/>
  <c r="F240" i="13"/>
  <c r="E240" i="13"/>
  <c r="D240" i="13"/>
  <c r="C240" i="13"/>
  <c r="W239" i="13"/>
  <c r="V239" i="13"/>
  <c r="G239" i="13"/>
  <c r="F239" i="13"/>
  <c r="E239" i="13"/>
  <c r="D239" i="13"/>
  <c r="C239" i="13"/>
  <c r="W238" i="13"/>
  <c r="V238" i="13"/>
  <c r="G238" i="13"/>
  <c r="F238" i="13"/>
  <c r="E238" i="13"/>
  <c r="D238" i="13"/>
  <c r="C238" i="13"/>
  <c r="W237" i="13"/>
  <c r="V237" i="13"/>
  <c r="G237" i="13"/>
  <c r="F237" i="13"/>
  <c r="E237" i="13"/>
  <c r="D237" i="13"/>
  <c r="C237" i="13"/>
  <c r="W236" i="13"/>
  <c r="V236" i="13"/>
  <c r="G236" i="13"/>
  <c r="F236" i="13"/>
  <c r="E236" i="13"/>
  <c r="D236" i="13"/>
  <c r="C236" i="13"/>
  <c r="W235" i="13"/>
  <c r="V235" i="13"/>
  <c r="G235" i="13"/>
  <c r="F235" i="13"/>
  <c r="E235" i="13"/>
  <c r="D235" i="13"/>
  <c r="C235" i="13"/>
  <c r="W234" i="13"/>
  <c r="V234" i="13"/>
  <c r="G234" i="13"/>
  <c r="F234" i="13"/>
  <c r="E234" i="13"/>
  <c r="D234" i="13"/>
  <c r="C234" i="13"/>
  <c r="W233" i="13"/>
  <c r="V233" i="13"/>
  <c r="G233" i="13"/>
  <c r="F233" i="13"/>
  <c r="E233" i="13"/>
  <c r="D233" i="13"/>
  <c r="C233" i="13"/>
  <c r="W232" i="13"/>
  <c r="V232" i="13"/>
  <c r="G232" i="13"/>
  <c r="F232" i="13"/>
  <c r="E232" i="13"/>
  <c r="D232" i="13"/>
  <c r="C232" i="13"/>
  <c r="W231" i="13"/>
  <c r="V231" i="13"/>
  <c r="G231" i="13"/>
  <c r="F231" i="13"/>
  <c r="E231" i="13"/>
  <c r="D231" i="13"/>
  <c r="C231" i="13"/>
  <c r="W230" i="13"/>
  <c r="V230" i="13"/>
  <c r="G230" i="13"/>
  <c r="F230" i="13"/>
  <c r="E230" i="13"/>
  <c r="D230" i="13"/>
  <c r="C230" i="13"/>
  <c r="W229" i="13"/>
  <c r="V229" i="13"/>
  <c r="G229" i="13"/>
  <c r="F229" i="13"/>
  <c r="E229" i="13"/>
  <c r="D229" i="13"/>
  <c r="C229" i="13"/>
  <c r="W228" i="13"/>
  <c r="V228" i="13"/>
  <c r="G228" i="13"/>
  <c r="F228" i="13"/>
  <c r="E228" i="13"/>
  <c r="D228" i="13"/>
  <c r="C228" i="13"/>
  <c r="W227" i="13"/>
  <c r="V227" i="13"/>
  <c r="G227" i="13"/>
  <c r="F227" i="13"/>
  <c r="E227" i="13"/>
  <c r="D227" i="13"/>
  <c r="C227" i="13"/>
  <c r="W226" i="13"/>
  <c r="V226" i="13"/>
  <c r="G226" i="13"/>
  <c r="F226" i="13"/>
  <c r="E226" i="13"/>
  <c r="D226" i="13"/>
  <c r="C226" i="13"/>
  <c r="W225" i="13"/>
  <c r="V225" i="13"/>
  <c r="G225" i="13"/>
  <c r="F225" i="13"/>
  <c r="E225" i="13"/>
  <c r="D225" i="13"/>
  <c r="C225" i="13"/>
  <c r="W224" i="13"/>
  <c r="V224" i="13"/>
  <c r="G224" i="13"/>
  <c r="F224" i="13"/>
  <c r="E224" i="13"/>
  <c r="D224" i="13"/>
  <c r="C224" i="13"/>
  <c r="W223" i="13"/>
  <c r="V223" i="13"/>
  <c r="G223" i="13"/>
  <c r="F223" i="13"/>
  <c r="E223" i="13"/>
  <c r="D223" i="13"/>
  <c r="C223" i="13"/>
  <c r="W222" i="13"/>
  <c r="V222" i="13"/>
  <c r="G222" i="13"/>
  <c r="F222" i="13"/>
  <c r="E222" i="13"/>
  <c r="D222" i="13"/>
  <c r="C222" i="13"/>
  <c r="W221" i="13"/>
  <c r="V221" i="13"/>
  <c r="G221" i="13"/>
  <c r="F221" i="13"/>
  <c r="E221" i="13"/>
  <c r="D221" i="13"/>
  <c r="C221" i="13"/>
  <c r="W220" i="13"/>
  <c r="V220" i="13"/>
  <c r="G220" i="13"/>
  <c r="F220" i="13"/>
  <c r="E220" i="13"/>
  <c r="D220" i="13"/>
  <c r="C220" i="13"/>
  <c r="W219" i="13"/>
  <c r="V219" i="13"/>
  <c r="G219" i="13"/>
  <c r="F219" i="13"/>
  <c r="E219" i="13"/>
  <c r="D219" i="13"/>
  <c r="C219" i="13"/>
  <c r="W218" i="13"/>
  <c r="V218" i="13"/>
  <c r="G218" i="13"/>
  <c r="F218" i="13"/>
  <c r="E218" i="13"/>
  <c r="D218" i="13"/>
  <c r="C218" i="13"/>
  <c r="W217" i="13"/>
  <c r="V217" i="13"/>
  <c r="G217" i="13"/>
  <c r="F217" i="13"/>
  <c r="E217" i="13"/>
  <c r="D217" i="13"/>
  <c r="C217" i="13"/>
  <c r="W216" i="13"/>
  <c r="V216" i="13"/>
  <c r="G216" i="13"/>
  <c r="F216" i="13"/>
  <c r="E216" i="13"/>
  <c r="D216" i="13"/>
  <c r="C216" i="13"/>
  <c r="W215" i="13"/>
  <c r="V215" i="13"/>
  <c r="G215" i="13"/>
  <c r="F215" i="13"/>
  <c r="E215" i="13"/>
  <c r="D215" i="13"/>
  <c r="C215" i="13"/>
  <c r="W214" i="13"/>
  <c r="V214" i="13"/>
  <c r="G214" i="13"/>
  <c r="F214" i="13"/>
  <c r="E214" i="13"/>
  <c r="D214" i="13"/>
  <c r="C214" i="13"/>
  <c r="W213" i="13"/>
  <c r="V213" i="13"/>
  <c r="G213" i="13"/>
  <c r="F213" i="13"/>
  <c r="E213" i="13"/>
  <c r="D213" i="13"/>
  <c r="C213" i="13"/>
  <c r="W212" i="13"/>
  <c r="V212" i="13"/>
  <c r="G212" i="13"/>
  <c r="F212" i="13"/>
  <c r="E212" i="13"/>
  <c r="D212" i="13"/>
  <c r="C212" i="13"/>
  <c r="W211" i="13"/>
  <c r="V211" i="13"/>
  <c r="G211" i="13"/>
  <c r="F211" i="13"/>
  <c r="E211" i="13"/>
  <c r="D211" i="13"/>
  <c r="C211" i="13"/>
  <c r="W210" i="13"/>
  <c r="V210" i="13"/>
  <c r="G210" i="13"/>
  <c r="F210" i="13"/>
  <c r="E210" i="13"/>
  <c r="D210" i="13"/>
  <c r="C210" i="13"/>
  <c r="W209" i="13"/>
  <c r="V209" i="13"/>
  <c r="G209" i="13"/>
  <c r="F209" i="13"/>
  <c r="E209" i="13"/>
  <c r="D209" i="13"/>
  <c r="C209" i="13"/>
  <c r="W208" i="13"/>
  <c r="V208" i="13"/>
  <c r="G208" i="13"/>
  <c r="F208" i="13"/>
  <c r="E208" i="13"/>
  <c r="D208" i="13"/>
  <c r="C208" i="13"/>
  <c r="W207" i="13"/>
  <c r="V207" i="13"/>
  <c r="G207" i="13"/>
  <c r="F207" i="13"/>
  <c r="E207" i="13"/>
  <c r="D207" i="13"/>
  <c r="C207" i="13"/>
  <c r="W206" i="13"/>
  <c r="V206" i="13"/>
  <c r="G206" i="13"/>
  <c r="F206" i="13"/>
  <c r="E206" i="13"/>
  <c r="D206" i="13"/>
  <c r="C206" i="13"/>
  <c r="W205" i="13"/>
  <c r="V205" i="13"/>
  <c r="G205" i="13"/>
  <c r="F205" i="13"/>
  <c r="E205" i="13"/>
  <c r="D205" i="13"/>
  <c r="C205" i="13"/>
  <c r="W204" i="13"/>
  <c r="V204" i="13"/>
  <c r="G204" i="13"/>
  <c r="F204" i="13"/>
  <c r="E204" i="13"/>
  <c r="D204" i="13"/>
  <c r="C204" i="13"/>
  <c r="W203" i="13"/>
  <c r="V203" i="13"/>
  <c r="G203" i="13"/>
  <c r="F203" i="13"/>
  <c r="E203" i="13"/>
  <c r="D203" i="13"/>
  <c r="C203" i="13"/>
  <c r="W202" i="13"/>
  <c r="V202" i="13"/>
  <c r="G202" i="13"/>
  <c r="F202" i="13"/>
  <c r="E202" i="13"/>
  <c r="D202" i="13"/>
  <c r="C202" i="13"/>
  <c r="W201" i="13"/>
  <c r="V201" i="13"/>
  <c r="G201" i="13"/>
  <c r="F201" i="13"/>
  <c r="E201" i="13"/>
  <c r="D201" i="13"/>
  <c r="C201" i="13"/>
  <c r="W200" i="13"/>
  <c r="V200" i="13"/>
  <c r="G200" i="13"/>
  <c r="F200" i="13"/>
  <c r="E200" i="13"/>
  <c r="D200" i="13"/>
  <c r="C200" i="13"/>
  <c r="W199" i="13"/>
  <c r="V199" i="13"/>
  <c r="G199" i="13"/>
  <c r="F199" i="13"/>
  <c r="E199" i="13"/>
  <c r="D199" i="13"/>
  <c r="C199" i="13"/>
  <c r="W198" i="13"/>
  <c r="V198" i="13"/>
  <c r="G198" i="13"/>
  <c r="F198" i="13"/>
  <c r="E198" i="13"/>
  <c r="D198" i="13"/>
  <c r="C198" i="13"/>
  <c r="W197" i="13"/>
  <c r="V197" i="13"/>
  <c r="G197" i="13"/>
  <c r="F197" i="13"/>
  <c r="E197" i="13"/>
  <c r="D197" i="13"/>
  <c r="C197" i="13"/>
  <c r="W196" i="13"/>
  <c r="V196" i="13"/>
  <c r="G196" i="13"/>
  <c r="F196" i="13"/>
  <c r="E196" i="13"/>
  <c r="D196" i="13"/>
  <c r="C196" i="13"/>
  <c r="W195" i="13"/>
  <c r="V195" i="13"/>
  <c r="G195" i="13"/>
  <c r="F195" i="13"/>
  <c r="E195" i="13"/>
  <c r="D195" i="13"/>
  <c r="C195" i="13"/>
  <c r="W194" i="13"/>
  <c r="V194" i="13"/>
  <c r="G194" i="13"/>
  <c r="F194" i="13"/>
  <c r="E194" i="13"/>
  <c r="D194" i="13"/>
  <c r="C194" i="13"/>
  <c r="W193" i="13"/>
  <c r="V193" i="13"/>
  <c r="G193" i="13"/>
  <c r="F193" i="13"/>
  <c r="E193" i="13"/>
  <c r="D193" i="13"/>
  <c r="C193" i="13"/>
  <c r="W192" i="13"/>
  <c r="V192" i="13"/>
  <c r="G192" i="13"/>
  <c r="F192" i="13"/>
  <c r="E192" i="13"/>
  <c r="D192" i="13"/>
  <c r="C192" i="13"/>
  <c r="W191" i="13"/>
  <c r="V191" i="13"/>
  <c r="G191" i="13"/>
  <c r="F191" i="13"/>
  <c r="E191" i="13"/>
  <c r="D191" i="13"/>
  <c r="C191" i="13"/>
  <c r="W190" i="13"/>
  <c r="V190" i="13"/>
  <c r="G190" i="13"/>
  <c r="F190" i="13"/>
  <c r="E190" i="13"/>
  <c r="D190" i="13"/>
  <c r="C190" i="13"/>
  <c r="W189" i="13"/>
  <c r="V189" i="13"/>
  <c r="G189" i="13"/>
  <c r="F189" i="13"/>
  <c r="E189" i="13"/>
  <c r="D189" i="13"/>
  <c r="C189" i="13"/>
  <c r="W188" i="13"/>
  <c r="V188" i="13"/>
  <c r="G188" i="13"/>
  <c r="F188" i="13"/>
  <c r="E188" i="13"/>
  <c r="D188" i="13"/>
  <c r="C188" i="13"/>
  <c r="W187" i="13"/>
  <c r="V187" i="13"/>
  <c r="G187" i="13"/>
  <c r="F187" i="13"/>
  <c r="E187" i="13"/>
  <c r="D187" i="13"/>
  <c r="C187" i="13"/>
  <c r="W186" i="13"/>
  <c r="V186" i="13"/>
  <c r="G186" i="13"/>
  <c r="F186" i="13"/>
  <c r="E186" i="13"/>
  <c r="D186" i="13"/>
  <c r="C186" i="13"/>
  <c r="W185" i="13"/>
  <c r="V185" i="13"/>
  <c r="G185" i="13"/>
  <c r="F185" i="13"/>
  <c r="E185" i="13"/>
  <c r="D185" i="13"/>
  <c r="C185" i="13"/>
  <c r="W184" i="13"/>
  <c r="V184" i="13"/>
  <c r="G184" i="13"/>
  <c r="F184" i="13"/>
  <c r="E184" i="13"/>
  <c r="D184" i="13"/>
  <c r="C184" i="13"/>
  <c r="W183" i="13"/>
  <c r="V183" i="13"/>
  <c r="G183" i="13"/>
  <c r="F183" i="13"/>
  <c r="E183" i="13"/>
  <c r="D183" i="13"/>
  <c r="C183" i="13"/>
  <c r="W182" i="13"/>
  <c r="V182" i="13"/>
  <c r="G182" i="13"/>
  <c r="F182" i="13"/>
  <c r="E182" i="13"/>
  <c r="D182" i="13"/>
  <c r="C182" i="13"/>
  <c r="W181" i="13"/>
  <c r="V181" i="13"/>
  <c r="G181" i="13"/>
  <c r="F181" i="13"/>
  <c r="E181" i="13"/>
  <c r="D181" i="13"/>
  <c r="C181" i="13"/>
  <c r="W180" i="13"/>
  <c r="V180" i="13"/>
  <c r="G180" i="13"/>
  <c r="F180" i="13"/>
  <c r="E180" i="13"/>
  <c r="D180" i="13"/>
  <c r="C180" i="13"/>
  <c r="W179" i="13"/>
  <c r="V179" i="13"/>
  <c r="G179" i="13"/>
  <c r="F179" i="13"/>
  <c r="E179" i="13"/>
  <c r="D179" i="13"/>
  <c r="C179" i="13"/>
  <c r="W178" i="13"/>
  <c r="V178" i="13"/>
  <c r="G178" i="13"/>
  <c r="F178" i="13"/>
  <c r="E178" i="13"/>
  <c r="D178" i="13"/>
  <c r="C178" i="13"/>
  <c r="W177" i="13"/>
  <c r="V177" i="13"/>
  <c r="G177" i="13"/>
  <c r="F177" i="13"/>
  <c r="E177" i="13"/>
  <c r="D177" i="13"/>
  <c r="C177" i="13"/>
  <c r="W176" i="13"/>
  <c r="V176" i="13"/>
  <c r="G176" i="13"/>
  <c r="F176" i="13"/>
  <c r="E176" i="13"/>
  <c r="D176" i="13"/>
  <c r="C176" i="13"/>
  <c r="W175" i="13"/>
  <c r="V175" i="13"/>
  <c r="G175" i="13"/>
  <c r="F175" i="13"/>
  <c r="E175" i="13"/>
  <c r="D175" i="13"/>
  <c r="C175" i="13"/>
  <c r="W174" i="13"/>
  <c r="V174" i="13"/>
  <c r="G174" i="13"/>
  <c r="F174" i="13"/>
  <c r="E174" i="13"/>
  <c r="D174" i="13"/>
  <c r="C174" i="13"/>
  <c r="W173" i="13"/>
  <c r="V173" i="13"/>
  <c r="G173" i="13"/>
  <c r="F173" i="13"/>
  <c r="E173" i="13"/>
  <c r="D173" i="13"/>
  <c r="C173" i="13"/>
  <c r="W172" i="13"/>
  <c r="V172" i="13"/>
  <c r="G172" i="13"/>
  <c r="F172" i="13"/>
  <c r="E172" i="13"/>
  <c r="D172" i="13"/>
  <c r="C172" i="13"/>
  <c r="W171" i="13"/>
  <c r="V171" i="13"/>
  <c r="G171" i="13"/>
  <c r="F171" i="13"/>
  <c r="E171" i="13"/>
  <c r="D171" i="13"/>
  <c r="C171" i="13"/>
  <c r="W170" i="13"/>
  <c r="V170" i="13"/>
  <c r="G170" i="13"/>
  <c r="F170" i="13"/>
  <c r="E170" i="13"/>
  <c r="D170" i="13"/>
  <c r="C170" i="13"/>
  <c r="W169" i="13"/>
  <c r="V169" i="13"/>
  <c r="G169" i="13"/>
  <c r="F169" i="13"/>
  <c r="E169" i="13"/>
  <c r="D169" i="13"/>
  <c r="C169" i="13"/>
  <c r="W168" i="13"/>
  <c r="V168" i="13"/>
  <c r="G168" i="13"/>
  <c r="F168" i="13"/>
  <c r="E168" i="13"/>
  <c r="D168" i="13"/>
  <c r="C168" i="13"/>
  <c r="W167" i="13"/>
  <c r="V167" i="13"/>
  <c r="G167" i="13"/>
  <c r="F167" i="13"/>
  <c r="E167" i="13"/>
  <c r="D167" i="13"/>
  <c r="C167" i="13"/>
  <c r="W166" i="13"/>
  <c r="V166" i="13"/>
  <c r="G166" i="13"/>
  <c r="F166" i="13"/>
  <c r="E166" i="13"/>
  <c r="D166" i="13"/>
  <c r="C166" i="13"/>
  <c r="W165" i="13"/>
  <c r="V165" i="13"/>
  <c r="G165" i="13"/>
  <c r="F165" i="13"/>
  <c r="E165" i="13"/>
  <c r="D165" i="13"/>
  <c r="C165" i="13"/>
  <c r="W164" i="13"/>
  <c r="V164" i="13"/>
  <c r="G164" i="13"/>
  <c r="F164" i="13"/>
  <c r="E164" i="13"/>
  <c r="D164" i="13"/>
  <c r="C164" i="13"/>
  <c r="W163" i="13"/>
  <c r="V163" i="13"/>
  <c r="G163" i="13"/>
  <c r="F163" i="13"/>
  <c r="E163" i="13"/>
  <c r="D163" i="13"/>
  <c r="C163" i="13"/>
  <c r="W162" i="13"/>
  <c r="V162" i="13"/>
  <c r="G162" i="13"/>
  <c r="F162" i="13"/>
  <c r="E162" i="13"/>
  <c r="D162" i="13"/>
  <c r="C162" i="13"/>
  <c r="W161" i="13"/>
  <c r="V161" i="13"/>
  <c r="G161" i="13"/>
  <c r="F161" i="13"/>
  <c r="E161" i="13"/>
  <c r="D161" i="13"/>
  <c r="C161" i="13"/>
  <c r="W160" i="13"/>
  <c r="V160" i="13"/>
  <c r="G160" i="13"/>
  <c r="F160" i="13"/>
  <c r="E160" i="13"/>
  <c r="D160" i="13"/>
  <c r="C160" i="13"/>
  <c r="W159" i="13"/>
  <c r="V159" i="13"/>
  <c r="G159" i="13"/>
  <c r="F159" i="13"/>
  <c r="E159" i="13"/>
  <c r="D159" i="13"/>
  <c r="C159" i="13"/>
  <c r="W158" i="13"/>
  <c r="V158" i="13"/>
  <c r="G158" i="13"/>
  <c r="F158" i="13"/>
  <c r="E158" i="13"/>
  <c r="D158" i="13"/>
  <c r="C158" i="13"/>
  <c r="W157" i="13"/>
  <c r="V157" i="13"/>
  <c r="G157" i="13"/>
  <c r="F157" i="13"/>
  <c r="E157" i="13"/>
  <c r="D157" i="13"/>
  <c r="C157" i="13"/>
  <c r="W156" i="13"/>
  <c r="V156" i="13"/>
  <c r="G156" i="13"/>
  <c r="F156" i="13"/>
  <c r="E156" i="13"/>
  <c r="D156" i="13"/>
  <c r="C156" i="13"/>
  <c r="W155" i="13"/>
  <c r="V155" i="13"/>
  <c r="G155" i="13"/>
  <c r="F155" i="13"/>
  <c r="E155" i="13"/>
  <c r="D155" i="13"/>
  <c r="C155" i="13"/>
  <c r="W154" i="13"/>
  <c r="V154" i="13"/>
  <c r="G154" i="13"/>
  <c r="F154" i="13"/>
  <c r="E154" i="13"/>
  <c r="D154" i="13"/>
  <c r="C154" i="13"/>
  <c r="W153" i="13"/>
  <c r="V153" i="13"/>
  <c r="G153" i="13"/>
  <c r="F153" i="13"/>
  <c r="E153" i="13"/>
  <c r="D153" i="13"/>
  <c r="C153" i="13"/>
  <c r="W152" i="13"/>
  <c r="V152" i="13"/>
  <c r="G152" i="13"/>
  <c r="F152" i="13"/>
  <c r="E152" i="13"/>
  <c r="D152" i="13"/>
  <c r="C152" i="13"/>
  <c r="W151" i="13"/>
  <c r="V151" i="13"/>
  <c r="G151" i="13"/>
  <c r="F151" i="13"/>
  <c r="E151" i="13"/>
  <c r="D151" i="13"/>
  <c r="C151" i="13"/>
  <c r="W150" i="13"/>
  <c r="V150" i="13"/>
  <c r="G150" i="13"/>
  <c r="F150" i="13"/>
  <c r="E150" i="13"/>
  <c r="D150" i="13"/>
  <c r="C150" i="13"/>
  <c r="W149" i="13"/>
  <c r="V149" i="13"/>
  <c r="G149" i="13"/>
  <c r="F149" i="13"/>
  <c r="E149" i="13"/>
  <c r="D149" i="13"/>
  <c r="C149" i="13"/>
  <c r="W148" i="13"/>
  <c r="V148" i="13"/>
  <c r="G148" i="13"/>
  <c r="F148" i="13"/>
  <c r="E148" i="13"/>
  <c r="D148" i="13"/>
  <c r="C148" i="13"/>
  <c r="W147" i="13"/>
  <c r="V147" i="13"/>
  <c r="G147" i="13"/>
  <c r="F147" i="13"/>
  <c r="E147" i="13"/>
  <c r="D147" i="13"/>
  <c r="C147" i="13"/>
  <c r="W146" i="13"/>
  <c r="V146" i="13"/>
  <c r="G146" i="13"/>
  <c r="F146" i="13"/>
  <c r="E146" i="13"/>
  <c r="D146" i="13"/>
  <c r="C146" i="13"/>
  <c r="W145" i="13"/>
  <c r="V145" i="13"/>
  <c r="G145" i="13"/>
  <c r="F145" i="13"/>
  <c r="E145" i="13"/>
  <c r="D145" i="13"/>
  <c r="C145" i="13"/>
  <c r="W144" i="13"/>
  <c r="V144" i="13"/>
  <c r="G144" i="13"/>
  <c r="F144" i="13"/>
  <c r="E144" i="13"/>
  <c r="D144" i="13"/>
  <c r="C144" i="13"/>
  <c r="W143" i="13"/>
  <c r="V143" i="13"/>
  <c r="G143" i="13"/>
  <c r="F143" i="13"/>
  <c r="E143" i="13"/>
  <c r="D143" i="13"/>
  <c r="C143" i="13"/>
  <c r="W142" i="13"/>
  <c r="V142" i="13"/>
  <c r="G142" i="13"/>
  <c r="F142" i="13"/>
  <c r="E142" i="13"/>
  <c r="D142" i="13"/>
  <c r="C142" i="13"/>
  <c r="W141" i="13"/>
  <c r="V141" i="13"/>
  <c r="G141" i="13"/>
  <c r="F141" i="13"/>
  <c r="E141" i="13"/>
  <c r="D141" i="13"/>
  <c r="C141" i="13"/>
  <c r="W140" i="13"/>
  <c r="V140" i="13"/>
  <c r="G140" i="13"/>
  <c r="F140" i="13"/>
  <c r="E140" i="13"/>
  <c r="D140" i="13"/>
  <c r="C140" i="13"/>
  <c r="W139" i="13"/>
  <c r="V139" i="13"/>
  <c r="G139" i="13"/>
  <c r="F139" i="13"/>
  <c r="E139" i="13"/>
  <c r="D139" i="13"/>
  <c r="C139" i="13"/>
  <c r="W138" i="13"/>
  <c r="V138" i="13"/>
  <c r="G138" i="13"/>
  <c r="F138" i="13"/>
  <c r="E138" i="13"/>
  <c r="D138" i="13"/>
  <c r="C138" i="13"/>
  <c r="W137" i="13"/>
  <c r="V137" i="13"/>
  <c r="G137" i="13"/>
  <c r="F137" i="13"/>
  <c r="E137" i="13"/>
  <c r="D137" i="13"/>
  <c r="C137" i="13"/>
  <c r="W136" i="13"/>
  <c r="V136" i="13"/>
  <c r="G136" i="13"/>
  <c r="F136" i="13"/>
  <c r="E136" i="13"/>
  <c r="D136" i="13"/>
  <c r="C136" i="13"/>
  <c r="W135" i="13"/>
  <c r="V135" i="13"/>
  <c r="G135" i="13"/>
  <c r="F135" i="13"/>
  <c r="E135" i="13"/>
  <c r="D135" i="13"/>
  <c r="C135" i="13"/>
  <c r="W134" i="13"/>
  <c r="V134" i="13"/>
  <c r="G134" i="13"/>
  <c r="F134" i="13"/>
  <c r="E134" i="13"/>
  <c r="D134" i="13"/>
  <c r="C134" i="13"/>
  <c r="W133" i="13"/>
  <c r="V133" i="13"/>
  <c r="G133" i="13"/>
  <c r="F133" i="13"/>
  <c r="E133" i="13"/>
  <c r="D133" i="13"/>
  <c r="C133" i="13"/>
  <c r="W132" i="13"/>
  <c r="V132" i="13"/>
  <c r="G132" i="13"/>
  <c r="F132" i="13"/>
  <c r="E132" i="13"/>
  <c r="D132" i="13"/>
  <c r="C132" i="13"/>
  <c r="W131" i="13"/>
  <c r="V131" i="13"/>
  <c r="G131" i="13"/>
  <c r="F131" i="13"/>
  <c r="E131" i="13"/>
  <c r="D131" i="13"/>
  <c r="C131" i="13"/>
  <c r="W130" i="13"/>
  <c r="V130" i="13"/>
  <c r="G130" i="13"/>
  <c r="F130" i="13"/>
  <c r="E130" i="13"/>
  <c r="D130" i="13"/>
  <c r="C130" i="13"/>
  <c r="W129" i="13"/>
  <c r="V129" i="13"/>
  <c r="G129" i="13"/>
  <c r="F129" i="13"/>
  <c r="E129" i="13"/>
  <c r="D129" i="13"/>
  <c r="C129" i="13"/>
  <c r="W128" i="13"/>
  <c r="V128" i="13"/>
  <c r="G128" i="13"/>
  <c r="F128" i="13"/>
  <c r="E128" i="13"/>
  <c r="D128" i="13"/>
  <c r="C128" i="13"/>
  <c r="W127" i="13"/>
  <c r="V127" i="13"/>
  <c r="G127" i="13"/>
  <c r="F127" i="13"/>
  <c r="E127" i="13"/>
  <c r="D127" i="13"/>
  <c r="C127" i="13"/>
  <c r="W126" i="13"/>
  <c r="V126" i="13"/>
  <c r="G126" i="13"/>
  <c r="F126" i="13"/>
  <c r="E126" i="13"/>
  <c r="D126" i="13"/>
  <c r="C126" i="13"/>
  <c r="W125" i="13"/>
  <c r="V125" i="13"/>
  <c r="G125" i="13"/>
  <c r="F125" i="13"/>
  <c r="E125" i="13"/>
  <c r="D125" i="13"/>
  <c r="C125" i="13"/>
  <c r="W124" i="13"/>
  <c r="V124" i="13"/>
  <c r="G124" i="13"/>
  <c r="F124" i="13"/>
  <c r="E124" i="13"/>
  <c r="D124" i="13"/>
  <c r="C124" i="13"/>
  <c r="W123" i="13"/>
  <c r="V123" i="13"/>
  <c r="G123" i="13"/>
  <c r="F123" i="13"/>
  <c r="E123" i="13"/>
  <c r="D123" i="13"/>
  <c r="C123" i="13"/>
  <c r="W122" i="13"/>
  <c r="V122" i="13"/>
  <c r="G122" i="13"/>
  <c r="F122" i="13"/>
  <c r="E122" i="13"/>
  <c r="D122" i="13"/>
  <c r="C122" i="13"/>
  <c r="W121" i="13"/>
  <c r="V121" i="13"/>
  <c r="G121" i="13"/>
  <c r="F121" i="13"/>
  <c r="E121" i="13"/>
  <c r="D121" i="13"/>
  <c r="C121" i="13"/>
  <c r="W120" i="13"/>
  <c r="V120" i="13"/>
  <c r="G120" i="13"/>
  <c r="F120" i="13"/>
  <c r="E120" i="13"/>
  <c r="D120" i="13"/>
  <c r="C120" i="13"/>
  <c r="W119" i="13"/>
  <c r="V119" i="13"/>
  <c r="G119" i="13"/>
  <c r="F119" i="13"/>
  <c r="E119" i="13"/>
  <c r="D119" i="13"/>
  <c r="C119" i="13"/>
  <c r="W118" i="13"/>
  <c r="V118" i="13"/>
  <c r="G118" i="13"/>
  <c r="F118" i="13"/>
  <c r="E118" i="13"/>
  <c r="D118" i="13"/>
  <c r="C118" i="13"/>
  <c r="W117" i="13"/>
  <c r="V117" i="13"/>
  <c r="G117" i="13"/>
  <c r="F117" i="13"/>
  <c r="E117" i="13"/>
  <c r="D117" i="13"/>
  <c r="C117" i="13"/>
  <c r="W116" i="13"/>
  <c r="V116" i="13"/>
  <c r="G116" i="13"/>
  <c r="F116" i="13"/>
  <c r="E116" i="13"/>
  <c r="D116" i="13"/>
  <c r="C116" i="13"/>
  <c r="W115" i="13"/>
  <c r="V115" i="13"/>
  <c r="G115" i="13"/>
  <c r="F115" i="13"/>
  <c r="E115" i="13"/>
  <c r="D115" i="13"/>
  <c r="C115" i="13"/>
  <c r="W114" i="13"/>
  <c r="V114" i="13"/>
  <c r="G114" i="13"/>
  <c r="F114" i="13"/>
  <c r="E114" i="13"/>
  <c r="D114" i="13"/>
  <c r="C114" i="13"/>
  <c r="W113" i="13"/>
  <c r="V113" i="13"/>
  <c r="G113" i="13"/>
  <c r="F113" i="13"/>
  <c r="E113" i="13"/>
  <c r="D113" i="13"/>
  <c r="C113" i="13"/>
  <c r="W112" i="13"/>
  <c r="V112" i="13"/>
  <c r="G112" i="13"/>
  <c r="F112" i="13"/>
  <c r="E112" i="13"/>
  <c r="D112" i="13"/>
  <c r="C112" i="13"/>
  <c r="W111" i="13"/>
  <c r="V111" i="13"/>
  <c r="G111" i="13"/>
  <c r="F111" i="13"/>
  <c r="E111" i="13"/>
  <c r="D111" i="13"/>
  <c r="C111" i="13"/>
  <c r="W110" i="13"/>
  <c r="V110" i="13"/>
  <c r="G110" i="13"/>
  <c r="F110" i="13"/>
  <c r="E110" i="13"/>
  <c r="D110" i="13"/>
  <c r="C110" i="13"/>
  <c r="W109" i="13"/>
  <c r="V109" i="13"/>
  <c r="G109" i="13"/>
  <c r="F109" i="13"/>
  <c r="E109" i="13"/>
  <c r="D109" i="13"/>
  <c r="C109" i="13"/>
  <c r="W108" i="13"/>
  <c r="V108" i="13"/>
  <c r="G108" i="13"/>
  <c r="F108" i="13"/>
  <c r="E108" i="13"/>
  <c r="D108" i="13"/>
  <c r="C108" i="13"/>
  <c r="W107" i="13"/>
  <c r="V107" i="13"/>
  <c r="G107" i="13"/>
  <c r="F107" i="13"/>
  <c r="E107" i="13"/>
  <c r="D107" i="13"/>
  <c r="C107" i="13"/>
  <c r="W106" i="13"/>
  <c r="V106" i="13"/>
  <c r="G106" i="13"/>
  <c r="F106" i="13"/>
  <c r="E106" i="13"/>
  <c r="D106" i="13"/>
  <c r="C106" i="13"/>
  <c r="W105" i="13"/>
  <c r="V105" i="13"/>
  <c r="G105" i="13"/>
  <c r="F105" i="13"/>
  <c r="E105" i="13"/>
  <c r="D105" i="13"/>
  <c r="C105" i="13"/>
  <c r="W104" i="13"/>
  <c r="V104" i="13"/>
  <c r="G104" i="13"/>
  <c r="F104" i="13"/>
  <c r="E104" i="13"/>
  <c r="D104" i="13"/>
  <c r="C104" i="13"/>
  <c r="W103" i="13"/>
  <c r="V103" i="13"/>
  <c r="G103" i="13"/>
  <c r="F103" i="13"/>
  <c r="E103" i="13"/>
  <c r="D103" i="13"/>
  <c r="C103" i="13"/>
  <c r="W102" i="13"/>
  <c r="V102" i="13"/>
  <c r="G102" i="13"/>
  <c r="F102" i="13"/>
  <c r="E102" i="13"/>
  <c r="D102" i="13"/>
  <c r="C102" i="13"/>
  <c r="W101" i="13"/>
  <c r="V101" i="13"/>
  <c r="G101" i="13"/>
  <c r="F101" i="13"/>
  <c r="E101" i="13"/>
  <c r="D101" i="13"/>
  <c r="C101" i="13"/>
  <c r="W100" i="13"/>
  <c r="V100" i="13"/>
  <c r="G100" i="13"/>
  <c r="F100" i="13"/>
  <c r="E100" i="13"/>
  <c r="D100" i="13"/>
  <c r="C100" i="13"/>
  <c r="W99" i="13"/>
  <c r="V99" i="13"/>
  <c r="G99" i="13"/>
  <c r="F99" i="13"/>
  <c r="E99" i="13"/>
  <c r="D99" i="13"/>
  <c r="C99" i="13"/>
  <c r="W98" i="13"/>
  <c r="V98" i="13"/>
  <c r="G98" i="13"/>
  <c r="F98" i="13"/>
  <c r="E98" i="13"/>
  <c r="D98" i="13"/>
  <c r="C98" i="13"/>
  <c r="W97" i="13"/>
  <c r="V97" i="13"/>
  <c r="G97" i="13"/>
  <c r="F97" i="13"/>
  <c r="E97" i="13"/>
  <c r="D97" i="13"/>
  <c r="C97" i="13"/>
  <c r="W96" i="13"/>
  <c r="V96" i="13"/>
  <c r="G96" i="13"/>
  <c r="F96" i="13"/>
  <c r="E96" i="13"/>
  <c r="D96" i="13"/>
  <c r="C96" i="13"/>
  <c r="W95" i="13"/>
  <c r="V95" i="13"/>
  <c r="G95" i="13"/>
  <c r="F95" i="13"/>
  <c r="E95" i="13"/>
  <c r="D95" i="13"/>
  <c r="C95" i="13"/>
  <c r="W94" i="13"/>
  <c r="V94" i="13"/>
  <c r="G94" i="13"/>
  <c r="F94" i="13"/>
  <c r="E94" i="13"/>
  <c r="D94" i="13"/>
  <c r="C94" i="13"/>
  <c r="W93" i="13"/>
  <c r="V93" i="13"/>
  <c r="G93" i="13"/>
  <c r="F93" i="13"/>
  <c r="E93" i="13"/>
  <c r="D93" i="13"/>
  <c r="C93" i="13"/>
  <c r="W92" i="13"/>
  <c r="V92" i="13"/>
  <c r="G92" i="13"/>
  <c r="F92" i="13"/>
  <c r="E92" i="13"/>
  <c r="D92" i="13"/>
  <c r="C92" i="13"/>
  <c r="W91" i="13"/>
  <c r="V91" i="13"/>
  <c r="G91" i="13"/>
  <c r="F91" i="13"/>
  <c r="E91" i="13"/>
  <c r="D91" i="13"/>
  <c r="C91" i="13"/>
  <c r="W90" i="13"/>
  <c r="V90" i="13"/>
  <c r="G90" i="13"/>
  <c r="F90" i="13"/>
  <c r="E90" i="13"/>
  <c r="D90" i="13"/>
  <c r="C90" i="13"/>
  <c r="W89" i="13"/>
  <c r="V89" i="13"/>
  <c r="G89" i="13"/>
  <c r="F89" i="13"/>
  <c r="E89" i="13"/>
  <c r="D89" i="13"/>
  <c r="C89" i="13"/>
  <c r="W88" i="13"/>
  <c r="V88" i="13"/>
  <c r="G88" i="13"/>
  <c r="F88" i="13"/>
  <c r="E88" i="13"/>
  <c r="D88" i="13"/>
  <c r="C88" i="13"/>
  <c r="W87" i="13"/>
  <c r="V87" i="13"/>
  <c r="G87" i="13"/>
  <c r="F87" i="13"/>
  <c r="E87" i="13"/>
  <c r="D87" i="13"/>
  <c r="C87" i="13"/>
  <c r="W86" i="13"/>
  <c r="V86" i="13"/>
  <c r="G86" i="13"/>
  <c r="F86" i="13"/>
  <c r="E86" i="13"/>
  <c r="D86" i="13"/>
  <c r="C86" i="13"/>
  <c r="W85" i="13"/>
  <c r="V85" i="13"/>
  <c r="G85" i="13"/>
  <c r="F85" i="13"/>
  <c r="E85" i="13"/>
  <c r="D85" i="13"/>
  <c r="C85" i="13"/>
  <c r="W84" i="13"/>
  <c r="V84" i="13"/>
  <c r="G84" i="13"/>
  <c r="F84" i="13"/>
  <c r="E84" i="13"/>
  <c r="D84" i="13"/>
  <c r="C84" i="13"/>
  <c r="W83" i="13"/>
  <c r="V83" i="13"/>
  <c r="G83" i="13"/>
  <c r="F83" i="13"/>
  <c r="E83" i="13"/>
  <c r="D83" i="13"/>
  <c r="C83" i="13"/>
  <c r="W82" i="13"/>
  <c r="V82" i="13"/>
  <c r="G82" i="13"/>
  <c r="F82" i="13"/>
  <c r="E82" i="13"/>
  <c r="D82" i="13"/>
  <c r="C82" i="13"/>
  <c r="W81" i="13"/>
  <c r="V81" i="13"/>
  <c r="G81" i="13"/>
  <c r="F81" i="13"/>
  <c r="E81" i="13"/>
  <c r="D81" i="13"/>
  <c r="C81" i="13"/>
  <c r="W80" i="13"/>
  <c r="V80" i="13"/>
  <c r="G80" i="13"/>
  <c r="F80" i="13"/>
  <c r="E80" i="13"/>
  <c r="D80" i="13"/>
  <c r="C80" i="13"/>
  <c r="W79" i="13"/>
  <c r="V79" i="13"/>
  <c r="G79" i="13"/>
  <c r="F79" i="13"/>
  <c r="E79" i="13"/>
  <c r="D79" i="13"/>
  <c r="C79" i="13"/>
  <c r="W78" i="13"/>
  <c r="V78" i="13"/>
  <c r="G78" i="13"/>
  <c r="F78" i="13"/>
  <c r="E78" i="13"/>
  <c r="D78" i="13"/>
  <c r="C78" i="13"/>
  <c r="W77" i="13"/>
  <c r="V77" i="13"/>
  <c r="G77" i="13"/>
  <c r="F77" i="13"/>
  <c r="E77" i="13"/>
  <c r="D77" i="13"/>
  <c r="C77" i="13"/>
  <c r="W76" i="13"/>
  <c r="V76" i="13"/>
  <c r="G76" i="13"/>
  <c r="F76" i="13"/>
  <c r="E76" i="13"/>
  <c r="D76" i="13"/>
  <c r="C76" i="13"/>
  <c r="W75" i="13"/>
  <c r="V75" i="13"/>
  <c r="G75" i="13"/>
  <c r="F75" i="13"/>
  <c r="E75" i="13"/>
  <c r="D75" i="13"/>
  <c r="C75" i="13"/>
  <c r="W74" i="13"/>
  <c r="V74" i="13"/>
  <c r="G74" i="13"/>
  <c r="F74" i="13"/>
  <c r="E74" i="13"/>
  <c r="D74" i="13"/>
  <c r="C74" i="13"/>
  <c r="W73" i="13"/>
  <c r="V73" i="13"/>
  <c r="G73" i="13"/>
  <c r="F73" i="13"/>
  <c r="E73" i="13"/>
  <c r="D73" i="13"/>
  <c r="C73" i="13"/>
  <c r="W72" i="13"/>
  <c r="V72" i="13"/>
  <c r="G72" i="13"/>
  <c r="F72" i="13"/>
  <c r="E72" i="13"/>
  <c r="D72" i="13"/>
  <c r="C72" i="13"/>
  <c r="W71" i="13"/>
  <c r="V71" i="13"/>
  <c r="G71" i="13"/>
  <c r="F71" i="13"/>
  <c r="E71" i="13"/>
  <c r="D71" i="13"/>
  <c r="C71" i="13"/>
  <c r="W70" i="13"/>
  <c r="V70" i="13"/>
  <c r="G70" i="13"/>
  <c r="F70" i="13"/>
  <c r="E70" i="13"/>
  <c r="D70" i="13"/>
  <c r="C70" i="13"/>
  <c r="W69" i="13"/>
  <c r="V69" i="13"/>
  <c r="G69" i="13"/>
  <c r="F69" i="13"/>
  <c r="E69" i="13"/>
  <c r="D69" i="13"/>
  <c r="C69" i="13"/>
  <c r="W68" i="13"/>
  <c r="V68" i="13"/>
  <c r="G68" i="13"/>
  <c r="F68" i="13"/>
  <c r="E68" i="13"/>
  <c r="D68" i="13"/>
  <c r="C68" i="13"/>
  <c r="W67" i="13"/>
  <c r="V67" i="13"/>
  <c r="G67" i="13"/>
  <c r="F67" i="13"/>
  <c r="E67" i="13"/>
  <c r="D67" i="13"/>
  <c r="C67" i="13"/>
  <c r="W66" i="13"/>
  <c r="V66" i="13"/>
  <c r="G66" i="13"/>
  <c r="F66" i="13"/>
  <c r="E66" i="13"/>
  <c r="D66" i="13"/>
  <c r="C66" i="13"/>
  <c r="W65" i="13"/>
  <c r="V65" i="13"/>
  <c r="G65" i="13"/>
  <c r="F65" i="13"/>
  <c r="E65" i="13"/>
  <c r="D65" i="13"/>
  <c r="C65" i="13"/>
  <c r="W64" i="13"/>
  <c r="V64" i="13"/>
  <c r="G64" i="13"/>
  <c r="F64" i="13"/>
  <c r="E64" i="13"/>
  <c r="D64" i="13"/>
  <c r="C64" i="13"/>
  <c r="W63" i="13"/>
  <c r="V63" i="13"/>
  <c r="G63" i="13"/>
  <c r="F63" i="13"/>
  <c r="E63" i="13"/>
  <c r="D63" i="13"/>
  <c r="C63" i="13"/>
  <c r="W62" i="13"/>
  <c r="V62" i="13"/>
  <c r="G62" i="13"/>
  <c r="F62" i="13"/>
  <c r="E62" i="13"/>
  <c r="D62" i="13"/>
  <c r="C62" i="13"/>
  <c r="W61" i="13"/>
  <c r="V61" i="13"/>
  <c r="G61" i="13"/>
  <c r="F61" i="13"/>
  <c r="E61" i="13"/>
  <c r="D61" i="13"/>
  <c r="C61" i="13"/>
  <c r="W60" i="13"/>
  <c r="V60" i="13"/>
  <c r="G60" i="13"/>
  <c r="F60" i="13"/>
  <c r="E60" i="13"/>
  <c r="D60" i="13"/>
  <c r="C60" i="13"/>
  <c r="W59" i="13"/>
  <c r="V59" i="13"/>
  <c r="G59" i="13"/>
  <c r="F59" i="13"/>
  <c r="E59" i="13"/>
  <c r="D59" i="13"/>
  <c r="C59" i="13"/>
  <c r="W58" i="13"/>
  <c r="V58" i="13"/>
  <c r="G58" i="13"/>
  <c r="F58" i="13"/>
  <c r="E58" i="13"/>
  <c r="D58" i="13"/>
  <c r="C58" i="13"/>
  <c r="W57" i="13"/>
  <c r="V57" i="13"/>
  <c r="G57" i="13"/>
  <c r="F57" i="13"/>
  <c r="E57" i="13"/>
  <c r="D57" i="13"/>
  <c r="C57" i="13"/>
  <c r="W56" i="13"/>
  <c r="V56" i="13"/>
  <c r="G56" i="13"/>
  <c r="F56" i="13"/>
  <c r="E56" i="13"/>
  <c r="D56" i="13"/>
  <c r="C56" i="13"/>
  <c r="W55" i="13"/>
  <c r="V55" i="13"/>
  <c r="G55" i="13"/>
  <c r="F55" i="13"/>
  <c r="E55" i="13"/>
  <c r="D55" i="13"/>
  <c r="C55" i="13"/>
  <c r="W54" i="13"/>
  <c r="V54" i="13"/>
  <c r="G54" i="13"/>
  <c r="F54" i="13"/>
  <c r="E54" i="13"/>
  <c r="D54" i="13"/>
  <c r="C54" i="13"/>
  <c r="W53" i="13"/>
  <c r="V53" i="13"/>
  <c r="G53" i="13"/>
  <c r="F53" i="13"/>
  <c r="E53" i="13"/>
  <c r="D53" i="13"/>
  <c r="C53" i="13"/>
  <c r="W52" i="13"/>
  <c r="V52" i="13"/>
  <c r="G52" i="13"/>
  <c r="F52" i="13"/>
  <c r="E52" i="13"/>
  <c r="D52" i="13"/>
  <c r="C52" i="13"/>
  <c r="W51" i="13"/>
  <c r="V51" i="13"/>
  <c r="G51" i="13"/>
  <c r="F51" i="13"/>
  <c r="E51" i="13"/>
  <c r="D51" i="13"/>
  <c r="C51" i="13"/>
  <c r="W50" i="13"/>
  <c r="V50" i="13"/>
  <c r="G50" i="13"/>
  <c r="F50" i="13"/>
  <c r="E50" i="13"/>
  <c r="D50" i="13"/>
  <c r="C50" i="13"/>
  <c r="W49" i="13"/>
  <c r="V49" i="13"/>
  <c r="G49" i="13"/>
  <c r="F49" i="13"/>
  <c r="E49" i="13"/>
  <c r="D49" i="13"/>
  <c r="C49" i="13"/>
  <c r="W48" i="13"/>
  <c r="V48" i="13"/>
  <c r="G48" i="13"/>
  <c r="F48" i="13"/>
  <c r="E48" i="13"/>
  <c r="D48" i="13"/>
  <c r="C48" i="13"/>
  <c r="W47" i="13"/>
  <c r="V47" i="13"/>
  <c r="G47" i="13"/>
  <c r="F47" i="13"/>
  <c r="E47" i="13"/>
  <c r="D47" i="13"/>
  <c r="C47" i="13"/>
  <c r="W46" i="13"/>
  <c r="V46" i="13"/>
  <c r="G46" i="13"/>
  <c r="F46" i="13"/>
  <c r="E46" i="13"/>
  <c r="D46" i="13"/>
  <c r="C46" i="13"/>
  <c r="W45" i="13"/>
  <c r="V45" i="13"/>
  <c r="G45" i="13"/>
  <c r="F45" i="13"/>
  <c r="E45" i="13"/>
  <c r="D45" i="13"/>
  <c r="C45" i="13"/>
  <c r="W44" i="13"/>
  <c r="V44" i="13"/>
  <c r="G44" i="13"/>
  <c r="F44" i="13"/>
  <c r="E44" i="13"/>
  <c r="D44" i="13"/>
  <c r="C44" i="13"/>
  <c r="W43" i="13"/>
  <c r="V43" i="13"/>
  <c r="G43" i="13"/>
  <c r="F43" i="13"/>
  <c r="E43" i="13"/>
  <c r="D43" i="13"/>
  <c r="C43" i="13"/>
  <c r="W42" i="13"/>
  <c r="V42" i="13"/>
  <c r="G42" i="13"/>
  <c r="F42" i="13"/>
  <c r="E42" i="13"/>
  <c r="D42" i="13"/>
  <c r="C42" i="13"/>
  <c r="W41" i="13"/>
  <c r="V41" i="13"/>
  <c r="G41" i="13"/>
  <c r="F41" i="13"/>
  <c r="E41" i="13"/>
  <c r="D41" i="13"/>
  <c r="C41" i="13"/>
  <c r="W40" i="13"/>
  <c r="V40" i="13"/>
  <c r="G40" i="13"/>
  <c r="F40" i="13"/>
  <c r="E40" i="13"/>
  <c r="D40" i="13"/>
  <c r="C40" i="13"/>
  <c r="W39" i="13"/>
  <c r="V39" i="13"/>
  <c r="G39" i="13"/>
  <c r="F39" i="13"/>
  <c r="E39" i="13"/>
  <c r="D39" i="13"/>
  <c r="C39" i="13"/>
  <c r="W38" i="13"/>
  <c r="V38" i="13"/>
  <c r="G38" i="13"/>
  <c r="F38" i="13"/>
  <c r="E38" i="13"/>
  <c r="D38" i="13"/>
  <c r="C38" i="13"/>
  <c r="W37" i="13"/>
  <c r="V37" i="13"/>
  <c r="G37" i="13"/>
  <c r="F37" i="13"/>
  <c r="E37" i="13"/>
  <c r="D37" i="13"/>
  <c r="C37" i="13"/>
  <c r="W36" i="13"/>
  <c r="V36" i="13"/>
  <c r="G36" i="13"/>
  <c r="F36" i="13"/>
  <c r="E36" i="13"/>
  <c r="D36" i="13"/>
  <c r="C36" i="13"/>
  <c r="W35" i="13"/>
  <c r="V35" i="13"/>
  <c r="G35" i="13"/>
  <c r="F35" i="13"/>
  <c r="E35" i="13"/>
  <c r="D35" i="13"/>
  <c r="C35" i="13"/>
  <c r="W34" i="13"/>
  <c r="V34" i="13"/>
  <c r="G34" i="13"/>
  <c r="F34" i="13"/>
  <c r="E34" i="13"/>
  <c r="D34" i="13"/>
  <c r="C34" i="13"/>
  <c r="W33" i="13"/>
  <c r="V33" i="13"/>
  <c r="G33" i="13"/>
  <c r="F33" i="13"/>
  <c r="E33" i="13"/>
  <c r="D33" i="13"/>
  <c r="C33" i="13"/>
  <c r="W32" i="13"/>
  <c r="V32" i="13"/>
  <c r="G32" i="13"/>
  <c r="F32" i="13"/>
  <c r="E32" i="13"/>
  <c r="D32" i="13"/>
  <c r="C32" i="13"/>
  <c r="W31" i="13"/>
  <c r="V31" i="13"/>
  <c r="G31" i="13"/>
  <c r="F31" i="13"/>
  <c r="E31" i="13"/>
  <c r="D31" i="13"/>
  <c r="C31" i="13"/>
  <c r="W30" i="13"/>
  <c r="V30" i="13"/>
  <c r="G30" i="13"/>
  <c r="F30" i="13"/>
  <c r="E30" i="13"/>
  <c r="D30" i="13"/>
  <c r="C30" i="13"/>
  <c r="W29" i="13"/>
  <c r="V29" i="13"/>
  <c r="G29" i="13"/>
  <c r="F29" i="13"/>
  <c r="E29" i="13"/>
  <c r="D29" i="13"/>
  <c r="C29" i="13"/>
  <c r="W28" i="13"/>
  <c r="V28" i="13"/>
  <c r="G28" i="13"/>
  <c r="F28" i="13"/>
  <c r="E28" i="13"/>
  <c r="D28" i="13"/>
  <c r="C28" i="13"/>
  <c r="W27" i="13"/>
  <c r="V27" i="13"/>
  <c r="G27" i="13"/>
  <c r="F27" i="13"/>
  <c r="E27" i="13"/>
  <c r="D27" i="13"/>
  <c r="C27" i="13"/>
  <c r="W26" i="13"/>
  <c r="V26" i="13"/>
  <c r="G26" i="13"/>
  <c r="F26" i="13"/>
  <c r="E26" i="13"/>
  <c r="D26" i="13"/>
  <c r="C26" i="13"/>
  <c r="W25" i="13"/>
  <c r="V25" i="13"/>
  <c r="G25" i="13"/>
  <c r="F25" i="13"/>
  <c r="E25" i="13"/>
  <c r="D25" i="13"/>
  <c r="C25" i="13"/>
  <c r="W24" i="13"/>
  <c r="V24" i="13"/>
  <c r="G24" i="13"/>
  <c r="F24" i="13"/>
  <c r="E24" i="13"/>
  <c r="D24" i="13"/>
  <c r="C24" i="13"/>
  <c r="W23" i="13"/>
  <c r="V23" i="13"/>
  <c r="G23" i="13"/>
  <c r="F23" i="13"/>
  <c r="E23" i="13"/>
  <c r="D23" i="13"/>
  <c r="C23" i="13"/>
  <c r="W22" i="13"/>
  <c r="V22" i="13"/>
  <c r="G22" i="13"/>
  <c r="F22" i="13"/>
  <c r="E22" i="13"/>
  <c r="D22" i="13"/>
  <c r="C22" i="13"/>
  <c r="W21" i="13"/>
  <c r="V21" i="13"/>
  <c r="G21" i="13"/>
  <c r="F21" i="13"/>
  <c r="E21" i="13"/>
  <c r="D21" i="13"/>
  <c r="C21" i="13"/>
  <c r="W20" i="13"/>
  <c r="V20" i="13"/>
  <c r="G20" i="13"/>
  <c r="F20" i="13"/>
  <c r="E20" i="13"/>
  <c r="D20" i="13"/>
  <c r="C20" i="13"/>
  <c r="W19" i="13"/>
  <c r="V19" i="13"/>
  <c r="G19" i="13"/>
  <c r="F19" i="13"/>
  <c r="E19" i="13"/>
  <c r="D19" i="13"/>
  <c r="C19" i="13"/>
  <c r="W18" i="13"/>
  <c r="V18" i="13"/>
  <c r="G18" i="13"/>
  <c r="F18" i="13"/>
  <c r="E18" i="13"/>
  <c r="D18" i="13"/>
  <c r="C18" i="13"/>
  <c r="W17" i="13"/>
  <c r="V17" i="13"/>
  <c r="G17" i="13"/>
  <c r="F17" i="13"/>
  <c r="E17" i="13"/>
  <c r="D17" i="13"/>
  <c r="C17" i="13"/>
  <c r="W16" i="13"/>
  <c r="V16" i="13"/>
  <c r="G16" i="13"/>
  <c r="F16" i="13"/>
  <c r="E16" i="13"/>
  <c r="D16" i="13"/>
  <c r="C16" i="13"/>
  <c r="W15" i="13"/>
  <c r="V15" i="13"/>
  <c r="G15" i="13"/>
  <c r="F15" i="13"/>
  <c r="E15" i="13"/>
  <c r="D15" i="13"/>
  <c r="C15" i="13"/>
  <c r="W14" i="13"/>
  <c r="V14" i="13"/>
  <c r="G14" i="13"/>
  <c r="F14" i="13"/>
  <c r="E14" i="13"/>
  <c r="D14" i="13"/>
  <c r="C14" i="13"/>
  <c r="W13" i="13"/>
  <c r="V13" i="13"/>
  <c r="G13" i="13"/>
  <c r="F13" i="13"/>
  <c r="E13" i="13"/>
  <c r="D13" i="13"/>
  <c r="C13" i="13"/>
  <c r="W12" i="13"/>
  <c r="V12" i="13"/>
  <c r="G12" i="13"/>
  <c r="F12" i="13"/>
  <c r="E12" i="13"/>
  <c r="D12" i="13"/>
  <c r="C12" i="13"/>
  <c r="W11" i="13"/>
  <c r="V11" i="13"/>
  <c r="G11" i="13"/>
  <c r="F11" i="13"/>
  <c r="E11" i="13"/>
  <c r="D11" i="13"/>
  <c r="C11" i="13"/>
  <c r="W10" i="13"/>
  <c r="V10" i="13"/>
  <c r="G10" i="13"/>
  <c r="F10" i="13"/>
  <c r="E10" i="13"/>
  <c r="D10" i="13"/>
  <c r="C10" i="13"/>
  <c r="W9" i="13"/>
  <c r="V9" i="13"/>
  <c r="G9" i="13"/>
  <c r="F9" i="13"/>
  <c r="E9" i="13"/>
  <c r="D9" i="13"/>
  <c r="C9" i="13"/>
  <c r="W8" i="13"/>
  <c r="V8" i="13"/>
  <c r="G8" i="13"/>
  <c r="F8" i="13"/>
  <c r="E8" i="13"/>
  <c r="D8" i="13"/>
  <c r="C8" i="13"/>
  <c r="W7" i="13"/>
  <c r="V7" i="13"/>
  <c r="G7" i="13"/>
  <c r="F7" i="13"/>
  <c r="E7" i="13"/>
  <c r="D7" i="13"/>
  <c r="C7" i="13"/>
  <c r="W6" i="13"/>
  <c r="V6" i="13"/>
  <c r="G6" i="13"/>
  <c r="F6" i="13"/>
  <c r="E6" i="13"/>
  <c r="D6" i="13"/>
  <c r="C6" i="13"/>
  <c r="W5" i="13"/>
  <c r="V5" i="13"/>
  <c r="G5" i="13"/>
  <c r="F5" i="13"/>
  <c r="E5" i="13"/>
  <c r="D5" i="13"/>
  <c r="C5" i="13"/>
  <c r="W4" i="13"/>
  <c r="V4" i="13"/>
  <c r="G4" i="13"/>
  <c r="F4" i="13"/>
  <c r="E4" i="13"/>
  <c r="D4" i="13"/>
  <c r="C4" i="13"/>
  <c r="W3" i="13"/>
  <c r="V3" i="13"/>
  <c r="G3" i="13"/>
  <c r="F3" i="13"/>
  <c r="E3" i="13"/>
  <c r="D3" i="13"/>
  <c r="C3" i="13"/>
  <c r="W10" i="12"/>
  <c r="V10" i="12"/>
  <c r="G10" i="12"/>
  <c r="F10" i="12"/>
  <c r="E10" i="12"/>
  <c r="D10" i="12"/>
  <c r="C10" i="12"/>
  <c r="W422" i="12"/>
  <c r="V422" i="12"/>
  <c r="G422" i="12"/>
  <c r="F422" i="12"/>
  <c r="E422" i="12"/>
  <c r="D422" i="12"/>
  <c r="C422" i="12"/>
  <c r="W421" i="12"/>
  <c r="V421" i="12"/>
  <c r="G421" i="12"/>
  <c r="F421" i="12"/>
  <c r="E421" i="12"/>
  <c r="D421" i="12"/>
  <c r="C421" i="12"/>
  <c r="W420" i="12"/>
  <c r="V420" i="12"/>
  <c r="G420" i="12"/>
  <c r="F420" i="12"/>
  <c r="E420" i="12"/>
  <c r="D420" i="12"/>
  <c r="C420" i="12"/>
  <c r="W419" i="12"/>
  <c r="V419" i="12"/>
  <c r="G419" i="12"/>
  <c r="F419" i="12"/>
  <c r="E419" i="12"/>
  <c r="D419" i="12"/>
  <c r="C419" i="12"/>
  <c r="W418" i="12"/>
  <c r="V418" i="12"/>
  <c r="G418" i="12"/>
  <c r="F418" i="12"/>
  <c r="E418" i="12"/>
  <c r="D418" i="12"/>
  <c r="C418" i="12"/>
  <c r="W417" i="12"/>
  <c r="V417" i="12"/>
  <c r="G417" i="12"/>
  <c r="F417" i="12"/>
  <c r="E417" i="12"/>
  <c r="D417" i="12"/>
  <c r="C417" i="12"/>
  <c r="W416" i="12"/>
  <c r="V416" i="12"/>
  <c r="G416" i="12"/>
  <c r="F416" i="12"/>
  <c r="E416" i="12"/>
  <c r="D416" i="12"/>
  <c r="C416" i="12"/>
  <c r="W415" i="12"/>
  <c r="V415" i="12"/>
  <c r="G415" i="12"/>
  <c r="F415" i="12"/>
  <c r="E415" i="12"/>
  <c r="D415" i="12"/>
  <c r="C415" i="12"/>
  <c r="W414" i="12"/>
  <c r="V414" i="12"/>
  <c r="G414" i="12"/>
  <c r="F414" i="12"/>
  <c r="E414" i="12"/>
  <c r="D414" i="12"/>
  <c r="C414" i="12"/>
  <c r="W413" i="12"/>
  <c r="V413" i="12"/>
  <c r="G413" i="12"/>
  <c r="F413" i="12"/>
  <c r="E413" i="12"/>
  <c r="D413" i="12"/>
  <c r="C413" i="12"/>
  <c r="W412" i="12"/>
  <c r="V412" i="12"/>
  <c r="G412" i="12"/>
  <c r="F412" i="12"/>
  <c r="E412" i="12"/>
  <c r="D412" i="12"/>
  <c r="C412" i="12"/>
  <c r="W411" i="12"/>
  <c r="V411" i="12"/>
  <c r="G411" i="12"/>
  <c r="F411" i="12"/>
  <c r="E411" i="12"/>
  <c r="D411" i="12"/>
  <c r="C411" i="12"/>
  <c r="W410" i="12"/>
  <c r="V410" i="12"/>
  <c r="G410" i="12"/>
  <c r="F410" i="12"/>
  <c r="E410" i="12"/>
  <c r="D410" i="12"/>
  <c r="C410" i="12"/>
  <c r="W409" i="12"/>
  <c r="V409" i="12"/>
  <c r="G409" i="12"/>
  <c r="F409" i="12"/>
  <c r="E409" i="12"/>
  <c r="D409" i="12"/>
  <c r="C409" i="12"/>
  <c r="W408" i="12"/>
  <c r="V408" i="12"/>
  <c r="G408" i="12"/>
  <c r="F408" i="12"/>
  <c r="E408" i="12"/>
  <c r="D408" i="12"/>
  <c r="C408" i="12"/>
  <c r="W407" i="12"/>
  <c r="V407" i="12"/>
  <c r="G407" i="12"/>
  <c r="F407" i="12"/>
  <c r="E407" i="12"/>
  <c r="D407" i="12"/>
  <c r="C407" i="12"/>
  <c r="W406" i="12"/>
  <c r="V406" i="12"/>
  <c r="G406" i="12"/>
  <c r="F406" i="12"/>
  <c r="E406" i="12"/>
  <c r="D406" i="12"/>
  <c r="C406" i="12"/>
  <c r="W405" i="12"/>
  <c r="V405" i="12"/>
  <c r="G405" i="12"/>
  <c r="F405" i="12"/>
  <c r="E405" i="12"/>
  <c r="D405" i="12"/>
  <c r="C405" i="12"/>
  <c r="W404" i="12"/>
  <c r="V404" i="12"/>
  <c r="G404" i="12"/>
  <c r="F404" i="12"/>
  <c r="E404" i="12"/>
  <c r="D404" i="12"/>
  <c r="C404" i="12"/>
  <c r="W403" i="12"/>
  <c r="V403" i="12"/>
  <c r="G403" i="12"/>
  <c r="F403" i="12"/>
  <c r="E403" i="12"/>
  <c r="D403" i="12"/>
  <c r="C403" i="12"/>
  <c r="W402" i="12"/>
  <c r="V402" i="12"/>
  <c r="G402" i="12"/>
  <c r="F402" i="12"/>
  <c r="E402" i="12"/>
  <c r="D402" i="12"/>
  <c r="C402" i="12"/>
  <c r="W401" i="12"/>
  <c r="V401" i="12"/>
  <c r="G401" i="12"/>
  <c r="F401" i="12"/>
  <c r="E401" i="12"/>
  <c r="D401" i="12"/>
  <c r="C401" i="12"/>
  <c r="W400" i="12"/>
  <c r="V400" i="12"/>
  <c r="G400" i="12"/>
  <c r="F400" i="12"/>
  <c r="E400" i="12"/>
  <c r="D400" i="12"/>
  <c r="C400" i="12"/>
  <c r="W399" i="12"/>
  <c r="V399" i="12"/>
  <c r="G399" i="12"/>
  <c r="F399" i="12"/>
  <c r="E399" i="12"/>
  <c r="D399" i="12"/>
  <c r="C399" i="12"/>
  <c r="W398" i="12"/>
  <c r="V398" i="12"/>
  <c r="G398" i="12"/>
  <c r="F398" i="12"/>
  <c r="E398" i="12"/>
  <c r="D398" i="12"/>
  <c r="C398" i="12"/>
  <c r="W397" i="12"/>
  <c r="V397" i="12"/>
  <c r="G397" i="12"/>
  <c r="F397" i="12"/>
  <c r="E397" i="12"/>
  <c r="D397" i="12"/>
  <c r="C397" i="12"/>
  <c r="W396" i="12"/>
  <c r="V396" i="12"/>
  <c r="G396" i="12"/>
  <c r="F396" i="12"/>
  <c r="E396" i="12"/>
  <c r="D396" i="12"/>
  <c r="C396" i="12"/>
  <c r="W395" i="12"/>
  <c r="V395" i="12"/>
  <c r="G395" i="12"/>
  <c r="F395" i="12"/>
  <c r="E395" i="12"/>
  <c r="D395" i="12"/>
  <c r="C395" i="12"/>
  <c r="W394" i="12"/>
  <c r="V394" i="12"/>
  <c r="G394" i="12"/>
  <c r="F394" i="12"/>
  <c r="E394" i="12"/>
  <c r="D394" i="12"/>
  <c r="C394" i="12"/>
  <c r="W393" i="12"/>
  <c r="V393" i="12"/>
  <c r="G393" i="12"/>
  <c r="F393" i="12"/>
  <c r="E393" i="12"/>
  <c r="D393" i="12"/>
  <c r="C393" i="12"/>
  <c r="W392" i="12"/>
  <c r="V392" i="12"/>
  <c r="G392" i="12"/>
  <c r="F392" i="12"/>
  <c r="E392" i="12"/>
  <c r="D392" i="12"/>
  <c r="C392" i="12"/>
  <c r="W391" i="12"/>
  <c r="V391" i="12"/>
  <c r="G391" i="12"/>
  <c r="F391" i="12"/>
  <c r="E391" i="12"/>
  <c r="D391" i="12"/>
  <c r="C391" i="12"/>
  <c r="W390" i="12"/>
  <c r="V390" i="12"/>
  <c r="G390" i="12"/>
  <c r="F390" i="12"/>
  <c r="E390" i="12"/>
  <c r="D390" i="12"/>
  <c r="C390" i="12"/>
  <c r="W389" i="12"/>
  <c r="V389" i="12"/>
  <c r="G389" i="12"/>
  <c r="F389" i="12"/>
  <c r="E389" i="12"/>
  <c r="D389" i="12"/>
  <c r="C389" i="12"/>
  <c r="W388" i="12"/>
  <c r="V388" i="12"/>
  <c r="G388" i="12"/>
  <c r="F388" i="12"/>
  <c r="E388" i="12"/>
  <c r="D388" i="12"/>
  <c r="C388" i="12"/>
  <c r="W387" i="12"/>
  <c r="V387" i="12"/>
  <c r="G387" i="12"/>
  <c r="F387" i="12"/>
  <c r="E387" i="12"/>
  <c r="D387" i="12"/>
  <c r="C387" i="12"/>
  <c r="W386" i="12"/>
  <c r="V386" i="12"/>
  <c r="G386" i="12"/>
  <c r="F386" i="12"/>
  <c r="E386" i="12"/>
  <c r="D386" i="12"/>
  <c r="C386" i="12"/>
  <c r="W385" i="12"/>
  <c r="V385" i="12"/>
  <c r="G385" i="12"/>
  <c r="F385" i="12"/>
  <c r="E385" i="12"/>
  <c r="D385" i="12"/>
  <c r="C385" i="12"/>
  <c r="W384" i="12"/>
  <c r="V384" i="12"/>
  <c r="G384" i="12"/>
  <c r="F384" i="12"/>
  <c r="E384" i="12"/>
  <c r="D384" i="12"/>
  <c r="C384" i="12"/>
  <c r="W383" i="12"/>
  <c r="V383" i="12"/>
  <c r="G383" i="12"/>
  <c r="F383" i="12"/>
  <c r="E383" i="12"/>
  <c r="D383" i="12"/>
  <c r="C383" i="12"/>
  <c r="W382" i="12"/>
  <c r="V382" i="12"/>
  <c r="G382" i="12"/>
  <c r="F382" i="12"/>
  <c r="E382" i="12"/>
  <c r="D382" i="12"/>
  <c r="C382" i="12"/>
  <c r="W381" i="12"/>
  <c r="V381" i="12"/>
  <c r="G381" i="12"/>
  <c r="F381" i="12"/>
  <c r="E381" i="12"/>
  <c r="D381" i="12"/>
  <c r="C381" i="12"/>
  <c r="W380" i="12"/>
  <c r="V380" i="12"/>
  <c r="G380" i="12"/>
  <c r="F380" i="12"/>
  <c r="E380" i="12"/>
  <c r="D380" i="12"/>
  <c r="C380" i="12"/>
  <c r="W379" i="12"/>
  <c r="V379" i="12"/>
  <c r="G379" i="12"/>
  <c r="F379" i="12"/>
  <c r="E379" i="12"/>
  <c r="D379" i="12"/>
  <c r="C379" i="12"/>
  <c r="W378" i="12"/>
  <c r="V378" i="12"/>
  <c r="G378" i="12"/>
  <c r="F378" i="12"/>
  <c r="E378" i="12"/>
  <c r="D378" i="12"/>
  <c r="C378" i="12"/>
  <c r="W377" i="12"/>
  <c r="V377" i="12"/>
  <c r="G377" i="12"/>
  <c r="F377" i="12"/>
  <c r="E377" i="12"/>
  <c r="D377" i="12"/>
  <c r="C377" i="12"/>
  <c r="W376" i="12"/>
  <c r="V376" i="12"/>
  <c r="G376" i="12"/>
  <c r="F376" i="12"/>
  <c r="E376" i="12"/>
  <c r="D376" i="12"/>
  <c r="C376" i="12"/>
  <c r="W375" i="12"/>
  <c r="V375" i="12"/>
  <c r="G375" i="12"/>
  <c r="F375" i="12"/>
  <c r="E375" i="12"/>
  <c r="D375" i="12"/>
  <c r="C375" i="12"/>
  <c r="W374" i="12"/>
  <c r="V374" i="12"/>
  <c r="G374" i="12"/>
  <c r="F374" i="12"/>
  <c r="E374" i="12"/>
  <c r="D374" i="12"/>
  <c r="C374" i="12"/>
  <c r="W373" i="12"/>
  <c r="V373" i="12"/>
  <c r="G373" i="12"/>
  <c r="F373" i="12"/>
  <c r="E373" i="12"/>
  <c r="D373" i="12"/>
  <c r="C373" i="12"/>
  <c r="W372" i="12"/>
  <c r="V372" i="12"/>
  <c r="G372" i="12"/>
  <c r="F372" i="12"/>
  <c r="E372" i="12"/>
  <c r="D372" i="12"/>
  <c r="C372" i="12"/>
  <c r="W371" i="12"/>
  <c r="V371" i="12"/>
  <c r="G371" i="12"/>
  <c r="F371" i="12"/>
  <c r="E371" i="12"/>
  <c r="D371" i="12"/>
  <c r="C371" i="12"/>
  <c r="W370" i="12"/>
  <c r="V370" i="12"/>
  <c r="G370" i="12"/>
  <c r="F370" i="12"/>
  <c r="E370" i="12"/>
  <c r="D370" i="12"/>
  <c r="C370" i="12"/>
  <c r="W369" i="12"/>
  <c r="V369" i="12"/>
  <c r="G369" i="12"/>
  <c r="F369" i="12"/>
  <c r="E369" i="12"/>
  <c r="D369" i="12"/>
  <c r="C369" i="12"/>
  <c r="W368" i="12"/>
  <c r="V368" i="12"/>
  <c r="G368" i="12"/>
  <c r="F368" i="12"/>
  <c r="E368" i="12"/>
  <c r="D368" i="12"/>
  <c r="C368" i="12"/>
  <c r="W367" i="12"/>
  <c r="V367" i="12"/>
  <c r="G367" i="12"/>
  <c r="F367" i="12"/>
  <c r="E367" i="12"/>
  <c r="D367" i="12"/>
  <c r="C367" i="12"/>
  <c r="W366" i="12"/>
  <c r="V366" i="12"/>
  <c r="G366" i="12"/>
  <c r="F366" i="12"/>
  <c r="E366" i="12"/>
  <c r="D366" i="12"/>
  <c r="C366" i="12"/>
  <c r="W365" i="12"/>
  <c r="V365" i="12"/>
  <c r="G365" i="12"/>
  <c r="F365" i="12"/>
  <c r="E365" i="12"/>
  <c r="D365" i="12"/>
  <c r="C365" i="12"/>
  <c r="W364" i="12"/>
  <c r="V364" i="12"/>
  <c r="G364" i="12"/>
  <c r="F364" i="12"/>
  <c r="E364" i="12"/>
  <c r="D364" i="12"/>
  <c r="C364" i="12"/>
  <c r="W363" i="12"/>
  <c r="V363" i="12"/>
  <c r="G363" i="12"/>
  <c r="F363" i="12"/>
  <c r="E363" i="12"/>
  <c r="D363" i="12"/>
  <c r="C363" i="12"/>
  <c r="W362" i="12"/>
  <c r="V362" i="12"/>
  <c r="G362" i="12"/>
  <c r="F362" i="12"/>
  <c r="E362" i="12"/>
  <c r="D362" i="12"/>
  <c r="C362" i="12"/>
  <c r="W361" i="12"/>
  <c r="V361" i="12"/>
  <c r="G361" i="12"/>
  <c r="F361" i="12"/>
  <c r="E361" i="12"/>
  <c r="D361" i="12"/>
  <c r="C361" i="12"/>
  <c r="W360" i="12"/>
  <c r="V360" i="12"/>
  <c r="G360" i="12"/>
  <c r="F360" i="12"/>
  <c r="E360" i="12"/>
  <c r="D360" i="12"/>
  <c r="C360" i="12"/>
  <c r="W359" i="12"/>
  <c r="V359" i="12"/>
  <c r="G359" i="12"/>
  <c r="F359" i="12"/>
  <c r="E359" i="12"/>
  <c r="D359" i="12"/>
  <c r="C359" i="12"/>
  <c r="W358" i="12"/>
  <c r="V358" i="12"/>
  <c r="G358" i="12"/>
  <c r="F358" i="12"/>
  <c r="E358" i="12"/>
  <c r="D358" i="12"/>
  <c r="C358" i="12"/>
  <c r="W357" i="12"/>
  <c r="V357" i="12"/>
  <c r="G357" i="12"/>
  <c r="F357" i="12"/>
  <c r="E357" i="12"/>
  <c r="D357" i="12"/>
  <c r="C357" i="12"/>
  <c r="W356" i="12"/>
  <c r="V356" i="12"/>
  <c r="G356" i="12"/>
  <c r="F356" i="12"/>
  <c r="E356" i="12"/>
  <c r="D356" i="12"/>
  <c r="C356" i="12"/>
  <c r="W355" i="12"/>
  <c r="V355" i="12"/>
  <c r="G355" i="12"/>
  <c r="F355" i="12"/>
  <c r="E355" i="12"/>
  <c r="D355" i="12"/>
  <c r="C355" i="12"/>
  <c r="W354" i="12"/>
  <c r="V354" i="12"/>
  <c r="G354" i="12"/>
  <c r="F354" i="12"/>
  <c r="E354" i="12"/>
  <c r="D354" i="12"/>
  <c r="C354" i="12"/>
  <c r="W353" i="12"/>
  <c r="V353" i="12"/>
  <c r="G353" i="12"/>
  <c r="F353" i="12"/>
  <c r="E353" i="12"/>
  <c r="D353" i="12"/>
  <c r="C353" i="12"/>
  <c r="W352" i="12"/>
  <c r="V352" i="12"/>
  <c r="G352" i="12"/>
  <c r="F352" i="12"/>
  <c r="E352" i="12"/>
  <c r="D352" i="12"/>
  <c r="C352" i="12"/>
  <c r="W351" i="12"/>
  <c r="V351" i="12"/>
  <c r="G351" i="12"/>
  <c r="F351" i="12"/>
  <c r="E351" i="12"/>
  <c r="D351" i="12"/>
  <c r="C351" i="12"/>
  <c r="W350" i="12"/>
  <c r="V350" i="12"/>
  <c r="G350" i="12"/>
  <c r="F350" i="12"/>
  <c r="E350" i="12"/>
  <c r="D350" i="12"/>
  <c r="C350" i="12"/>
  <c r="W349" i="12"/>
  <c r="V349" i="12"/>
  <c r="G349" i="12"/>
  <c r="F349" i="12"/>
  <c r="E349" i="12"/>
  <c r="D349" i="12"/>
  <c r="C349" i="12"/>
  <c r="W348" i="12"/>
  <c r="V348" i="12"/>
  <c r="G348" i="12"/>
  <c r="F348" i="12"/>
  <c r="E348" i="12"/>
  <c r="D348" i="12"/>
  <c r="C348" i="12"/>
  <c r="W347" i="12"/>
  <c r="V347" i="12"/>
  <c r="G347" i="12"/>
  <c r="F347" i="12"/>
  <c r="E347" i="12"/>
  <c r="D347" i="12"/>
  <c r="C347" i="12"/>
  <c r="W346" i="12"/>
  <c r="V346" i="12"/>
  <c r="G346" i="12"/>
  <c r="F346" i="12"/>
  <c r="E346" i="12"/>
  <c r="D346" i="12"/>
  <c r="C346" i="12"/>
  <c r="W345" i="12"/>
  <c r="V345" i="12"/>
  <c r="G345" i="12"/>
  <c r="F345" i="12"/>
  <c r="E345" i="12"/>
  <c r="D345" i="12"/>
  <c r="C345" i="12"/>
  <c r="W344" i="12"/>
  <c r="V344" i="12"/>
  <c r="G344" i="12"/>
  <c r="F344" i="12"/>
  <c r="E344" i="12"/>
  <c r="D344" i="12"/>
  <c r="C344" i="12"/>
  <c r="W343" i="12"/>
  <c r="V343" i="12"/>
  <c r="G343" i="12"/>
  <c r="F343" i="12"/>
  <c r="E343" i="12"/>
  <c r="D343" i="12"/>
  <c r="C343" i="12"/>
  <c r="W342" i="12"/>
  <c r="V342" i="12"/>
  <c r="G342" i="12"/>
  <c r="F342" i="12"/>
  <c r="E342" i="12"/>
  <c r="D342" i="12"/>
  <c r="C342" i="12"/>
  <c r="W341" i="12"/>
  <c r="V341" i="12"/>
  <c r="G341" i="12"/>
  <c r="F341" i="12"/>
  <c r="E341" i="12"/>
  <c r="D341" i="12"/>
  <c r="C341" i="12"/>
  <c r="W340" i="12"/>
  <c r="V340" i="12"/>
  <c r="G340" i="12"/>
  <c r="F340" i="12"/>
  <c r="E340" i="12"/>
  <c r="D340" i="12"/>
  <c r="C340" i="12"/>
  <c r="W339" i="12"/>
  <c r="V339" i="12"/>
  <c r="G339" i="12"/>
  <c r="F339" i="12"/>
  <c r="E339" i="12"/>
  <c r="D339" i="12"/>
  <c r="C339" i="12"/>
  <c r="W338" i="12"/>
  <c r="V338" i="12"/>
  <c r="G338" i="12"/>
  <c r="F338" i="12"/>
  <c r="E338" i="12"/>
  <c r="D338" i="12"/>
  <c r="C338" i="12"/>
  <c r="W337" i="12"/>
  <c r="V337" i="12"/>
  <c r="G337" i="12"/>
  <c r="F337" i="12"/>
  <c r="E337" i="12"/>
  <c r="D337" i="12"/>
  <c r="C337" i="12"/>
  <c r="W336" i="12"/>
  <c r="V336" i="12"/>
  <c r="G336" i="12"/>
  <c r="F336" i="12"/>
  <c r="E336" i="12"/>
  <c r="D336" i="12"/>
  <c r="C336" i="12"/>
  <c r="W335" i="12"/>
  <c r="V335" i="12"/>
  <c r="G335" i="12"/>
  <c r="F335" i="12"/>
  <c r="E335" i="12"/>
  <c r="D335" i="12"/>
  <c r="C335" i="12"/>
  <c r="W334" i="12"/>
  <c r="V334" i="12"/>
  <c r="G334" i="12"/>
  <c r="F334" i="12"/>
  <c r="E334" i="12"/>
  <c r="D334" i="12"/>
  <c r="C334" i="12"/>
  <c r="W333" i="12"/>
  <c r="V333" i="12"/>
  <c r="G333" i="12"/>
  <c r="F333" i="12"/>
  <c r="E333" i="12"/>
  <c r="D333" i="12"/>
  <c r="C333" i="12"/>
  <c r="W9" i="12"/>
  <c r="V9" i="12"/>
  <c r="G9" i="12"/>
  <c r="F9" i="12"/>
  <c r="E9" i="12"/>
  <c r="D9" i="12"/>
  <c r="C9" i="12"/>
  <c r="W332" i="12"/>
  <c r="V332" i="12"/>
  <c r="G332" i="12"/>
  <c r="F332" i="12"/>
  <c r="E332" i="12"/>
  <c r="D332" i="12"/>
  <c r="C332" i="12"/>
  <c r="W331" i="12"/>
  <c r="V331" i="12"/>
  <c r="G331" i="12"/>
  <c r="F331" i="12"/>
  <c r="E331" i="12"/>
  <c r="D331" i="12"/>
  <c r="C331" i="12"/>
  <c r="W330" i="12"/>
  <c r="V330" i="12"/>
  <c r="G330" i="12"/>
  <c r="F330" i="12"/>
  <c r="E330" i="12"/>
  <c r="D330" i="12"/>
  <c r="C330" i="12"/>
  <c r="W329" i="12"/>
  <c r="V329" i="12"/>
  <c r="G329" i="12"/>
  <c r="F329" i="12"/>
  <c r="E329" i="12"/>
  <c r="D329" i="12"/>
  <c r="C329" i="12"/>
  <c r="W328" i="12"/>
  <c r="V328" i="12"/>
  <c r="G328" i="12"/>
  <c r="F328" i="12"/>
  <c r="E328" i="12"/>
  <c r="D328" i="12"/>
  <c r="C328" i="12"/>
  <c r="W327" i="12"/>
  <c r="V327" i="12"/>
  <c r="G327" i="12"/>
  <c r="F327" i="12"/>
  <c r="E327" i="12"/>
  <c r="D327" i="12"/>
  <c r="C327" i="12"/>
  <c r="W326" i="12"/>
  <c r="V326" i="12"/>
  <c r="G326" i="12"/>
  <c r="F326" i="12"/>
  <c r="E326" i="12"/>
  <c r="D326" i="12"/>
  <c r="C326" i="12"/>
  <c r="W325" i="12"/>
  <c r="V325" i="12"/>
  <c r="G325" i="12"/>
  <c r="F325" i="12"/>
  <c r="E325" i="12"/>
  <c r="D325" i="12"/>
  <c r="C325" i="12"/>
  <c r="W324" i="12"/>
  <c r="V324" i="12"/>
  <c r="G324" i="12"/>
  <c r="F324" i="12"/>
  <c r="E324" i="12"/>
  <c r="D324" i="12"/>
  <c r="C324" i="12"/>
  <c r="W323" i="12"/>
  <c r="V323" i="12"/>
  <c r="G323" i="12"/>
  <c r="F323" i="12"/>
  <c r="E323" i="12"/>
  <c r="D323" i="12"/>
  <c r="C323" i="12"/>
  <c r="W322" i="12"/>
  <c r="V322" i="12"/>
  <c r="G322" i="12"/>
  <c r="F322" i="12"/>
  <c r="E322" i="12"/>
  <c r="D322" i="12"/>
  <c r="C322" i="12"/>
  <c r="W321" i="12"/>
  <c r="V321" i="12"/>
  <c r="G321" i="12"/>
  <c r="F321" i="12"/>
  <c r="E321" i="12"/>
  <c r="D321" i="12"/>
  <c r="C321" i="12"/>
  <c r="W320" i="12"/>
  <c r="V320" i="12"/>
  <c r="G320" i="12"/>
  <c r="F320" i="12"/>
  <c r="E320" i="12"/>
  <c r="D320" i="12"/>
  <c r="C320" i="12"/>
  <c r="W319" i="12"/>
  <c r="V319" i="12"/>
  <c r="G319" i="12"/>
  <c r="F319" i="12"/>
  <c r="E319" i="12"/>
  <c r="D319" i="12"/>
  <c r="C319" i="12"/>
  <c r="W318" i="12"/>
  <c r="V318" i="12"/>
  <c r="G318" i="12"/>
  <c r="F318" i="12"/>
  <c r="E318" i="12"/>
  <c r="D318" i="12"/>
  <c r="C318" i="12"/>
  <c r="W317" i="12"/>
  <c r="V317" i="12"/>
  <c r="G317" i="12"/>
  <c r="F317" i="12"/>
  <c r="E317" i="12"/>
  <c r="D317" i="12"/>
  <c r="C317" i="12"/>
  <c r="W316" i="12"/>
  <c r="V316" i="12"/>
  <c r="G316" i="12"/>
  <c r="F316" i="12"/>
  <c r="E316" i="12"/>
  <c r="D316" i="12"/>
  <c r="C316" i="12"/>
  <c r="W315" i="12"/>
  <c r="V315" i="12"/>
  <c r="G315" i="12"/>
  <c r="F315" i="12"/>
  <c r="E315" i="12"/>
  <c r="D315" i="12"/>
  <c r="C315" i="12"/>
  <c r="W314" i="12"/>
  <c r="V314" i="12"/>
  <c r="G314" i="12"/>
  <c r="F314" i="12"/>
  <c r="E314" i="12"/>
  <c r="D314" i="12"/>
  <c r="C314" i="12"/>
  <c r="W313" i="12"/>
  <c r="V313" i="12"/>
  <c r="G313" i="12"/>
  <c r="F313" i="12"/>
  <c r="E313" i="12"/>
  <c r="D313" i="12"/>
  <c r="C313" i="12"/>
  <c r="W8" i="12"/>
  <c r="V8" i="12"/>
  <c r="G8" i="12"/>
  <c r="F8" i="12"/>
  <c r="E8" i="12"/>
  <c r="D8" i="12"/>
  <c r="C8" i="12"/>
  <c r="W312" i="12"/>
  <c r="V312" i="12"/>
  <c r="G312" i="12"/>
  <c r="F312" i="12"/>
  <c r="E312" i="12"/>
  <c r="D312" i="12"/>
  <c r="C312" i="12"/>
  <c r="W311" i="12"/>
  <c r="V311" i="12"/>
  <c r="G311" i="12"/>
  <c r="F311" i="12"/>
  <c r="E311" i="12"/>
  <c r="D311" i="12"/>
  <c r="C311" i="12"/>
  <c r="W310" i="12"/>
  <c r="V310" i="12"/>
  <c r="G310" i="12"/>
  <c r="F310" i="12"/>
  <c r="E310" i="12"/>
  <c r="D310" i="12"/>
  <c r="C310" i="12"/>
  <c r="W309" i="12"/>
  <c r="V309" i="12"/>
  <c r="G309" i="12"/>
  <c r="F309" i="12"/>
  <c r="E309" i="12"/>
  <c r="D309" i="12"/>
  <c r="C309" i="12"/>
  <c r="W308" i="12"/>
  <c r="V308" i="12"/>
  <c r="G308" i="12"/>
  <c r="F308" i="12"/>
  <c r="E308" i="12"/>
  <c r="D308" i="12"/>
  <c r="C308" i="12"/>
  <c r="W307" i="12"/>
  <c r="V307" i="12"/>
  <c r="G307" i="12"/>
  <c r="F307" i="12"/>
  <c r="E307" i="12"/>
  <c r="D307" i="12"/>
  <c r="C307" i="12"/>
  <c r="W306" i="12"/>
  <c r="V306" i="12"/>
  <c r="G306" i="12"/>
  <c r="F306" i="12"/>
  <c r="E306" i="12"/>
  <c r="D306" i="12"/>
  <c r="C306" i="12"/>
  <c r="W305" i="12"/>
  <c r="V305" i="12"/>
  <c r="G305" i="12"/>
  <c r="F305" i="12"/>
  <c r="E305" i="12"/>
  <c r="D305" i="12"/>
  <c r="C305" i="12"/>
  <c r="W304" i="12"/>
  <c r="V304" i="12"/>
  <c r="G304" i="12"/>
  <c r="F304" i="12"/>
  <c r="E304" i="12"/>
  <c r="D304" i="12"/>
  <c r="C304" i="12"/>
  <c r="W303" i="12"/>
  <c r="V303" i="12"/>
  <c r="G303" i="12"/>
  <c r="F303" i="12"/>
  <c r="E303" i="12"/>
  <c r="D303" i="12"/>
  <c r="C303" i="12"/>
  <c r="W302" i="12"/>
  <c r="V302" i="12"/>
  <c r="G302" i="12"/>
  <c r="F302" i="12"/>
  <c r="E302" i="12"/>
  <c r="D302" i="12"/>
  <c r="C302" i="12"/>
  <c r="W301" i="12"/>
  <c r="V301" i="12"/>
  <c r="G301" i="12"/>
  <c r="F301" i="12"/>
  <c r="E301" i="12"/>
  <c r="D301" i="12"/>
  <c r="C301" i="12"/>
  <c r="W300" i="12"/>
  <c r="V300" i="12"/>
  <c r="G300" i="12"/>
  <c r="F300" i="12"/>
  <c r="E300" i="12"/>
  <c r="D300" i="12"/>
  <c r="C300" i="12"/>
  <c r="W299" i="12"/>
  <c r="V299" i="12"/>
  <c r="G299" i="12"/>
  <c r="F299" i="12"/>
  <c r="E299" i="12"/>
  <c r="D299" i="12"/>
  <c r="C299" i="12"/>
  <c r="W298" i="12"/>
  <c r="V298" i="12"/>
  <c r="G298" i="12"/>
  <c r="F298" i="12"/>
  <c r="E298" i="12"/>
  <c r="D298" i="12"/>
  <c r="C298" i="12"/>
  <c r="W297" i="12"/>
  <c r="V297" i="12"/>
  <c r="G297" i="12"/>
  <c r="F297" i="12"/>
  <c r="E297" i="12"/>
  <c r="D297" i="12"/>
  <c r="C297" i="12"/>
  <c r="W296" i="12"/>
  <c r="V296" i="12"/>
  <c r="G296" i="12"/>
  <c r="F296" i="12"/>
  <c r="E296" i="12"/>
  <c r="D296" i="12"/>
  <c r="C296" i="12"/>
  <c r="W295" i="12"/>
  <c r="V295" i="12"/>
  <c r="G295" i="12"/>
  <c r="F295" i="12"/>
  <c r="E295" i="12"/>
  <c r="D295" i="12"/>
  <c r="C295" i="12"/>
  <c r="W294" i="12"/>
  <c r="V294" i="12"/>
  <c r="G294" i="12"/>
  <c r="F294" i="12"/>
  <c r="E294" i="12"/>
  <c r="D294" i="12"/>
  <c r="C294" i="12"/>
  <c r="W293" i="12"/>
  <c r="V293" i="12"/>
  <c r="G293" i="12"/>
  <c r="F293" i="12"/>
  <c r="E293" i="12"/>
  <c r="D293" i="12"/>
  <c r="C293" i="12"/>
  <c r="W292" i="12"/>
  <c r="V292" i="12"/>
  <c r="G292" i="12"/>
  <c r="F292" i="12"/>
  <c r="E292" i="12"/>
  <c r="D292" i="12"/>
  <c r="C292" i="12"/>
  <c r="W291" i="12"/>
  <c r="V291" i="12"/>
  <c r="G291" i="12"/>
  <c r="F291" i="12"/>
  <c r="E291" i="12"/>
  <c r="D291" i="12"/>
  <c r="C291" i="12"/>
  <c r="W290" i="12"/>
  <c r="V290" i="12"/>
  <c r="G290" i="12"/>
  <c r="F290" i="12"/>
  <c r="E290" i="12"/>
  <c r="D290" i="12"/>
  <c r="C290" i="12"/>
  <c r="W289" i="12"/>
  <c r="V289" i="12"/>
  <c r="G289" i="12"/>
  <c r="F289" i="12"/>
  <c r="E289" i="12"/>
  <c r="D289" i="12"/>
  <c r="C289" i="12"/>
  <c r="W288" i="12"/>
  <c r="V288" i="12"/>
  <c r="G288" i="12"/>
  <c r="F288" i="12"/>
  <c r="E288" i="12"/>
  <c r="D288" i="12"/>
  <c r="C288" i="12"/>
  <c r="W287" i="12"/>
  <c r="V287" i="12"/>
  <c r="G287" i="12"/>
  <c r="F287" i="12"/>
  <c r="E287" i="12"/>
  <c r="D287" i="12"/>
  <c r="C287" i="12"/>
  <c r="W286" i="12"/>
  <c r="V286" i="12"/>
  <c r="G286" i="12"/>
  <c r="F286" i="12"/>
  <c r="E286" i="12"/>
  <c r="D286" i="12"/>
  <c r="C286" i="12"/>
  <c r="W285" i="12"/>
  <c r="V285" i="12"/>
  <c r="G285" i="12"/>
  <c r="F285" i="12"/>
  <c r="E285" i="12"/>
  <c r="D285" i="12"/>
  <c r="C285" i="12"/>
  <c r="W284" i="12"/>
  <c r="V284" i="12"/>
  <c r="G284" i="12"/>
  <c r="F284" i="12"/>
  <c r="E284" i="12"/>
  <c r="D284" i="12"/>
  <c r="C284" i="12"/>
  <c r="W283" i="12"/>
  <c r="V283" i="12"/>
  <c r="G283" i="12"/>
  <c r="F283" i="12"/>
  <c r="E283" i="12"/>
  <c r="D283" i="12"/>
  <c r="C283" i="12"/>
  <c r="W282" i="12"/>
  <c r="V282" i="12"/>
  <c r="G282" i="12"/>
  <c r="F282" i="12"/>
  <c r="E282" i="12"/>
  <c r="D282" i="12"/>
  <c r="C282" i="12"/>
  <c r="W281" i="12"/>
  <c r="V281" i="12"/>
  <c r="G281" i="12"/>
  <c r="F281" i="12"/>
  <c r="E281" i="12"/>
  <c r="D281" i="12"/>
  <c r="C281" i="12"/>
  <c r="W280" i="12"/>
  <c r="V280" i="12"/>
  <c r="G280" i="12"/>
  <c r="F280" i="12"/>
  <c r="E280" i="12"/>
  <c r="D280" i="12"/>
  <c r="C280" i="12"/>
  <c r="W279" i="12"/>
  <c r="V279" i="12"/>
  <c r="G279" i="12"/>
  <c r="F279" i="12"/>
  <c r="E279" i="12"/>
  <c r="D279" i="12"/>
  <c r="C279" i="12"/>
  <c r="W278" i="12"/>
  <c r="V278" i="12"/>
  <c r="G278" i="12"/>
  <c r="F278" i="12"/>
  <c r="E278" i="12"/>
  <c r="D278" i="12"/>
  <c r="C278" i="12"/>
  <c r="W277" i="12"/>
  <c r="V277" i="12"/>
  <c r="G277" i="12"/>
  <c r="F277" i="12"/>
  <c r="E277" i="12"/>
  <c r="D277" i="12"/>
  <c r="C277" i="12"/>
  <c r="W276" i="12"/>
  <c r="V276" i="12"/>
  <c r="G276" i="12"/>
  <c r="F276" i="12"/>
  <c r="E276" i="12"/>
  <c r="D276" i="12"/>
  <c r="C276" i="12"/>
  <c r="W275" i="12"/>
  <c r="V275" i="12"/>
  <c r="G275" i="12"/>
  <c r="F275" i="12"/>
  <c r="E275" i="12"/>
  <c r="D275" i="12"/>
  <c r="C275" i="12"/>
  <c r="W274" i="12"/>
  <c r="V274" i="12"/>
  <c r="G274" i="12"/>
  <c r="F274" i="12"/>
  <c r="E274" i="12"/>
  <c r="D274" i="12"/>
  <c r="C274" i="12"/>
  <c r="W273" i="12"/>
  <c r="V273" i="12"/>
  <c r="G273" i="12"/>
  <c r="F273" i="12"/>
  <c r="E273" i="12"/>
  <c r="D273" i="12"/>
  <c r="C273" i="12"/>
  <c r="W272" i="12"/>
  <c r="V272" i="12"/>
  <c r="G272" i="12"/>
  <c r="F272" i="12"/>
  <c r="E272" i="12"/>
  <c r="D272" i="12"/>
  <c r="C272" i="12"/>
  <c r="W271" i="12"/>
  <c r="V271" i="12"/>
  <c r="G271" i="12"/>
  <c r="F271" i="12"/>
  <c r="E271" i="12"/>
  <c r="D271" i="12"/>
  <c r="C271" i="12"/>
  <c r="W270" i="12"/>
  <c r="V270" i="12"/>
  <c r="G270" i="12"/>
  <c r="F270" i="12"/>
  <c r="E270" i="12"/>
  <c r="D270" i="12"/>
  <c r="C270" i="12"/>
  <c r="W269" i="12"/>
  <c r="V269" i="12"/>
  <c r="G269" i="12"/>
  <c r="F269" i="12"/>
  <c r="E269" i="12"/>
  <c r="D269" i="12"/>
  <c r="C269" i="12"/>
  <c r="W268" i="12"/>
  <c r="V268" i="12"/>
  <c r="G268" i="12"/>
  <c r="F268" i="12"/>
  <c r="E268" i="12"/>
  <c r="D268" i="12"/>
  <c r="C268" i="12"/>
  <c r="W267" i="12"/>
  <c r="V267" i="12"/>
  <c r="G267" i="12"/>
  <c r="F267" i="12"/>
  <c r="E267" i="12"/>
  <c r="D267" i="12"/>
  <c r="C267" i="12"/>
  <c r="W266" i="12"/>
  <c r="V266" i="12"/>
  <c r="G266" i="12"/>
  <c r="F266" i="12"/>
  <c r="E266" i="12"/>
  <c r="D266" i="12"/>
  <c r="C266" i="12"/>
  <c r="W265" i="12"/>
  <c r="V265" i="12"/>
  <c r="G265" i="12"/>
  <c r="F265" i="12"/>
  <c r="E265" i="12"/>
  <c r="D265" i="12"/>
  <c r="C265" i="12"/>
  <c r="W264" i="12"/>
  <c r="V264" i="12"/>
  <c r="G264" i="12"/>
  <c r="F264" i="12"/>
  <c r="E264" i="12"/>
  <c r="D264" i="12"/>
  <c r="C264" i="12"/>
  <c r="W263" i="12"/>
  <c r="V263" i="12"/>
  <c r="G263" i="12"/>
  <c r="F263" i="12"/>
  <c r="E263" i="12"/>
  <c r="D263" i="12"/>
  <c r="C263" i="12"/>
  <c r="W262" i="12"/>
  <c r="V262" i="12"/>
  <c r="G262" i="12"/>
  <c r="F262" i="12"/>
  <c r="E262" i="12"/>
  <c r="D262" i="12"/>
  <c r="C262" i="12"/>
  <c r="W261" i="12"/>
  <c r="V261" i="12"/>
  <c r="G261" i="12"/>
  <c r="F261" i="12"/>
  <c r="E261" i="12"/>
  <c r="D261" i="12"/>
  <c r="C261" i="12"/>
  <c r="W260" i="12"/>
  <c r="V260" i="12"/>
  <c r="G260" i="12"/>
  <c r="F260" i="12"/>
  <c r="E260" i="12"/>
  <c r="D260" i="12"/>
  <c r="C260" i="12"/>
  <c r="W259" i="12"/>
  <c r="V259" i="12"/>
  <c r="G259" i="12"/>
  <c r="F259" i="12"/>
  <c r="E259" i="12"/>
  <c r="D259" i="12"/>
  <c r="C259" i="12"/>
  <c r="W258" i="12"/>
  <c r="V258" i="12"/>
  <c r="G258" i="12"/>
  <c r="F258" i="12"/>
  <c r="E258" i="12"/>
  <c r="D258" i="12"/>
  <c r="C258" i="12"/>
  <c r="W257" i="12"/>
  <c r="V257" i="12"/>
  <c r="G257" i="12"/>
  <c r="F257" i="12"/>
  <c r="E257" i="12"/>
  <c r="D257" i="12"/>
  <c r="C257" i="12"/>
  <c r="W256" i="12"/>
  <c r="V256" i="12"/>
  <c r="G256" i="12"/>
  <c r="F256" i="12"/>
  <c r="E256" i="12"/>
  <c r="D256" i="12"/>
  <c r="C256" i="12"/>
  <c r="W255" i="12"/>
  <c r="V255" i="12"/>
  <c r="G255" i="12"/>
  <c r="F255" i="12"/>
  <c r="E255" i="12"/>
  <c r="D255" i="12"/>
  <c r="C255" i="12"/>
  <c r="W254" i="12"/>
  <c r="V254" i="12"/>
  <c r="G254" i="12"/>
  <c r="F254" i="12"/>
  <c r="E254" i="12"/>
  <c r="D254" i="12"/>
  <c r="C254" i="12"/>
  <c r="W253" i="12"/>
  <c r="V253" i="12"/>
  <c r="G253" i="12"/>
  <c r="F253" i="12"/>
  <c r="E253" i="12"/>
  <c r="D253" i="12"/>
  <c r="C253" i="12"/>
  <c r="W252" i="12"/>
  <c r="V252" i="12"/>
  <c r="G252" i="12"/>
  <c r="F252" i="12"/>
  <c r="E252" i="12"/>
  <c r="D252" i="12"/>
  <c r="C252" i="12"/>
  <c r="W251" i="12"/>
  <c r="V251" i="12"/>
  <c r="G251" i="12"/>
  <c r="F251" i="12"/>
  <c r="E251" i="12"/>
  <c r="D251" i="12"/>
  <c r="C251" i="12"/>
  <c r="W250" i="12"/>
  <c r="V250" i="12"/>
  <c r="G250" i="12"/>
  <c r="F250" i="12"/>
  <c r="E250" i="12"/>
  <c r="D250" i="12"/>
  <c r="C250" i="12"/>
  <c r="W249" i="12"/>
  <c r="V249" i="12"/>
  <c r="G249" i="12"/>
  <c r="F249" i="12"/>
  <c r="E249" i="12"/>
  <c r="D249" i="12"/>
  <c r="C249" i="12"/>
  <c r="W248" i="12"/>
  <c r="V248" i="12"/>
  <c r="G248" i="12"/>
  <c r="F248" i="12"/>
  <c r="E248" i="12"/>
  <c r="D248" i="12"/>
  <c r="C248" i="12"/>
  <c r="W247" i="12"/>
  <c r="V247" i="12"/>
  <c r="G247" i="12"/>
  <c r="F247" i="12"/>
  <c r="E247" i="12"/>
  <c r="D247" i="12"/>
  <c r="C247" i="12"/>
  <c r="W246" i="12"/>
  <c r="V246" i="12"/>
  <c r="G246" i="12"/>
  <c r="F246" i="12"/>
  <c r="E246" i="12"/>
  <c r="D246" i="12"/>
  <c r="C246" i="12"/>
  <c r="W245" i="12"/>
  <c r="V245" i="12"/>
  <c r="G245" i="12"/>
  <c r="F245" i="12"/>
  <c r="E245" i="12"/>
  <c r="D245" i="12"/>
  <c r="C245" i="12"/>
  <c r="W244" i="12"/>
  <c r="V244" i="12"/>
  <c r="G244" i="12"/>
  <c r="F244" i="12"/>
  <c r="E244" i="12"/>
  <c r="D244" i="12"/>
  <c r="C244" i="12"/>
  <c r="W243" i="12"/>
  <c r="V243" i="12"/>
  <c r="G243" i="12"/>
  <c r="F243" i="12"/>
  <c r="E243" i="12"/>
  <c r="D243" i="12"/>
  <c r="C243" i="12"/>
  <c r="W242" i="12"/>
  <c r="V242" i="12"/>
  <c r="G242" i="12"/>
  <c r="F242" i="12"/>
  <c r="E242" i="12"/>
  <c r="D242" i="12"/>
  <c r="C242" i="12"/>
  <c r="W241" i="12"/>
  <c r="V241" i="12"/>
  <c r="G241" i="12"/>
  <c r="F241" i="12"/>
  <c r="E241" i="12"/>
  <c r="D241" i="12"/>
  <c r="C241" i="12"/>
  <c r="W240" i="12"/>
  <c r="V240" i="12"/>
  <c r="G240" i="12"/>
  <c r="F240" i="12"/>
  <c r="E240" i="12"/>
  <c r="D240" i="12"/>
  <c r="C240" i="12"/>
  <c r="W239" i="12"/>
  <c r="V239" i="12"/>
  <c r="G239" i="12"/>
  <c r="F239" i="12"/>
  <c r="E239" i="12"/>
  <c r="D239" i="12"/>
  <c r="C239" i="12"/>
  <c r="W238" i="12"/>
  <c r="V238" i="12"/>
  <c r="G238" i="12"/>
  <c r="F238" i="12"/>
  <c r="E238" i="12"/>
  <c r="D238" i="12"/>
  <c r="C238" i="12"/>
  <c r="W237" i="12"/>
  <c r="V237" i="12"/>
  <c r="G237" i="12"/>
  <c r="F237" i="12"/>
  <c r="E237" i="12"/>
  <c r="D237" i="12"/>
  <c r="C237" i="12"/>
  <c r="W236" i="12"/>
  <c r="V236" i="12"/>
  <c r="G236" i="12"/>
  <c r="F236" i="12"/>
  <c r="E236" i="12"/>
  <c r="D236" i="12"/>
  <c r="C236" i="12"/>
  <c r="W235" i="12"/>
  <c r="V235" i="12"/>
  <c r="G235" i="12"/>
  <c r="F235" i="12"/>
  <c r="E235" i="12"/>
  <c r="D235" i="12"/>
  <c r="C235" i="12"/>
  <c r="W234" i="12"/>
  <c r="V234" i="12"/>
  <c r="G234" i="12"/>
  <c r="F234" i="12"/>
  <c r="E234" i="12"/>
  <c r="D234" i="12"/>
  <c r="C234" i="12"/>
  <c r="W233" i="12"/>
  <c r="V233" i="12"/>
  <c r="G233" i="12"/>
  <c r="F233" i="12"/>
  <c r="E233" i="12"/>
  <c r="D233" i="12"/>
  <c r="C233" i="12"/>
  <c r="W232" i="12"/>
  <c r="V232" i="12"/>
  <c r="G232" i="12"/>
  <c r="F232" i="12"/>
  <c r="E232" i="12"/>
  <c r="D232" i="12"/>
  <c r="C232" i="12"/>
  <c r="W231" i="12"/>
  <c r="V231" i="12"/>
  <c r="G231" i="12"/>
  <c r="F231" i="12"/>
  <c r="E231" i="12"/>
  <c r="D231" i="12"/>
  <c r="C231" i="12"/>
  <c r="W230" i="12"/>
  <c r="V230" i="12"/>
  <c r="G230" i="12"/>
  <c r="F230" i="12"/>
  <c r="E230" i="12"/>
  <c r="D230" i="12"/>
  <c r="C230" i="12"/>
  <c r="W229" i="12"/>
  <c r="V229" i="12"/>
  <c r="G229" i="12"/>
  <c r="F229" i="12"/>
  <c r="E229" i="12"/>
  <c r="D229" i="12"/>
  <c r="C229" i="12"/>
  <c r="W228" i="12"/>
  <c r="V228" i="12"/>
  <c r="G228" i="12"/>
  <c r="F228" i="12"/>
  <c r="E228" i="12"/>
  <c r="D228" i="12"/>
  <c r="C228" i="12"/>
  <c r="W227" i="12"/>
  <c r="V227" i="12"/>
  <c r="G227" i="12"/>
  <c r="F227" i="12"/>
  <c r="E227" i="12"/>
  <c r="D227" i="12"/>
  <c r="C227" i="12"/>
  <c r="W226" i="12"/>
  <c r="V226" i="12"/>
  <c r="G226" i="12"/>
  <c r="F226" i="12"/>
  <c r="E226" i="12"/>
  <c r="D226" i="12"/>
  <c r="C226" i="12"/>
  <c r="W225" i="12"/>
  <c r="V225" i="12"/>
  <c r="G225" i="12"/>
  <c r="F225" i="12"/>
  <c r="E225" i="12"/>
  <c r="D225" i="12"/>
  <c r="C225" i="12"/>
  <c r="W224" i="12"/>
  <c r="V224" i="12"/>
  <c r="G224" i="12"/>
  <c r="F224" i="12"/>
  <c r="E224" i="12"/>
  <c r="D224" i="12"/>
  <c r="C224" i="12"/>
  <c r="W223" i="12"/>
  <c r="V223" i="12"/>
  <c r="G223" i="12"/>
  <c r="F223" i="12"/>
  <c r="E223" i="12"/>
  <c r="D223" i="12"/>
  <c r="C223" i="12"/>
  <c r="W222" i="12"/>
  <c r="V222" i="12"/>
  <c r="G222" i="12"/>
  <c r="F222" i="12"/>
  <c r="E222" i="12"/>
  <c r="D222" i="12"/>
  <c r="C222" i="12"/>
  <c r="W221" i="12"/>
  <c r="V221" i="12"/>
  <c r="G221" i="12"/>
  <c r="F221" i="12"/>
  <c r="E221" i="12"/>
  <c r="D221" i="12"/>
  <c r="C221" i="12"/>
  <c r="W220" i="12"/>
  <c r="V220" i="12"/>
  <c r="G220" i="12"/>
  <c r="F220" i="12"/>
  <c r="E220" i="12"/>
  <c r="D220" i="12"/>
  <c r="C220" i="12"/>
  <c r="W7" i="12"/>
  <c r="V7" i="12"/>
  <c r="G7" i="12"/>
  <c r="F7" i="12"/>
  <c r="E7" i="12"/>
  <c r="D7" i="12"/>
  <c r="C7" i="12"/>
  <c r="W219" i="12"/>
  <c r="V219" i="12"/>
  <c r="G219" i="12"/>
  <c r="F219" i="12"/>
  <c r="E219" i="12"/>
  <c r="D219" i="12"/>
  <c r="C219" i="12"/>
  <c r="W218" i="12"/>
  <c r="V218" i="12"/>
  <c r="G218" i="12"/>
  <c r="F218" i="12"/>
  <c r="E218" i="12"/>
  <c r="D218" i="12"/>
  <c r="C218" i="12"/>
  <c r="W217" i="12"/>
  <c r="V217" i="12"/>
  <c r="G217" i="12"/>
  <c r="F217" i="12"/>
  <c r="E217" i="12"/>
  <c r="D217" i="12"/>
  <c r="C217" i="12"/>
  <c r="W216" i="12"/>
  <c r="V216" i="12"/>
  <c r="G216" i="12"/>
  <c r="F216" i="12"/>
  <c r="E216" i="12"/>
  <c r="D216" i="12"/>
  <c r="C216" i="12"/>
  <c r="W215" i="12"/>
  <c r="V215" i="12"/>
  <c r="G215" i="12"/>
  <c r="F215" i="12"/>
  <c r="E215" i="12"/>
  <c r="D215" i="12"/>
  <c r="C215" i="12"/>
  <c r="W214" i="12"/>
  <c r="V214" i="12"/>
  <c r="G214" i="12"/>
  <c r="F214" i="12"/>
  <c r="E214" i="12"/>
  <c r="D214" i="12"/>
  <c r="C214" i="12"/>
  <c r="W213" i="12"/>
  <c r="V213" i="12"/>
  <c r="G213" i="12"/>
  <c r="F213" i="12"/>
  <c r="E213" i="12"/>
  <c r="D213" i="12"/>
  <c r="C213" i="12"/>
  <c r="W212" i="12"/>
  <c r="V212" i="12"/>
  <c r="G212" i="12"/>
  <c r="F212" i="12"/>
  <c r="E212" i="12"/>
  <c r="D212" i="12"/>
  <c r="C212" i="12"/>
  <c r="W211" i="12"/>
  <c r="V211" i="12"/>
  <c r="G211" i="12"/>
  <c r="F211" i="12"/>
  <c r="E211" i="12"/>
  <c r="D211" i="12"/>
  <c r="C211" i="12"/>
  <c r="W210" i="12"/>
  <c r="V210" i="12"/>
  <c r="G210" i="12"/>
  <c r="F210" i="12"/>
  <c r="E210" i="12"/>
  <c r="D210" i="12"/>
  <c r="C210" i="12"/>
  <c r="W209" i="12"/>
  <c r="V209" i="12"/>
  <c r="G209" i="12"/>
  <c r="F209" i="12"/>
  <c r="E209" i="12"/>
  <c r="D209" i="12"/>
  <c r="C209" i="12"/>
  <c r="W208" i="12"/>
  <c r="V208" i="12"/>
  <c r="G208" i="12"/>
  <c r="F208" i="12"/>
  <c r="E208" i="12"/>
  <c r="D208" i="12"/>
  <c r="C208" i="12"/>
  <c r="W207" i="12"/>
  <c r="V207" i="12"/>
  <c r="G207" i="12"/>
  <c r="F207" i="12"/>
  <c r="E207" i="12"/>
  <c r="D207" i="12"/>
  <c r="C207" i="12"/>
  <c r="W206" i="12"/>
  <c r="V206" i="12"/>
  <c r="G206" i="12"/>
  <c r="F206" i="12"/>
  <c r="E206" i="12"/>
  <c r="D206" i="12"/>
  <c r="C206" i="12"/>
  <c r="W205" i="12"/>
  <c r="V205" i="12"/>
  <c r="G205" i="12"/>
  <c r="F205" i="12"/>
  <c r="E205" i="12"/>
  <c r="D205" i="12"/>
  <c r="C205" i="12"/>
  <c r="W204" i="12"/>
  <c r="V204" i="12"/>
  <c r="G204" i="12"/>
  <c r="F204" i="12"/>
  <c r="E204" i="12"/>
  <c r="D204" i="12"/>
  <c r="C204" i="12"/>
  <c r="W203" i="12"/>
  <c r="V203" i="12"/>
  <c r="G203" i="12"/>
  <c r="F203" i="12"/>
  <c r="E203" i="12"/>
  <c r="D203" i="12"/>
  <c r="C203" i="12"/>
  <c r="W202" i="12"/>
  <c r="V202" i="12"/>
  <c r="G202" i="12"/>
  <c r="F202" i="12"/>
  <c r="E202" i="12"/>
  <c r="D202" i="12"/>
  <c r="C202" i="12"/>
  <c r="W201" i="12"/>
  <c r="V201" i="12"/>
  <c r="G201" i="12"/>
  <c r="F201" i="12"/>
  <c r="E201" i="12"/>
  <c r="D201" i="12"/>
  <c r="C201" i="12"/>
  <c r="W200" i="12"/>
  <c r="V200" i="12"/>
  <c r="G200" i="12"/>
  <c r="F200" i="12"/>
  <c r="E200" i="12"/>
  <c r="D200" i="12"/>
  <c r="C200" i="12"/>
  <c r="W199" i="12"/>
  <c r="V199" i="12"/>
  <c r="G199" i="12"/>
  <c r="F199" i="12"/>
  <c r="E199" i="12"/>
  <c r="D199" i="12"/>
  <c r="C199" i="12"/>
  <c r="W198" i="12"/>
  <c r="V198" i="12"/>
  <c r="G198" i="12"/>
  <c r="F198" i="12"/>
  <c r="E198" i="12"/>
  <c r="D198" i="12"/>
  <c r="C198" i="12"/>
  <c r="W197" i="12"/>
  <c r="V197" i="12"/>
  <c r="G197" i="12"/>
  <c r="F197" i="12"/>
  <c r="E197" i="12"/>
  <c r="D197" i="12"/>
  <c r="C197" i="12"/>
  <c r="W196" i="12"/>
  <c r="V196" i="12"/>
  <c r="G196" i="12"/>
  <c r="F196" i="12"/>
  <c r="E196" i="12"/>
  <c r="D196" i="12"/>
  <c r="C196" i="12"/>
  <c r="W195" i="12"/>
  <c r="V195" i="12"/>
  <c r="G195" i="12"/>
  <c r="F195" i="12"/>
  <c r="E195" i="12"/>
  <c r="D195" i="12"/>
  <c r="C195" i="12"/>
  <c r="W194" i="12"/>
  <c r="V194" i="12"/>
  <c r="G194" i="12"/>
  <c r="F194" i="12"/>
  <c r="E194" i="12"/>
  <c r="D194" i="12"/>
  <c r="C194" i="12"/>
  <c r="W193" i="12"/>
  <c r="V193" i="12"/>
  <c r="G193" i="12"/>
  <c r="F193" i="12"/>
  <c r="E193" i="12"/>
  <c r="D193" i="12"/>
  <c r="C193" i="12"/>
  <c r="W192" i="12"/>
  <c r="V192" i="12"/>
  <c r="G192" i="12"/>
  <c r="F192" i="12"/>
  <c r="E192" i="12"/>
  <c r="D192" i="12"/>
  <c r="C192" i="12"/>
  <c r="W191" i="12"/>
  <c r="V191" i="12"/>
  <c r="G191" i="12"/>
  <c r="F191" i="12"/>
  <c r="E191" i="12"/>
  <c r="D191" i="12"/>
  <c r="C191" i="12"/>
  <c r="W190" i="12"/>
  <c r="V190" i="12"/>
  <c r="G190" i="12"/>
  <c r="F190" i="12"/>
  <c r="E190" i="12"/>
  <c r="D190" i="12"/>
  <c r="C190" i="12"/>
  <c r="W189" i="12"/>
  <c r="V189" i="12"/>
  <c r="G189" i="12"/>
  <c r="F189" i="12"/>
  <c r="E189" i="12"/>
  <c r="D189" i="12"/>
  <c r="C189" i="12"/>
  <c r="W188" i="12"/>
  <c r="V188" i="12"/>
  <c r="G188" i="12"/>
  <c r="F188" i="12"/>
  <c r="E188" i="12"/>
  <c r="D188" i="12"/>
  <c r="C188" i="12"/>
  <c r="W187" i="12"/>
  <c r="V187" i="12"/>
  <c r="G187" i="12"/>
  <c r="F187" i="12"/>
  <c r="E187" i="12"/>
  <c r="D187" i="12"/>
  <c r="C187" i="12"/>
  <c r="W186" i="12"/>
  <c r="V186" i="12"/>
  <c r="G186" i="12"/>
  <c r="F186" i="12"/>
  <c r="E186" i="12"/>
  <c r="D186" i="12"/>
  <c r="C186" i="12"/>
  <c r="W185" i="12"/>
  <c r="V185" i="12"/>
  <c r="G185" i="12"/>
  <c r="F185" i="12"/>
  <c r="E185" i="12"/>
  <c r="D185" i="12"/>
  <c r="C185" i="12"/>
  <c r="W184" i="12"/>
  <c r="V184" i="12"/>
  <c r="G184" i="12"/>
  <c r="F184" i="12"/>
  <c r="E184" i="12"/>
  <c r="D184" i="12"/>
  <c r="C184" i="12"/>
  <c r="W183" i="12"/>
  <c r="V183" i="12"/>
  <c r="G183" i="12"/>
  <c r="F183" i="12"/>
  <c r="E183" i="12"/>
  <c r="D183" i="12"/>
  <c r="C183" i="12"/>
  <c r="W182" i="12"/>
  <c r="V182" i="12"/>
  <c r="G182" i="12"/>
  <c r="F182" i="12"/>
  <c r="E182" i="12"/>
  <c r="D182" i="12"/>
  <c r="C182" i="12"/>
  <c r="W181" i="12"/>
  <c r="V181" i="12"/>
  <c r="G181" i="12"/>
  <c r="F181" i="12"/>
  <c r="E181" i="12"/>
  <c r="D181" i="12"/>
  <c r="C181" i="12"/>
  <c r="W180" i="12"/>
  <c r="V180" i="12"/>
  <c r="G180" i="12"/>
  <c r="F180" i="12"/>
  <c r="E180" i="12"/>
  <c r="D180" i="12"/>
  <c r="C180" i="12"/>
  <c r="W179" i="12"/>
  <c r="V179" i="12"/>
  <c r="G179" i="12"/>
  <c r="F179" i="12"/>
  <c r="E179" i="12"/>
  <c r="D179" i="12"/>
  <c r="C179" i="12"/>
  <c r="W178" i="12"/>
  <c r="V178" i="12"/>
  <c r="G178" i="12"/>
  <c r="F178" i="12"/>
  <c r="E178" i="12"/>
  <c r="D178" i="12"/>
  <c r="C178" i="12"/>
  <c r="W177" i="12"/>
  <c r="V177" i="12"/>
  <c r="G177" i="12"/>
  <c r="F177" i="12"/>
  <c r="E177" i="12"/>
  <c r="D177" i="12"/>
  <c r="C177" i="12"/>
  <c r="W176" i="12"/>
  <c r="V176" i="12"/>
  <c r="G176" i="12"/>
  <c r="F176" i="12"/>
  <c r="E176" i="12"/>
  <c r="D176" i="12"/>
  <c r="C176" i="12"/>
  <c r="W175" i="12"/>
  <c r="V175" i="12"/>
  <c r="G175" i="12"/>
  <c r="F175" i="12"/>
  <c r="E175" i="12"/>
  <c r="D175" i="12"/>
  <c r="C175" i="12"/>
  <c r="W174" i="12"/>
  <c r="V174" i="12"/>
  <c r="G174" i="12"/>
  <c r="F174" i="12"/>
  <c r="E174" i="12"/>
  <c r="D174" i="12"/>
  <c r="C174" i="12"/>
  <c r="W173" i="12"/>
  <c r="V173" i="12"/>
  <c r="G173" i="12"/>
  <c r="F173" i="12"/>
  <c r="E173" i="12"/>
  <c r="D173" i="12"/>
  <c r="C173" i="12"/>
  <c r="W172" i="12"/>
  <c r="V172" i="12"/>
  <c r="G172" i="12"/>
  <c r="F172" i="12"/>
  <c r="E172" i="12"/>
  <c r="D172" i="12"/>
  <c r="C172" i="12"/>
  <c r="W171" i="12"/>
  <c r="V171" i="12"/>
  <c r="G171" i="12"/>
  <c r="F171" i="12"/>
  <c r="E171" i="12"/>
  <c r="D171" i="12"/>
  <c r="C171" i="12"/>
  <c r="W170" i="12"/>
  <c r="V170" i="12"/>
  <c r="G170" i="12"/>
  <c r="F170" i="12"/>
  <c r="E170" i="12"/>
  <c r="D170" i="12"/>
  <c r="C170" i="12"/>
  <c r="W169" i="12"/>
  <c r="V169" i="12"/>
  <c r="G169" i="12"/>
  <c r="F169" i="12"/>
  <c r="E169" i="12"/>
  <c r="D169" i="12"/>
  <c r="C169" i="12"/>
  <c r="W168" i="12"/>
  <c r="V168" i="12"/>
  <c r="G168" i="12"/>
  <c r="F168" i="12"/>
  <c r="E168" i="12"/>
  <c r="D168" i="12"/>
  <c r="C168" i="12"/>
  <c r="W167" i="12"/>
  <c r="V167" i="12"/>
  <c r="G167" i="12"/>
  <c r="F167" i="12"/>
  <c r="E167" i="12"/>
  <c r="D167" i="12"/>
  <c r="C167" i="12"/>
  <c r="W166" i="12"/>
  <c r="V166" i="12"/>
  <c r="G166" i="12"/>
  <c r="F166" i="12"/>
  <c r="E166" i="12"/>
  <c r="D166" i="12"/>
  <c r="C166" i="12"/>
  <c r="W165" i="12"/>
  <c r="V165" i="12"/>
  <c r="G165" i="12"/>
  <c r="F165" i="12"/>
  <c r="E165" i="12"/>
  <c r="D165" i="12"/>
  <c r="C165" i="12"/>
  <c r="W6" i="12"/>
  <c r="V6" i="12"/>
  <c r="G6" i="12"/>
  <c r="F6" i="12"/>
  <c r="E6" i="12"/>
  <c r="D6" i="12"/>
  <c r="C6" i="12"/>
  <c r="W164" i="12"/>
  <c r="V164" i="12"/>
  <c r="G164" i="12"/>
  <c r="F164" i="12"/>
  <c r="E164" i="12"/>
  <c r="D164" i="12"/>
  <c r="C164" i="12"/>
  <c r="W163" i="12"/>
  <c r="V163" i="12"/>
  <c r="G163" i="12"/>
  <c r="F163" i="12"/>
  <c r="E163" i="12"/>
  <c r="D163" i="12"/>
  <c r="C163" i="12"/>
  <c r="W162" i="12"/>
  <c r="V162" i="12"/>
  <c r="G162" i="12"/>
  <c r="F162" i="12"/>
  <c r="E162" i="12"/>
  <c r="D162" i="12"/>
  <c r="C162" i="12"/>
  <c r="W161" i="12"/>
  <c r="V161" i="12"/>
  <c r="G161" i="12"/>
  <c r="F161" i="12"/>
  <c r="E161" i="12"/>
  <c r="D161" i="12"/>
  <c r="C161" i="12"/>
  <c r="W160" i="12"/>
  <c r="V160" i="12"/>
  <c r="G160" i="12"/>
  <c r="F160" i="12"/>
  <c r="E160" i="12"/>
  <c r="D160" i="12"/>
  <c r="C160" i="12"/>
  <c r="W159" i="12"/>
  <c r="V159" i="12"/>
  <c r="G159" i="12"/>
  <c r="F159" i="12"/>
  <c r="E159" i="12"/>
  <c r="D159" i="12"/>
  <c r="C159" i="12"/>
  <c r="W158" i="12"/>
  <c r="V158" i="12"/>
  <c r="G158" i="12"/>
  <c r="F158" i="12"/>
  <c r="E158" i="12"/>
  <c r="D158" i="12"/>
  <c r="C158" i="12"/>
  <c r="W157" i="12"/>
  <c r="V157" i="12"/>
  <c r="G157" i="12"/>
  <c r="F157" i="12"/>
  <c r="E157" i="12"/>
  <c r="D157" i="12"/>
  <c r="C157" i="12"/>
  <c r="W156" i="12"/>
  <c r="V156" i="12"/>
  <c r="G156" i="12"/>
  <c r="F156" i="12"/>
  <c r="E156" i="12"/>
  <c r="D156" i="12"/>
  <c r="C156" i="12"/>
  <c r="W155" i="12"/>
  <c r="V155" i="12"/>
  <c r="G155" i="12"/>
  <c r="F155" i="12"/>
  <c r="E155" i="12"/>
  <c r="D155" i="12"/>
  <c r="C155" i="12"/>
  <c r="W154" i="12"/>
  <c r="V154" i="12"/>
  <c r="G154" i="12"/>
  <c r="F154" i="12"/>
  <c r="E154" i="12"/>
  <c r="D154" i="12"/>
  <c r="C154" i="12"/>
  <c r="W153" i="12"/>
  <c r="V153" i="12"/>
  <c r="G153" i="12"/>
  <c r="F153" i="12"/>
  <c r="E153" i="12"/>
  <c r="D153" i="12"/>
  <c r="C153" i="12"/>
  <c r="W152" i="12"/>
  <c r="V152" i="12"/>
  <c r="G152" i="12"/>
  <c r="F152" i="12"/>
  <c r="E152" i="12"/>
  <c r="D152" i="12"/>
  <c r="C152" i="12"/>
  <c r="W151" i="12"/>
  <c r="V151" i="12"/>
  <c r="G151" i="12"/>
  <c r="F151" i="12"/>
  <c r="E151" i="12"/>
  <c r="D151" i="12"/>
  <c r="C151" i="12"/>
  <c r="W150" i="12"/>
  <c r="V150" i="12"/>
  <c r="G150" i="12"/>
  <c r="F150" i="12"/>
  <c r="E150" i="12"/>
  <c r="D150" i="12"/>
  <c r="C150" i="12"/>
  <c r="W149" i="12"/>
  <c r="V149" i="12"/>
  <c r="G149" i="12"/>
  <c r="F149" i="12"/>
  <c r="E149" i="12"/>
  <c r="D149" i="12"/>
  <c r="C149" i="12"/>
  <c r="W148" i="12"/>
  <c r="V148" i="12"/>
  <c r="G148" i="12"/>
  <c r="F148" i="12"/>
  <c r="E148" i="12"/>
  <c r="D148" i="12"/>
  <c r="C148" i="12"/>
  <c r="W147" i="12"/>
  <c r="V147" i="12"/>
  <c r="G147" i="12"/>
  <c r="F147" i="12"/>
  <c r="E147" i="12"/>
  <c r="D147" i="12"/>
  <c r="C147" i="12"/>
  <c r="W146" i="12"/>
  <c r="V146" i="12"/>
  <c r="G146" i="12"/>
  <c r="F146" i="12"/>
  <c r="E146" i="12"/>
  <c r="D146" i="12"/>
  <c r="C146" i="12"/>
  <c r="W145" i="12"/>
  <c r="V145" i="12"/>
  <c r="G145" i="12"/>
  <c r="F145" i="12"/>
  <c r="E145" i="12"/>
  <c r="D145" i="12"/>
  <c r="C145" i="12"/>
  <c r="W144" i="12"/>
  <c r="V144" i="12"/>
  <c r="G144" i="12"/>
  <c r="F144" i="12"/>
  <c r="E144" i="12"/>
  <c r="D144" i="12"/>
  <c r="C144" i="12"/>
  <c r="W143" i="12"/>
  <c r="V143" i="12"/>
  <c r="G143" i="12"/>
  <c r="F143" i="12"/>
  <c r="E143" i="12"/>
  <c r="D143" i="12"/>
  <c r="C143" i="12"/>
  <c r="W142" i="12"/>
  <c r="V142" i="12"/>
  <c r="G142" i="12"/>
  <c r="F142" i="12"/>
  <c r="E142" i="12"/>
  <c r="D142" i="12"/>
  <c r="C142" i="12"/>
  <c r="W141" i="12"/>
  <c r="V141" i="12"/>
  <c r="G141" i="12"/>
  <c r="F141" i="12"/>
  <c r="E141" i="12"/>
  <c r="D141" i="12"/>
  <c r="C141" i="12"/>
  <c r="W140" i="12"/>
  <c r="V140" i="12"/>
  <c r="G140" i="12"/>
  <c r="F140" i="12"/>
  <c r="E140" i="12"/>
  <c r="D140" i="12"/>
  <c r="C140" i="12"/>
  <c r="W139" i="12"/>
  <c r="V139" i="12"/>
  <c r="G139" i="12"/>
  <c r="F139" i="12"/>
  <c r="E139" i="12"/>
  <c r="D139" i="12"/>
  <c r="C139" i="12"/>
  <c r="W138" i="12"/>
  <c r="V138" i="12"/>
  <c r="G138" i="12"/>
  <c r="F138" i="12"/>
  <c r="E138" i="12"/>
  <c r="D138" i="12"/>
  <c r="C138" i="12"/>
  <c r="W137" i="12"/>
  <c r="V137" i="12"/>
  <c r="G137" i="12"/>
  <c r="F137" i="12"/>
  <c r="E137" i="12"/>
  <c r="D137" i="12"/>
  <c r="C137" i="12"/>
  <c r="W136" i="12"/>
  <c r="V136" i="12"/>
  <c r="G136" i="12"/>
  <c r="F136" i="12"/>
  <c r="E136" i="12"/>
  <c r="D136" i="12"/>
  <c r="C136" i="12"/>
  <c r="W135" i="12"/>
  <c r="V135" i="12"/>
  <c r="G135" i="12"/>
  <c r="F135" i="12"/>
  <c r="E135" i="12"/>
  <c r="D135" i="12"/>
  <c r="C135" i="12"/>
  <c r="W134" i="12"/>
  <c r="V134" i="12"/>
  <c r="G134" i="12"/>
  <c r="F134" i="12"/>
  <c r="E134" i="12"/>
  <c r="D134" i="12"/>
  <c r="C134" i="12"/>
  <c r="W133" i="12"/>
  <c r="V133" i="12"/>
  <c r="G133" i="12"/>
  <c r="F133" i="12"/>
  <c r="E133" i="12"/>
  <c r="D133" i="12"/>
  <c r="C133" i="12"/>
  <c r="W132" i="12"/>
  <c r="V132" i="12"/>
  <c r="G132" i="12"/>
  <c r="F132" i="12"/>
  <c r="E132" i="12"/>
  <c r="D132" i="12"/>
  <c r="C132" i="12"/>
  <c r="W131" i="12"/>
  <c r="V131" i="12"/>
  <c r="G131" i="12"/>
  <c r="F131" i="12"/>
  <c r="E131" i="12"/>
  <c r="D131" i="12"/>
  <c r="C131" i="12"/>
  <c r="W130" i="12"/>
  <c r="V130" i="12"/>
  <c r="G130" i="12"/>
  <c r="F130" i="12"/>
  <c r="E130" i="12"/>
  <c r="D130" i="12"/>
  <c r="C130" i="12"/>
  <c r="W129" i="12"/>
  <c r="V129" i="12"/>
  <c r="G129" i="12"/>
  <c r="F129" i="12"/>
  <c r="E129" i="12"/>
  <c r="D129" i="12"/>
  <c r="C129" i="12"/>
  <c r="W128" i="12"/>
  <c r="V128" i="12"/>
  <c r="G128" i="12"/>
  <c r="F128" i="12"/>
  <c r="E128" i="12"/>
  <c r="D128" i="12"/>
  <c r="C128" i="12"/>
  <c r="W127" i="12"/>
  <c r="V127" i="12"/>
  <c r="G127" i="12"/>
  <c r="F127" i="12"/>
  <c r="E127" i="12"/>
  <c r="D127" i="12"/>
  <c r="C127" i="12"/>
  <c r="W126" i="12"/>
  <c r="V126" i="12"/>
  <c r="G126" i="12"/>
  <c r="F126" i="12"/>
  <c r="E126" i="12"/>
  <c r="D126" i="12"/>
  <c r="C126" i="12"/>
  <c r="W125" i="12"/>
  <c r="V125" i="12"/>
  <c r="G125" i="12"/>
  <c r="F125" i="12"/>
  <c r="E125" i="12"/>
  <c r="D125" i="12"/>
  <c r="C125" i="12"/>
  <c r="W124" i="12"/>
  <c r="V124" i="12"/>
  <c r="G124" i="12"/>
  <c r="F124" i="12"/>
  <c r="E124" i="12"/>
  <c r="D124" i="12"/>
  <c r="C124" i="12"/>
  <c r="W123" i="12"/>
  <c r="V123" i="12"/>
  <c r="G123" i="12"/>
  <c r="F123" i="12"/>
  <c r="E123" i="12"/>
  <c r="D123" i="12"/>
  <c r="C123" i="12"/>
  <c r="W122" i="12"/>
  <c r="V122" i="12"/>
  <c r="G122" i="12"/>
  <c r="F122" i="12"/>
  <c r="E122" i="12"/>
  <c r="D122" i="12"/>
  <c r="C122" i="12"/>
  <c r="W121" i="12"/>
  <c r="V121" i="12"/>
  <c r="G121" i="12"/>
  <c r="F121" i="12"/>
  <c r="E121" i="12"/>
  <c r="D121" i="12"/>
  <c r="C121" i="12"/>
  <c r="W120" i="12"/>
  <c r="V120" i="12"/>
  <c r="G120" i="12"/>
  <c r="F120" i="12"/>
  <c r="E120" i="12"/>
  <c r="D120" i="12"/>
  <c r="C120" i="12"/>
  <c r="W119" i="12"/>
  <c r="V119" i="12"/>
  <c r="G119" i="12"/>
  <c r="F119" i="12"/>
  <c r="E119" i="12"/>
  <c r="D119" i="12"/>
  <c r="C119" i="12"/>
  <c r="W118" i="12"/>
  <c r="V118" i="12"/>
  <c r="G118" i="12"/>
  <c r="F118" i="12"/>
  <c r="E118" i="12"/>
  <c r="D118" i="12"/>
  <c r="C118" i="12"/>
  <c r="W117" i="12"/>
  <c r="V117" i="12"/>
  <c r="G117" i="12"/>
  <c r="F117" i="12"/>
  <c r="E117" i="12"/>
  <c r="D117" i="12"/>
  <c r="C117" i="12"/>
  <c r="W116" i="12"/>
  <c r="V116" i="12"/>
  <c r="G116" i="12"/>
  <c r="F116" i="12"/>
  <c r="E116" i="12"/>
  <c r="D116" i="12"/>
  <c r="C116" i="12"/>
  <c r="W115" i="12"/>
  <c r="V115" i="12"/>
  <c r="G115" i="12"/>
  <c r="F115" i="12"/>
  <c r="E115" i="12"/>
  <c r="D115" i="12"/>
  <c r="C115" i="12"/>
  <c r="W114" i="12"/>
  <c r="V114" i="12"/>
  <c r="G114" i="12"/>
  <c r="F114" i="12"/>
  <c r="E114" i="12"/>
  <c r="D114" i="12"/>
  <c r="C114" i="12"/>
  <c r="W113" i="12"/>
  <c r="V113" i="12"/>
  <c r="G113" i="12"/>
  <c r="F113" i="12"/>
  <c r="E113" i="12"/>
  <c r="D113" i="12"/>
  <c r="C113" i="12"/>
  <c r="W112" i="12"/>
  <c r="V112" i="12"/>
  <c r="G112" i="12"/>
  <c r="F112" i="12"/>
  <c r="E112" i="12"/>
  <c r="D112" i="12"/>
  <c r="C112" i="12"/>
  <c r="W111" i="12"/>
  <c r="V111" i="12"/>
  <c r="G111" i="12"/>
  <c r="F111" i="12"/>
  <c r="E111" i="12"/>
  <c r="D111" i="12"/>
  <c r="C111" i="12"/>
  <c r="W110" i="12"/>
  <c r="V110" i="12"/>
  <c r="G110" i="12"/>
  <c r="F110" i="12"/>
  <c r="E110" i="12"/>
  <c r="D110" i="12"/>
  <c r="C110" i="12"/>
  <c r="W109" i="12"/>
  <c r="V109" i="12"/>
  <c r="G109" i="12"/>
  <c r="F109" i="12"/>
  <c r="E109" i="12"/>
  <c r="D109" i="12"/>
  <c r="C109" i="12"/>
  <c r="W108" i="12"/>
  <c r="V108" i="12"/>
  <c r="G108" i="12"/>
  <c r="F108" i="12"/>
  <c r="E108" i="12"/>
  <c r="D108" i="12"/>
  <c r="C108" i="12"/>
  <c r="W107" i="12"/>
  <c r="V107" i="12"/>
  <c r="G107" i="12"/>
  <c r="F107" i="12"/>
  <c r="E107" i="12"/>
  <c r="D107" i="12"/>
  <c r="C107" i="12"/>
  <c r="W106" i="12"/>
  <c r="V106" i="12"/>
  <c r="G106" i="12"/>
  <c r="F106" i="12"/>
  <c r="E106" i="12"/>
  <c r="D106" i="12"/>
  <c r="C106" i="12"/>
  <c r="W105" i="12"/>
  <c r="V105" i="12"/>
  <c r="G105" i="12"/>
  <c r="F105" i="12"/>
  <c r="E105" i="12"/>
  <c r="D105" i="12"/>
  <c r="C105" i="12"/>
  <c r="W104" i="12"/>
  <c r="V104" i="12"/>
  <c r="G104" i="12"/>
  <c r="F104" i="12"/>
  <c r="E104" i="12"/>
  <c r="D104" i="12"/>
  <c r="C104" i="12"/>
  <c r="W103" i="12"/>
  <c r="V103" i="12"/>
  <c r="G103" i="12"/>
  <c r="F103" i="12"/>
  <c r="E103" i="12"/>
  <c r="D103" i="12"/>
  <c r="C103" i="12"/>
  <c r="W102" i="12"/>
  <c r="V102" i="12"/>
  <c r="G102" i="12"/>
  <c r="F102" i="12"/>
  <c r="E102" i="12"/>
  <c r="D102" i="12"/>
  <c r="C102" i="12"/>
  <c r="W101" i="12"/>
  <c r="V101" i="12"/>
  <c r="G101" i="12"/>
  <c r="F101" i="12"/>
  <c r="E101" i="12"/>
  <c r="D101" i="12"/>
  <c r="C101" i="12"/>
  <c r="W100" i="12"/>
  <c r="V100" i="12"/>
  <c r="G100" i="12"/>
  <c r="F100" i="12"/>
  <c r="E100" i="12"/>
  <c r="D100" i="12"/>
  <c r="C100" i="12"/>
  <c r="W99" i="12"/>
  <c r="V99" i="12"/>
  <c r="G99" i="12"/>
  <c r="F99" i="12"/>
  <c r="E99" i="12"/>
  <c r="D99" i="12"/>
  <c r="C99" i="12"/>
  <c r="W98" i="12"/>
  <c r="V98" i="12"/>
  <c r="G98" i="12"/>
  <c r="F98" i="12"/>
  <c r="E98" i="12"/>
  <c r="D98" i="12"/>
  <c r="C98" i="12"/>
  <c r="W97" i="12"/>
  <c r="V97" i="12"/>
  <c r="G97" i="12"/>
  <c r="F97" i="12"/>
  <c r="E97" i="12"/>
  <c r="D97" i="12"/>
  <c r="C97" i="12"/>
  <c r="W96" i="12"/>
  <c r="V96" i="12"/>
  <c r="G96" i="12"/>
  <c r="F96" i="12"/>
  <c r="E96" i="12"/>
  <c r="D96" i="12"/>
  <c r="C96" i="12"/>
  <c r="W95" i="12"/>
  <c r="V95" i="12"/>
  <c r="G95" i="12"/>
  <c r="F95" i="12"/>
  <c r="E95" i="12"/>
  <c r="D95" i="12"/>
  <c r="C95" i="12"/>
  <c r="W94" i="12"/>
  <c r="V94" i="12"/>
  <c r="G94" i="12"/>
  <c r="F94" i="12"/>
  <c r="E94" i="12"/>
  <c r="D94" i="12"/>
  <c r="C94" i="12"/>
  <c r="W93" i="12"/>
  <c r="V93" i="12"/>
  <c r="G93" i="12"/>
  <c r="F93" i="12"/>
  <c r="E93" i="12"/>
  <c r="D93" i="12"/>
  <c r="C93" i="12"/>
  <c r="W92" i="12"/>
  <c r="V92" i="12"/>
  <c r="G92" i="12"/>
  <c r="F92" i="12"/>
  <c r="E92" i="12"/>
  <c r="D92" i="12"/>
  <c r="C92" i="12"/>
  <c r="W91" i="12"/>
  <c r="V91" i="12"/>
  <c r="G91" i="12"/>
  <c r="F91" i="12"/>
  <c r="E91" i="12"/>
  <c r="D91" i="12"/>
  <c r="C91" i="12"/>
  <c r="W90" i="12"/>
  <c r="V90" i="12"/>
  <c r="G90" i="12"/>
  <c r="F90" i="12"/>
  <c r="E90" i="12"/>
  <c r="D90" i="12"/>
  <c r="C90" i="12"/>
  <c r="W89" i="12"/>
  <c r="V89" i="12"/>
  <c r="G89" i="12"/>
  <c r="F89" i="12"/>
  <c r="E89" i="12"/>
  <c r="D89" i="12"/>
  <c r="C89" i="12"/>
  <c r="W88" i="12"/>
  <c r="V88" i="12"/>
  <c r="G88" i="12"/>
  <c r="F88" i="12"/>
  <c r="E88" i="12"/>
  <c r="D88" i="12"/>
  <c r="C88" i="12"/>
  <c r="W87" i="12"/>
  <c r="V87" i="12"/>
  <c r="G87" i="12"/>
  <c r="F87" i="12"/>
  <c r="E87" i="12"/>
  <c r="D87" i="12"/>
  <c r="C87" i="12"/>
  <c r="W86" i="12"/>
  <c r="V86" i="12"/>
  <c r="G86" i="12"/>
  <c r="F86" i="12"/>
  <c r="E86" i="12"/>
  <c r="D86" i="12"/>
  <c r="C86" i="12"/>
  <c r="W85" i="12"/>
  <c r="V85" i="12"/>
  <c r="G85" i="12"/>
  <c r="F85" i="12"/>
  <c r="E85" i="12"/>
  <c r="D85" i="12"/>
  <c r="C85" i="12"/>
  <c r="W84" i="12"/>
  <c r="V84" i="12"/>
  <c r="G84" i="12"/>
  <c r="F84" i="12"/>
  <c r="E84" i="12"/>
  <c r="D84" i="12"/>
  <c r="C84" i="12"/>
  <c r="W83" i="12"/>
  <c r="V83" i="12"/>
  <c r="G83" i="12"/>
  <c r="F83" i="12"/>
  <c r="E83" i="12"/>
  <c r="D83" i="12"/>
  <c r="C83" i="12"/>
  <c r="W82" i="12"/>
  <c r="V82" i="12"/>
  <c r="G82" i="12"/>
  <c r="F82" i="12"/>
  <c r="E82" i="12"/>
  <c r="D82" i="12"/>
  <c r="C82" i="12"/>
  <c r="W81" i="12"/>
  <c r="V81" i="12"/>
  <c r="G81" i="12"/>
  <c r="F81" i="12"/>
  <c r="E81" i="12"/>
  <c r="D81" i="12"/>
  <c r="C81" i="12"/>
  <c r="W80" i="12"/>
  <c r="V80" i="12"/>
  <c r="G80" i="12"/>
  <c r="F80" i="12"/>
  <c r="E80" i="12"/>
  <c r="D80" i="12"/>
  <c r="C80" i="12"/>
  <c r="W79" i="12"/>
  <c r="V79" i="12"/>
  <c r="G79" i="12"/>
  <c r="F79" i="12"/>
  <c r="E79" i="12"/>
  <c r="D79" i="12"/>
  <c r="C79" i="12"/>
  <c r="W78" i="12"/>
  <c r="V78" i="12"/>
  <c r="G78" i="12"/>
  <c r="F78" i="12"/>
  <c r="E78" i="12"/>
  <c r="D78" i="12"/>
  <c r="C78" i="12"/>
  <c r="W77" i="12"/>
  <c r="V77" i="12"/>
  <c r="G77" i="12"/>
  <c r="F77" i="12"/>
  <c r="E77" i="12"/>
  <c r="D77" i="12"/>
  <c r="C77" i="12"/>
  <c r="W76" i="12"/>
  <c r="V76" i="12"/>
  <c r="G76" i="12"/>
  <c r="F76" i="12"/>
  <c r="E76" i="12"/>
  <c r="D76" i="12"/>
  <c r="C76" i="12"/>
  <c r="W75" i="12"/>
  <c r="V75" i="12"/>
  <c r="G75" i="12"/>
  <c r="F75" i="12"/>
  <c r="E75" i="12"/>
  <c r="D75" i="12"/>
  <c r="C75" i="12"/>
  <c r="W74" i="12"/>
  <c r="V74" i="12"/>
  <c r="G74" i="12"/>
  <c r="F74" i="12"/>
  <c r="E74" i="12"/>
  <c r="D74" i="12"/>
  <c r="C74" i="12"/>
  <c r="W73" i="12"/>
  <c r="V73" i="12"/>
  <c r="G73" i="12"/>
  <c r="F73" i="12"/>
  <c r="E73" i="12"/>
  <c r="D73" i="12"/>
  <c r="C73" i="12"/>
  <c r="W72" i="12"/>
  <c r="V72" i="12"/>
  <c r="G72" i="12"/>
  <c r="F72" i="12"/>
  <c r="E72" i="12"/>
  <c r="D72" i="12"/>
  <c r="C72" i="12"/>
  <c r="W71" i="12"/>
  <c r="V71" i="12"/>
  <c r="G71" i="12"/>
  <c r="F71" i="12"/>
  <c r="E71" i="12"/>
  <c r="D71" i="12"/>
  <c r="C71" i="12"/>
  <c r="W5" i="12"/>
  <c r="V5" i="12"/>
  <c r="G5" i="12"/>
  <c r="F5" i="12"/>
  <c r="E5" i="12"/>
  <c r="D5" i="12"/>
  <c r="C5" i="12"/>
  <c r="W70" i="12"/>
  <c r="V70" i="12"/>
  <c r="G70" i="12"/>
  <c r="F70" i="12"/>
  <c r="E70" i="12"/>
  <c r="D70" i="12"/>
  <c r="C70" i="12"/>
  <c r="W69" i="12"/>
  <c r="V69" i="12"/>
  <c r="G69" i="12"/>
  <c r="F69" i="12"/>
  <c r="E69" i="12"/>
  <c r="D69" i="12"/>
  <c r="C69" i="12"/>
  <c r="W68" i="12"/>
  <c r="V68" i="12"/>
  <c r="G68" i="12"/>
  <c r="F68" i="12"/>
  <c r="E68" i="12"/>
  <c r="D68" i="12"/>
  <c r="C68" i="12"/>
  <c r="W67" i="12"/>
  <c r="V67" i="12"/>
  <c r="G67" i="12"/>
  <c r="F67" i="12"/>
  <c r="E67" i="12"/>
  <c r="D67" i="12"/>
  <c r="C67" i="12"/>
  <c r="W66" i="12"/>
  <c r="V66" i="12"/>
  <c r="G66" i="12"/>
  <c r="F66" i="12"/>
  <c r="E66" i="12"/>
  <c r="D66" i="12"/>
  <c r="C66" i="12"/>
  <c r="W65" i="12"/>
  <c r="V65" i="12"/>
  <c r="G65" i="12"/>
  <c r="F65" i="12"/>
  <c r="E65" i="12"/>
  <c r="D65" i="12"/>
  <c r="C65" i="12"/>
  <c r="W64" i="12"/>
  <c r="V64" i="12"/>
  <c r="G64" i="12"/>
  <c r="F64" i="12"/>
  <c r="E64" i="12"/>
  <c r="D64" i="12"/>
  <c r="C64" i="12"/>
  <c r="W63" i="12"/>
  <c r="V63" i="12"/>
  <c r="G63" i="12"/>
  <c r="F63" i="12"/>
  <c r="E63" i="12"/>
  <c r="D63" i="12"/>
  <c r="C63" i="12"/>
  <c r="W62" i="12"/>
  <c r="V62" i="12"/>
  <c r="G62" i="12"/>
  <c r="F62" i="12"/>
  <c r="E62" i="12"/>
  <c r="D62" i="12"/>
  <c r="C62" i="12"/>
  <c r="W61" i="12"/>
  <c r="V61" i="12"/>
  <c r="G61" i="12"/>
  <c r="F61" i="12"/>
  <c r="E61" i="12"/>
  <c r="D61" i="12"/>
  <c r="C61" i="12"/>
  <c r="W60" i="12"/>
  <c r="V60" i="12"/>
  <c r="G60" i="12"/>
  <c r="F60" i="12"/>
  <c r="E60" i="12"/>
  <c r="D60" i="12"/>
  <c r="C60" i="12"/>
  <c r="W59" i="12"/>
  <c r="V59" i="12"/>
  <c r="G59" i="12"/>
  <c r="F59" i="12"/>
  <c r="E59" i="12"/>
  <c r="D59" i="12"/>
  <c r="C59" i="12"/>
  <c r="W58" i="12"/>
  <c r="V58" i="12"/>
  <c r="G58" i="12"/>
  <c r="F58" i="12"/>
  <c r="E58" i="12"/>
  <c r="D58" i="12"/>
  <c r="C58" i="12"/>
  <c r="W57" i="12"/>
  <c r="V57" i="12"/>
  <c r="G57" i="12"/>
  <c r="F57" i="12"/>
  <c r="E57" i="12"/>
  <c r="D57" i="12"/>
  <c r="C57" i="12"/>
  <c r="W56" i="12"/>
  <c r="V56" i="12"/>
  <c r="G56" i="12"/>
  <c r="F56" i="12"/>
  <c r="E56" i="12"/>
  <c r="D56" i="12"/>
  <c r="C56" i="12"/>
  <c r="W55" i="12"/>
  <c r="V55" i="12"/>
  <c r="G55" i="12"/>
  <c r="F55" i="12"/>
  <c r="E55" i="12"/>
  <c r="D55" i="12"/>
  <c r="C55" i="12"/>
  <c r="W54" i="12"/>
  <c r="V54" i="12"/>
  <c r="G54" i="12"/>
  <c r="F54" i="12"/>
  <c r="E54" i="12"/>
  <c r="D54" i="12"/>
  <c r="C54" i="12"/>
  <c r="W4" i="12"/>
  <c r="V4" i="12"/>
  <c r="G4" i="12"/>
  <c r="F4" i="12"/>
  <c r="E4" i="12"/>
  <c r="D4" i="12"/>
  <c r="C4" i="12"/>
  <c r="W53" i="12"/>
  <c r="V53" i="12"/>
  <c r="G53" i="12"/>
  <c r="F53" i="12"/>
  <c r="E53" i="12"/>
  <c r="D53" i="12"/>
  <c r="C53" i="12"/>
  <c r="W52" i="12"/>
  <c r="V52" i="12"/>
  <c r="G52" i="12"/>
  <c r="F52" i="12"/>
  <c r="E52" i="12"/>
  <c r="D52" i="12"/>
  <c r="C52" i="12"/>
  <c r="W51" i="12"/>
  <c r="V51" i="12"/>
  <c r="G51" i="12"/>
  <c r="F51" i="12"/>
  <c r="E51" i="12"/>
  <c r="D51" i="12"/>
  <c r="C51" i="12"/>
  <c r="W50" i="12"/>
  <c r="V50" i="12"/>
  <c r="G50" i="12"/>
  <c r="F50" i="12"/>
  <c r="E50" i="12"/>
  <c r="D50" i="12"/>
  <c r="C50" i="12"/>
  <c r="W49" i="12"/>
  <c r="V49" i="12"/>
  <c r="G49" i="12"/>
  <c r="F49" i="12"/>
  <c r="E49" i="12"/>
  <c r="D49" i="12"/>
  <c r="C49" i="12"/>
  <c r="W48" i="12"/>
  <c r="V48" i="12"/>
  <c r="G48" i="12"/>
  <c r="F48" i="12"/>
  <c r="E48" i="12"/>
  <c r="D48" i="12"/>
  <c r="C48" i="12"/>
  <c r="W47" i="12"/>
  <c r="V47" i="12"/>
  <c r="G47" i="12"/>
  <c r="F47" i="12"/>
  <c r="E47" i="12"/>
  <c r="D47" i="12"/>
  <c r="C47" i="12"/>
  <c r="W46" i="12"/>
  <c r="V46" i="12"/>
  <c r="G46" i="12"/>
  <c r="F46" i="12"/>
  <c r="E46" i="12"/>
  <c r="D46" i="12"/>
  <c r="C46" i="12"/>
  <c r="W45" i="12"/>
  <c r="V45" i="12"/>
  <c r="G45" i="12"/>
  <c r="F45" i="12"/>
  <c r="E45" i="12"/>
  <c r="D45" i="12"/>
  <c r="C45" i="12"/>
  <c r="W44" i="12"/>
  <c r="V44" i="12"/>
  <c r="G44" i="12"/>
  <c r="F44" i="12"/>
  <c r="E44" i="12"/>
  <c r="D44" i="12"/>
  <c r="C44" i="12"/>
  <c r="W43" i="12"/>
  <c r="V43" i="12"/>
  <c r="G43" i="12"/>
  <c r="F43" i="12"/>
  <c r="E43" i="12"/>
  <c r="D43" i="12"/>
  <c r="C43" i="12"/>
  <c r="W42" i="12"/>
  <c r="V42" i="12"/>
  <c r="G42" i="12"/>
  <c r="F42" i="12"/>
  <c r="E42" i="12"/>
  <c r="D42" i="12"/>
  <c r="C42" i="12"/>
  <c r="W41" i="12"/>
  <c r="V41" i="12"/>
  <c r="G41" i="12"/>
  <c r="F41" i="12"/>
  <c r="E41" i="12"/>
  <c r="D41" i="12"/>
  <c r="C41" i="12"/>
  <c r="W40" i="12"/>
  <c r="V40" i="12"/>
  <c r="G40" i="12"/>
  <c r="F40" i="12"/>
  <c r="E40" i="12"/>
  <c r="D40" i="12"/>
  <c r="C40" i="12"/>
  <c r="W39" i="12"/>
  <c r="V39" i="12"/>
  <c r="G39" i="12"/>
  <c r="F39" i="12"/>
  <c r="E39" i="12"/>
  <c r="D39" i="12"/>
  <c r="C39" i="12"/>
  <c r="W38" i="12"/>
  <c r="V38" i="12"/>
  <c r="G38" i="12"/>
  <c r="F38" i="12"/>
  <c r="E38" i="12"/>
  <c r="D38" i="12"/>
  <c r="C38" i="12"/>
  <c r="W37" i="12"/>
  <c r="V37" i="12"/>
  <c r="G37" i="12"/>
  <c r="F37" i="12"/>
  <c r="E37" i="12"/>
  <c r="D37" i="12"/>
  <c r="C37" i="12"/>
  <c r="W36" i="12"/>
  <c r="V36" i="12"/>
  <c r="G36" i="12"/>
  <c r="F36" i="12"/>
  <c r="E36" i="12"/>
  <c r="D36" i="12"/>
  <c r="C36" i="12"/>
  <c r="W35" i="12"/>
  <c r="V35" i="12"/>
  <c r="G35" i="12"/>
  <c r="F35" i="12"/>
  <c r="E35" i="12"/>
  <c r="D35" i="12"/>
  <c r="C35" i="12"/>
  <c r="W34" i="12"/>
  <c r="V34" i="12"/>
  <c r="G34" i="12"/>
  <c r="F34" i="12"/>
  <c r="E34" i="12"/>
  <c r="D34" i="12"/>
  <c r="C34" i="12"/>
  <c r="W33" i="12"/>
  <c r="V33" i="12"/>
  <c r="G33" i="12"/>
  <c r="F33" i="12"/>
  <c r="E33" i="12"/>
  <c r="D33" i="12"/>
  <c r="C33" i="12"/>
  <c r="W32" i="12"/>
  <c r="V32" i="12"/>
  <c r="G32" i="12"/>
  <c r="F32" i="12"/>
  <c r="E32" i="12"/>
  <c r="D32" i="12"/>
  <c r="C32" i="12"/>
  <c r="W31" i="12"/>
  <c r="V31" i="12"/>
  <c r="G31" i="12"/>
  <c r="F31" i="12"/>
  <c r="E31" i="12"/>
  <c r="D31" i="12"/>
  <c r="C31" i="12"/>
  <c r="W30" i="12"/>
  <c r="V30" i="12"/>
  <c r="G30" i="12"/>
  <c r="F30" i="12"/>
  <c r="E30" i="12"/>
  <c r="D30" i="12"/>
  <c r="C30" i="12"/>
  <c r="W29" i="12"/>
  <c r="V29" i="12"/>
  <c r="G29" i="12"/>
  <c r="F29" i="12"/>
  <c r="E29" i="12"/>
  <c r="D29" i="12"/>
  <c r="C29" i="12"/>
  <c r="W28" i="12"/>
  <c r="V28" i="12"/>
  <c r="G28" i="12"/>
  <c r="F28" i="12"/>
  <c r="E28" i="12"/>
  <c r="D28" i="12"/>
  <c r="C28" i="12"/>
  <c r="W27" i="12"/>
  <c r="V27" i="12"/>
  <c r="G27" i="12"/>
  <c r="F27" i="12"/>
  <c r="E27" i="12"/>
  <c r="D27" i="12"/>
  <c r="C27" i="12"/>
  <c r="W26" i="12"/>
  <c r="V26" i="12"/>
  <c r="G26" i="12"/>
  <c r="F26" i="12"/>
  <c r="E26" i="12"/>
  <c r="D26" i="12"/>
  <c r="C26" i="12"/>
  <c r="W25" i="12"/>
  <c r="V25" i="12"/>
  <c r="G25" i="12"/>
  <c r="F25" i="12"/>
  <c r="E25" i="12"/>
  <c r="D25" i="12"/>
  <c r="C25" i="12"/>
  <c r="W24" i="12"/>
  <c r="V24" i="12"/>
  <c r="G24" i="12"/>
  <c r="F24" i="12"/>
  <c r="E24" i="12"/>
  <c r="D24" i="12"/>
  <c r="C24" i="12"/>
  <c r="W23" i="12"/>
  <c r="V23" i="12"/>
  <c r="G23" i="12"/>
  <c r="F23" i="12"/>
  <c r="E23" i="12"/>
  <c r="D23" i="12"/>
  <c r="C23" i="12"/>
  <c r="W22" i="12"/>
  <c r="V22" i="12"/>
  <c r="G22" i="12"/>
  <c r="F22" i="12"/>
  <c r="E22" i="12"/>
  <c r="D22" i="12"/>
  <c r="C22" i="12"/>
  <c r="W21" i="12"/>
  <c r="V21" i="12"/>
  <c r="G21" i="12"/>
  <c r="F21" i="12"/>
  <c r="E21" i="12"/>
  <c r="D21" i="12"/>
  <c r="C21" i="12"/>
  <c r="W20" i="12"/>
  <c r="V20" i="12"/>
  <c r="G20" i="12"/>
  <c r="F20" i="12"/>
  <c r="E20" i="12"/>
  <c r="D20" i="12"/>
  <c r="C20" i="12"/>
  <c r="W19" i="12"/>
  <c r="V19" i="12"/>
  <c r="G19" i="12"/>
  <c r="F19" i="12"/>
  <c r="E19" i="12"/>
  <c r="D19" i="12"/>
  <c r="C19" i="12"/>
  <c r="W18" i="12"/>
  <c r="V18" i="12"/>
  <c r="G18" i="12"/>
  <c r="F18" i="12"/>
  <c r="E18" i="12"/>
  <c r="D18" i="12"/>
  <c r="C18" i="12"/>
  <c r="W17" i="12"/>
  <c r="V17" i="12"/>
  <c r="G17" i="12"/>
  <c r="F17" i="12"/>
  <c r="E17" i="12"/>
  <c r="D17" i="12"/>
  <c r="C17" i="12"/>
  <c r="W16" i="12"/>
  <c r="V16" i="12"/>
  <c r="G16" i="12"/>
  <c r="F16" i="12"/>
  <c r="E16" i="12"/>
  <c r="D16" i="12"/>
  <c r="C16" i="12"/>
  <c r="W3" i="12"/>
  <c r="V3" i="12"/>
  <c r="G3" i="12"/>
  <c r="F3" i="12"/>
  <c r="E3" i="12"/>
  <c r="D3" i="12"/>
  <c r="C3" i="12"/>
  <c r="W15" i="12"/>
  <c r="V15" i="12"/>
  <c r="G15" i="12"/>
  <c r="F15" i="12"/>
  <c r="E15" i="12"/>
  <c r="D15" i="12"/>
  <c r="C15" i="12"/>
  <c r="W14" i="12"/>
  <c r="V14" i="12"/>
  <c r="G14" i="12"/>
  <c r="F14" i="12"/>
  <c r="E14" i="12"/>
  <c r="D14" i="12"/>
  <c r="C14" i="12"/>
  <c r="W13" i="12"/>
  <c r="V13" i="12"/>
  <c r="G13" i="12"/>
  <c r="F13" i="12"/>
  <c r="E13" i="12"/>
  <c r="D13" i="12"/>
  <c r="C13" i="12"/>
  <c r="W12" i="12"/>
  <c r="V12" i="12"/>
  <c r="G12" i="12"/>
  <c r="F12" i="12"/>
  <c r="E12" i="12"/>
  <c r="D12" i="12"/>
  <c r="C12" i="12"/>
  <c r="W11" i="12"/>
  <c r="V11" i="12"/>
  <c r="G11" i="12"/>
  <c r="F11" i="12"/>
  <c r="E11" i="12"/>
  <c r="D11" i="12"/>
  <c r="C11" i="12"/>
  <c r="D143" i="9"/>
  <c r="C142" i="9"/>
  <c r="E134" i="9"/>
  <c r="F134" i="9" s="1"/>
  <c r="G134" i="9" s="1"/>
  <c r="H134" i="9" s="1"/>
  <c r="I134" i="9" s="1"/>
  <c r="J134" i="9" s="1"/>
  <c r="K134" i="9" s="1"/>
  <c r="L134" i="9" s="1"/>
  <c r="D130" i="9"/>
  <c r="C129" i="9"/>
  <c r="E121" i="9"/>
  <c r="F121" i="9" s="1"/>
  <c r="G121" i="9" s="1"/>
  <c r="H121" i="9" s="1"/>
  <c r="I121" i="9" s="1"/>
  <c r="J121" i="9" s="1"/>
  <c r="K121" i="9" s="1"/>
  <c r="L121" i="9" s="1"/>
  <c r="D110" i="9"/>
  <c r="D111" i="9" s="1"/>
  <c r="D112" i="9" s="1"/>
  <c r="D113" i="9" s="1"/>
  <c r="D114" i="9" s="1"/>
  <c r="D115" i="9" s="1"/>
  <c r="D104" i="9"/>
  <c r="C103" i="9"/>
  <c r="E95" i="9"/>
  <c r="F95" i="9" s="1"/>
  <c r="G95" i="9" s="1"/>
  <c r="H95" i="9" s="1"/>
  <c r="I95" i="9" s="1"/>
  <c r="J95" i="9" s="1"/>
  <c r="K95" i="9" s="1"/>
  <c r="L95" i="9" s="1"/>
  <c r="D92" i="9"/>
  <c r="C91" i="9"/>
  <c r="E83" i="9"/>
  <c r="F83" i="9" s="1"/>
  <c r="G83" i="9" s="1"/>
  <c r="H83" i="9" s="1"/>
  <c r="I83" i="9" s="1"/>
  <c r="J83" i="9" s="1"/>
  <c r="K83" i="9" s="1"/>
  <c r="L83" i="9" s="1"/>
  <c r="D79" i="9"/>
  <c r="C78" i="9"/>
  <c r="E70" i="9"/>
  <c r="F70" i="9" s="1"/>
  <c r="G70" i="9" s="1"/>
  <c r="H70" i="9" s="1"/>
  <c r="I70" i="9" s="1"/>
  <c r="J70" i="9" s="1"/>
  <c r="K70" i="9" s="1"/>
  <c r="L70" i="9" s="1"/>
  <c r="D66" i="9"/>
  <c r="C65" i="9"/>
  <c r="E57" i="9"/>
  <c r="F57" i="9" s="1"/>
  <c r="G57" i="9" s="1"/>
  <c r="H57" i="9" s="1"/>
  <c r="I57" i="9" s="1"/>
  <c r="J57" i="9" s="1"/>
  <c r="K57" i="9" s="1"/>
  <c r="L57" i="9" s="1"/>
  <c r="D51" i="9"/>
  <c r="C50" i="9"/>
  <c r="E42" i="9"/>
  <c r="F42" i="9" s="1"/>
  <c r="G42" i="9" s="1"/>
  <c r="H42" i="9" s="1"/>
  <c r="I42" i="9" s="1"/>
  <c r="J42" i="9" s="1"/>
  <c r="K42" i="9" s="1"/>
  <c r="L42" i="9" s="1"/>
  <c r="V13" i="9" l="1"/>
  <c r="V10" i="9"/>
  <c r="V15" i="9"/>
  <c r="W6" i="9"/>
  <c r="W8" i="9" s="1"/>
  <c r="V8" i="9"/>
  <c r="V7" i="9"/>
  <c r="V14" i="9"/>
  <c r="V9" i="9"/>
  <c r="V11" i="9"/>
  <c r="W9" i="9"/>
  <c r="D50" i="9"/>
  <c r="C102" i="9"/>
  <c r="D102" i="9" s="1"/>
  <c r="D142" i="9"/>
  <c r="C141" i="9"/>
  <c r="D129" i="9"/>
  <c r="C128" i="9"/>
  <c r="D103" i="9"/>
  <c r="C90" i="9"/>
  <c r="D91" i="9"/>
  <c r="D78" i="9"/>
  <c r="C77" i="9"/>
  <c r="C64" i="9"/>
  <c r="D65" i="9"/>
  <c r="C49" i="9"/>
  <c r="W10" i="9" l="1"/>
  <c r="W15" i="9"/>
  <c r="W12" i="9"/>
  <c r="W14" i="9"/>
  <c r="W7" i="9"/>
  <c r="W11" i="9"/>
  <c r="X6" i="9"/>
  <c r="X11" i="9" s="1"/>
  <c r="W13" i="9"/>
  <c r="X15" i="9"/>
  <c r="X10" i="9"/>
  <c r="Y6" i="9"/>
  <c r="C101" i="9"/>
  <c r="D141" i="9"/>
  <c r="C140" i="9"/>
  <c r="D128" i="9"/>
  <c r="C127" i="9"/>
  <c r="D90" i="9"/>
  <c r="C89" i="9"/>
  <c r="D77" i="9"/>
  <c r="C76" i="9"/>
  <c r="C63" i="9"/>
  <c r="D64" i="9"/>
  <c r="D49" i="9"/>
  <c r="C48" i="9"/>
  <c r="X7" i="9" l="1"/>
  <c r="X8" i="9"/>
  <c r="X9" i="9"/>
  <c r="X13" i="9"/>
  <c r="X14" i="9"/>
  <c r="X12" i="9"/>
  <c r="Y15" i="9"/>
  <c r="Y12" i="9"/>
  <c r="Y13" i="9"/>
  <c r="Y10" i="9"/>
  <c r="Y9" i="9"/>
  <c r="Y8" i="9"/>
  <c r="Y7" i="9"/>
  <c r="Y11" i="9"/>
  <c r="Y14" i="9"/>
  <c r="Z6" i="9"/>
  <c r="C100" i="9"/>
  <c r="D101" i="9"/>
  <c r="C139" i="9"/>
  <c r="D140" i="9"/>
  <c r="D127" i="9"/>
  <c r="C126" i="9"/>
  <c r="C88" i="9"/>
  <c r="D89" i="9"/>
  <c r="D76" i="9"/>
  <c r="C75" i="9"/>
  <c r="C62" i="9"/>
  <c r="D63" i="9"/>
  <c r="C47" i="9"/>
  <c r="D48" i="9"/>
  <c r="Z12" i="9" l="1"/>
  <c r="Z15" i="9"/>
  <c r="Z11" i="9"/>
  <c r="Z10" i="9"/>
  <c r="Z8" i="9"/>
  <c r="Z9" i="9"/>
  <c r="Z14" i="9"/>
  <c r="Z7" i="9"/>
  <c r="Z13" i="9"/>
  <c r="AA6" i="9"/>
  <c r="D100" i="9"/>
  <c r="C99" i="9"/>
  <c r="C138" i="9"/>
  <c r="D139" i="9"/>
  <c r="D126" i="9"/>
  <c r="C125" i="9"/>
  <c r="C87" i="9"/>
  <c r="D88" i="9"/>
  <c r="D75" i="9"/>
  <c r="C74" i="9"/>
  <c r="C61" i="9"/>
  <c r="D62" i="9"/>
  <c r="C46" i="9"/>
  <c r="D47" i="9"/>
  <c r="AA15" i="9" l="1"/>
  <c r="AA10" i="9"/>
  <c r="AA11" i="9"/>
  <c r="AA12" i="9"/>
  <c r="AA7" i="9"/>
  <c r="AA9" i="9"/>
  <c r="AA13" i="9"/>
  <c r="AA8" i="9"/>
  <c r="AA14" i="9"/>
  <c r="D99" i="9"/>
  <c r="C98" i="9"/>
  <c r="D138" i="9"/>
  <c r="C137" i="9"/>
  <c r="D125" i="9"/>
  <c r="C124" i="9"/>
  <c r="D87" i="9"/>
  <c r="C86" i="9"/>
  <c r="C73" i="9"/>
  <c r="D74" i="9"/>
  <c r="D61" i="9"/>
  <c r="C60" i="9"/>
  <c r="C45" i="9"/>
  <c r="D46" i="9"/>
  <c r="D98" i="9" l="1"/>
  <c r="C97" i="9"/>
  <c r="D137" i="9"/>
  <c r="C136" i="9"/>
  <c r="D124" i="9"/>
  <c r="C123" i="9"/>
  <c r="D86" i="9"/>
  <c r="C85" i="9"/>
  <c r="D73" i="9"/>
  <c r="C72" i="9"/>
  <c r="C59" i="9"/>
  <c r="D60" i="9"/>
  <c r="D45" i="9"/>
  <c r="C44" i="9"/>
  <c r="C96" i="9" l="1"/>
  <c r="D97" i="9"/>
  <c r="C135" i="9"/>
  <c r="D136" i="9"/>
  <c r="D123" i="9"/>
  <c r="C122" i="9"/>
  <c r="C84" i="9"/>
  <c r="D85" i="9"/>
  <c r="D72" i="9"/>
  <c r="C71" i="9"/>
  <c r="C58" i="9"/>
  <c r="D59" i="9"/>
  <c r="C43" i="9"/>
  <c r="D44" i="9"/>
  <c r="D96" i="9" l="1"/>
  <c r="D135" i="9"/>
  <c r="D122" i="9"/>
  <c r="D84" i="9"/>
  <c r="D71" i="9"/>
  <c r="D58" i="9"/>
  <c r="D43" i="9"/>
  <c r="D134" i="7" l="1"/>
  <c r="E134" i="7" s="1"/>
  <c r="D133" i="7"/>
  <c r="D132" i="7"/>
  <c r="E132" i="7" s="1"/>
  <c r="D131" i="7"/>
  <c r="D130" i="7"/>
  <c r="E130" i="7" s="1"/>
  <c r="D129" i="7"/>
  <c r="D128" i="7"/>
  <c r="E128" i="7" s="1"/>
  <c r="D127" i="7"/>
  <c r="D126" i="7"/>
  <c r="E126" i="7" s="1"/>
  <c r="D125" i="7"/>
  <c r="D120" i="7"/>
  <c r="D119" i="7"/>
  <c r="D118" i="7"/>
  <c r="D117" i="7"/>
  <c r="D116" i="7"/>
  <c r="D115" i="7"/>
  <c r="D114" i="7"/>
  <c r="D113" i="7"/>
  <c r="D112" i="7"/>
  <c r="D111" i="7"/>
  <c r="F106" i="7"/>
  <c r="F105" i="7"/>
  <c r="F104" i="7"/>
  <c r="F103" i="7"/>
  <c r="F102" i="7"/>
  <c r="E22" i="9"/>
  <c r="E23" i="9"/>
  <c r="E24" i="9"/>
  <c r="E25" i="9"/>
  <c r="E21" i="9"/>
  <c r="D420" i="3" l="1"/>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U2" i="3"/>
  <c r="U421" i="3"/>
  <c r="E95" i="7"/>
  <c r="E94" i="7"/>
  <c r="E93" i="7"/>
  <c r="D83" i="7"/>
  <c r="C86" i="7" s="1"/>
  <c r="F84" i="7" s="1"/>
  <c r="D15" i="9"/>
  <c r="E6" i="9"/>
  <c r="F6" i="9" s="1"/>
  <c r="C14" i="9"/>
  <c r="E14" i="9" s="1"/>
  <c r="I74" i="7"/>
  <c r="E74" i="7"/>
  <c r="D74" i="7"/>
  <c r="F74" i="7" s="1"/>
  <c r="I73" i="7"/>
  <c r="E73" i="7"/>
  <c r="D73" i="7"/>
  <c r="F73" i="7" s="1"/>
  <c r="I62" i="7"/>
  <c r="E62" i="7"/>
  <c r="D62" i="7"/>
  <c r="F62" i="7" s="1"/>
  <c r="I61" i="7"/>
  <c r="E61" i="7"/>
  <c r="D61" i="7"/>
  <c r="F61" i="7" s="1"/>
  <c r="I60" i="7"/>
  <c r="E60" i="7"/>
  <c r="D60" i="7"/>
  <c r="F60" i="7" s="1"/>
  <c r="I59" i="7"/>
  <c r="E59" i="7"/>
  <c r="D59" i="7"/>
  <c r="F59" i="7" s="1"/>
  <c r="J40" i="7"/>
  <c r="J41" i="7"/>
  <c r="J42" i="7"/>
  <c r="J39" i="7"/>
  <c r="F42" i="7"/>
  <c r="F41" i="7"/>
  <c r="F40" i="7"/>
  <c r="F39" i="7"/>
  <c r="I42" i="7"/>
  <c r="I41" i="7"/>
  <c r="I40" i="7"/>
  <c r="I39" i="7"/>
  <c r="F33" i="7"/>
  <c r="E33" i="7"/>
  <c r="F32" i="7"/>
  <c r="F19" i="7"/>
  <c r="D14" i="9" l="1"/>
  <c r="G6" i="9"/>
  <c r="G14" i="9" s="1"/>
  <c r="F66" i="9"/>
  <c r="F130" i="9"/>
  <c r="F65" i="9"/>
  <c r="F79" i="9"/>
  <c r="F143" i="9"/>
  <c r="F92" i="9"/>
  <c r="F51" i="9"/>
  <c r="F104" i="9"/>
  <c r="F50" i="9"/>
  <c r="F103" i="9"/>
  <c r="F78" i="9"/>
  <c r="F102" i="9"/>
  <c r="F142" i="9"/>
  <c r="F129" i="9"/>
  <c r="F91" i="9"/>
  <c r="F64" i="9"/>
  <c r="F49" i="9"/>
  <c r="F141" i="9"/>
  <c r="F128" i="9"/>
  <c r="F77" i="9"/>
  <c r="F90" i="9"/>
  <c r="F48" i="9"/>
  <c r="F76" i="9"/>
  <c r="F63" i="9"/>
  <c r="F89" i="9"/>
  <c r="F101" i="9"/>
  <c r="F140" i="9"/>
  <c r="F127" i="9"/>
  <c r="F126" i="9"/>
  <c r="F47" i="9"/>
  <c r="F100" i="9"/>
  <c r="F75" i="9"/>
  <c r="F139" i="9"/>
  <c r="F88" i="9"/>
  <c r="F62" i="9"/>
  <c r="F138" i="9"/>
  <c r="F125" i="9"/>
  <c r="F46" i="9"/>
  <c r="F87" i="9"/>
  <c r="F74" i="9"/>
  <c r="F61" i="9"/>
  <c r="F99" i="9"/>
  <c r="F86" i="9"/>
  <c r="F45" i="9"/>
  <c r="F73" i="9"/>
  <c r="F60" i="9"/>
  <c r="F137" i="9"/>
  <c r="F98" i="9"/>
  <c r="F124" i="9"/>
  <c r="F97" i="9"/>
  <c r="F85" i="9"/>
  <c r="F72" i="9"/>
  <c r="F59" i="9"/>
  <c r="F44" i="9"/>
  <c r="F136" i="9"/>
  <c r="F123" i="9"/>
  <c r="F43" i="9"/>
  <c r="F135" i="9"/>
  <c r="F122" i="9"/>
  <c r="F84" i="9"/>
  <c r="F96" i="9"/>
  <c r="F58" i="9"/>
  <c r="F71" i="9"/>
  <c r="F15" i="9"/>
  <c r="C13" i="9"/>
  <c r="E104" i="9"/>
  <c r="E66" i="9"/>
  <c r="E130" i="9"/>
  <c r="E79" i="9"/>
  <c r="E143" i="9"/>
  <c r="E92" i="9"/>
  <c r="E51" i="9"/>
  <c r="E91" i="9"/>
  <c r="E142" i="9"/>
  <c r="E129" i="9"/>
  <c r="E103" i="9"/>
  <c r="E78" i="9"/>
  <c r="E65" i="9"/>
  <c r="E102" i="9"/>
  <c r="E50" i="9"/>
  <c r="E64" i="9"/>
  <c r="E49" i="9"/>
  <c r="E77" i="9"/>
  <c r="E141" i="9"/>
  <c r="E90" i="9"/>
  <c r="E128" i="9"/>
  <c r="E101" i="9"/>
  <c r="E127" i="9"/>
  <c r="E48" i="9"/>
  <c r="E63" i="9"/>
  <c r="E76" i="9"/>
  <c r="E89" i="9"/>
  <c r="E140" i="9"/>
  <c r="E100" i="9"/>
  <c r="E88" i="9"/>
  <c r="E62" i="9"/>
  <c r="E126" i="9"/>
  <c r="E139" i="9"/>
  <c r="E75" i="9"/>
  <c r="E47" i="9"/>
  <c r="E138" i="9"/>
  <c r="E46" i="9"/>
  <c r="E99" i="9"/>
  <c r="E87" i="9"/>
  <c r="E74" i="9"/>
  <c r="E125" i="9"/>
  <c r="E61" i="9"/>
  <c r="E98" i="9"/>
  <c r="E86" i="9"/>
  <c r="E137" i="9"/>
  <c r="E124" i="9"/>
  <c r="E73" i="9"/>
  <c r="E45" i="9"/>
  <c r="E60" i="9"/>
  <c r="E97" i="9"/>
  <c r="E72" i="9"/>
  <c r="E59" i="9"/>
  <c r="E44" i="9"/>
  <c r="E136" i="9"/>
  <c r="E85" i="9"/>
  <c r="E123" i="9"/>
  <c r="E84" i="9"/>
  <c r="E43" i="9"/>
  <c r="E96" i="9"/>
  <c r="E58" i="9"/>
  <c r="E71" i="9"/>
  <c r="E135" i="9"/>
  <c r="E122" i="9"/>
  <c r="F14" i="9"/>
  <c r="E15" i="9"/>
  <c r="C12" i="9" l="1"/>
  <c r="F13" i="9"/>
  <c r="G13" i="9"/>
  <c r="E13" i="9"/>
  <c r="D13" i="9"/>
  <c r="H6" i="9"/>
  <c r="H13" i="9" s="1"/>
  <c r="G130" i="9"/>
  <c r="G79" i="9"/>
  <c r="G143" i="9"/>
  <c r="G103" i="9"/>
  <c r="G92" i="9"/>
  <c r="G51" i="9"/>
  <c r="G104" i="9"/>
  <c r="G66" i="9"/>
  <c r="G91" i="9"/>
  <c r="G50" i="9"/>
  <c r="G78" i="9"/>
  <c r="G65" i="9"/>
  <c r="G142" i="9"/>
  <c r="G129" i="9"/>
  <c r="G49" i="9"/>
  <c r="G102" i="9"/>
  <c r="G90" i="9"/>
  <c r="G77" i="9"/>
  <c r="G141" i="9"/>
  <c r="G128" i="9"/>
  <c r="G64" i="9"/>
  <c r="G63" i="9"/>
  <c r="G76" i="9"/>
  <c r="G48" i="9"/>
  <c r="G140" i="9"/>
  <c r="G89" i="9"/>
  <c r="G127" i="9"/>
  <c r="G101" i="9"/>
  <c r="G139" i="9"/>
  <c r="G47" i="9"/>
  <c r="G75" i="9"/>
  <c r="G62" i="9"/>
  <c r="G100" i="9"/>
  <c r="G126" i="9"/>
  <c r="G88" i="9"/>
  <c r="G87" i="9"/>
  <c r="G74" i="9"/>
  <c r="G99" i="9"/>
  <c r="G138" i="9"/>
  <c r="G125" i="9"/>
  <c r="G61" i="9"/>
  <c r="G46" i="9"/>
  <c r="G137" i="9"/>
  <c r="G73" i="9"/>
  <c r="G98" i="9"/>
  <c r="G124" i="9"/>
  <c r="G60" i="9"/>
  <c r="G86" i="9"/>
  <c r="G45" i="9"/>
  <c r="G72" i="9"/>
  <c r="G123" i="9"/>
  <c r="G44" i="9"/>
  <c r="G85" i="9"/>
  <c r="G59" i="9"/>
  <c r="G97" i="9"/>
  <c r="G136" i="9"/>
  <c r="G96" i="9"/>
  <c r="G71" i="9"/>
  <c r="G84" i="9"/>
  <c r="G43" i="9"/>
  <c r="G135" i="9"/>
  <c r="G122" i="9"/>
  <c r="G58" i="9"/>
  <c r="G15" i="9"/>
  <c r="I6" i="9" l="1"/>
  <c r="I12" i="9" s="1"/>
  <c r="H130" i="9"/>
  <c r="H92" i="9"/>
  <c r="H79" i="9"/>
  <c r="H51" i="9"/>
  <c r="H143" i="9"/>
  <c r="H104" i="9"/>
  <c r="H66" i="9"/>
  <c r="H103" i="9"/>
  <c r="H65" i="9"/>
  <c r="H78" i="9"/>
  <c r="H50" i="9"/>
  <c r="H142" i="9"/>
  <c r="H129" i="9"/>
  <c r="H91" i="9"/>
  <c r="H49" i="9"/>
  <c r="H77" i="9"/>
  <c r="H102" i="9"/>
  <c r="H90" i="9"/>
  <c r="H141" i="9"/>
  <c r="H64" i="9"/>
  <c r="H128" i="9"/>
  <c r="H127" i="9"/>
  <c r="H48" i="9"/>
  <c r="H101" i="9"/>
  <c r="H89" i="9"/>
  <c r="H76" i="9"/>
  <c r="H140" i="9"/>
  <c r="H63" i="9"/>
  <c r="H139" i="9"/>
  <c r="H88" i="9"/>
  <c r="H62" i="9"/>
  <c r="H75" i="9"/>
  <c r="H47" i="9"/>
  <c r="H126" i="9"/>
  <c r="H100" i="9"/>
  <c r="H61" i="9"/>
  <c r="H99" i="9"/>
  <c r="H125" i="9"/>
  <c r="H87" i="9"/>
  <c r="H138" i="9"/>
  <c r="H46" i="9"/>
  <c r="H74" i="9"/>
  <c r="H124" i="9"/>
  <c r="H73" i="9"/>
  <c r="H86" i="9"/>
  <c r="H60" i="9"/>
  <c r="H137" i="9"/>
  <c r="H45" i="9"/>
  <c r="H98" i="9"/>
  <c r="H123" i="9"/>
  <c r="H72" i="9"/>
  <c r="H85" i="9"/>
  <c r="H44" i="9"/>
  <c r="H136" i="9"/>
  <c r="H59" i="9"/>
  <c r="H97" i="9"/>
  <c r="H135" i="9"/>
  <c r="H122" i="9"/>
  <c r="H58" i="9"/>
  <c r="H71" i="9"/>
  <c r="H96" i="9"/>
  <c r="H84" i="9"/>
  <c r="H43" i="9"/>
  <c r="H15" i="9"/>
  <c r="H14" i="9"/>
  <c r="G12" i="9"/>
  <c r="H12" i="9"/>
  <c r="F12" i="9"/>
  <c r="D12" i="9"/>
  <c r="E12" i="9"/>
  <c r="C11" i="9"/>
  <c r="H11" i="9" l="1"/>
  <c r="I11" i="9"/>
  <c r="D11" i="9"/>
  <c r="E11" i="9"/>
  <c r="F11" i="9"/>
  <c r="G11" i="9"/>
  <c r="C10" i="9"/>
  <c r="J6" i="9"/>
  <c r="I79" i="9"/>
  <c r="I130" i="9"/>
  <c r="I143" i="9"/>
  <c r="I92" i="9"/>
  <c r="I51" i="9"/>
  <c r="I66" i="9"/>
  <c r="I104" i="9"/>
  <c r="I129" i="9"/>
  <c r="I142" i="9"/>
  <c r="I103" i="9"/>
  <c r="I78" i="9"/>
  <c r="I50" i="9"/>
  <c r="I65" i="9"/>
  <c r="I91" i="9"/>
  <c r="I128" i="9"/>
  <c r="I77" i="9"/>
  <c r="I90" i="9"/>
  <c r="I102" i="9"/>
  <c r="I141" i="9"/>
  <c r="I64" i="9"/>
  <c r="I49" i="9"/>
  <c r="I140" i="9"/>
  <c r="I89" i="9"/>
  <c r="I76" i="9"/>
  <c r="I127" i="9"/>
  <c r="I101" i="9"/>
  <c r="I63" i="9"/>
  <c r="I48" i="9"/>
  <c r="I47" i="9"/>
  <c r="I126" i="9"/>
  <c r="I62" i="9"/>
  <c r="I75" i="9"/>
  <c r="I88" i="9"/>
  <c r="I100" i="9"/>
  <c r="I139" i="9"/>
  <c r="I99" i="9"/>
  <c r="I87" i="9"/>
  <c r="I138" i="9"/>
  <c r="I125" i="9"/>
  <c r="I46" i="9"/>
  <c r="I74" i="9"/>
  <c r="I61" i="9"/>
  <c r="I124" i="9"/>
  <c r="I98" i="9"/>
  <c r="I86" i="9"/>
  <c r="I137" i="9"/>
  <c r="I45" i="9"/>
  <c r="I73" i="9"/>
  <c r="I60" i="9"/>
  <c r="I136" i="9"/>
  <c r="I123" i="9"/>
  <c r="I97" i="9"/>
  <c r="I59" i="9"/>
  <c r="I44" i="9"/>
  <c r="I85" i="9"/>
  <c r="I72" i="9"/>
  <c r="I96" i="9"/>
  <c r="I43" i="9"/>
  <c r="I71" i="9"/>
  <c r="I122" i="9"/>
  <c r="I84" i="9"/>
  <c r="I58" i="9"/>
  <c r="I135" i="9"/>
  <c r="I15" i="9"/>
  <c r="I14" i="9"/>
  <c r="I13" i="9"/>
  <c r="K6" i="9" l="1"/>
  <c r="J79" i="9"/>
  <c r="J66" i="9"/>
  <c r="J143" i="9"/>
  <c r="J92" i="9"/>
  <c r="J51" i="9"/>
  <c r="J104" i="9"/>
  <c r="J130" i="9"/>
  <c r="J129" i="9"/>
  <c r="J91" i="9"/>
  <c r="J142" i="9"/>
  <c r="J50" i="9"/>
  <c r="J78" i="9"/>
  <c r="J103" i="9"/>
  <c r="J65" i="9"/>
  <c r="J102" i="9"/>
  <c r="J64" i="9"/>
  <c r="J141" i="9"/>
  <c r="J90" i="9"/>
  <c r="J128" i="9"/>
  <c r="J77" i="9"/>
  <c r="J49" i="9"/>
  <c r="J140" i="9"/>
  <c r="J127" i="9"/>
  <c r="J48" i="9"/>
  <c r="J101" i="9"/>
  <c r="J89" i="9"/>
  <c r="J76" i="9"/>
  <c r="J63" i="9"/>
  <c r="J75" i="9"/>
  <c r="J47" i="9"/>
  <c r="J100" i="9"/>
  <c r="J88" i="9"/>
  <c r="J139" i="9"/>
  <c r="J62" i="9"/>
  <c r="J126" i="9"/>
  <c r="J99" i="9"/>
  <c r="J138" i="9"/>
  <c r="J125" i="9"/>
  <c r="J46" i="9"/>
  <c r="J74" i="9"/>
  <c r="J61" i="9"/>
  <c r="J87" i="9"/>
  <c r="J98" i="9"/>
  <c r="J137" i="9"/>
  <c r="J124" i="9"/>
  <c r="J45" i="9"/>
  <c r="J60" i="9"/>
  <c r="J73" i="9"/>
  <c r="J86" i="9"/>
  <c r="J85" i="9"/>
  <c r="J97" i="9"/>
  <c r="J136" i="9"/>
  <c r="J123" i="9"/>
  <c r="J72" i="9"/>
  <c r="J44" i="9"/>
  <c r="J59" i="9"/>
  <c r="J43" i="9"/>
  <c r="J135" i="9"/>
  <c r="J122" i="9"/>
  <c r="J71" i="9"/>
  <c r="J84" i="9"/>
  <c r="J96" i="9"/>
  <c r="J58" i="9"/>
  <c r="J15" i="9"/>
  <c r="J14" i="9"/>
  <c r="J13" i="9"/>
  <c r="J12" i="9"/>
  <c r="J11" i="9"/>
  <c r="I10" i="9"/>
  <c r="H10" i="9"/>
  <c r="J10" i="9"/>
  <c r="K10" i="9"/>
  <c r="D10" i="9"/>
  <c r="E10" i="9"/>
  <c r="F10" i="9"/>
  <c r="G10" i="9"/>
  <c r="C9" i="9"/>
  <c r="J9" i="9" l="1"/>
  <c r="K9" i="9"/>
  <c r="D9" i="9"/>
  <c r="E9" i="9"/>
  <c r="I9" i="9"/>
  <c r="F9" i="9"/>
  <c r="G9" i="9"/>
  <c r="H9" i="9"/>
  <c r="C8" i="9"/>
  <c r="L6" i="9"/>
  <c r="L9" i="9" s="1"/>
  <c r="K79" i="9"/>
  <c r="K143" i="9"/>
  <c r="K92" i="9"/>
  <c r="K51" i="9"/>
  <c r="K104" i="9"/>
  <c r="K66" i="9"/>
  <c r="K130" i="9"/>
  <c r="K78" i="9"/>
  <c r="K129" i="9"/>
  <c r="K142" i="9"/>
  <c r="K65" i="9"/>
  <c r="K103" i="9"/>
  <c r="K50" i="9"/>
  <c r="K91" i="9"/>
  <c r="K102" i="9"/>
  <c r="K90" i="9"/>
  <c r="K141" i="9"/>
  <c r="K128" i="9"/>
  <c r="K64" i="9"/>
  <c r="K49" i="9"/>
  <c r="K77" i="9"/>
  <c r="K63" i="9"/>
  <c r="K89" i="9"/>
  <c r="K140" i="9"/>
  <c r="K127" i="9"/>
  <c r="K101" i="9"/>
  <c r="K76" i="9"/>
  <c r="K48" i="9"/>
  <c r="K100" i="9"/>
  <c r="K88" i="9"/>
  <c r="K75" i="9"/>
  <c r="K47" i="9"/>
  <c r="K139" i="9"/>
  <c r="K126" i="9"/>
  <c r="K62" i="9"/>
  <c r="K138" i="9"/>
  <c r="K74" i="9"/>
  <c r="K46" i="9"/>
  <c r="K61" i="9"/>
  <c r="K125" i="9"/>
  <c r="K99" i="9"/>
  <c r="K87" i="9"/>
  <c r="K137" i="9"/>
  <c r="K124" i="9"/>
  <c r="K45" i="9"/>
  <c r="K60" i="9"/>
  <c r="K98" i="9"/>
  <c r="K73" i="9"/>
  <c r="K86" i="9"/>
  <c r="K44" i="9"/>
  <c r="K97" i="9"/>
  <c r="K123" i="9"/>
  <c r="K136" i="9"/>
  <c r="K72" i="9"/>
  <c r="K85" i="9"/>
  <c r="K59" i="9"/>
  <c r="K84" i="9"/>
  <c r="K71" i="9"/>
  <c r="K58" i="9"/>
  <c r="K122" i="9"/>
  <c r="K43" i="9"/>
  <c r="K96" i="9"/>
  <c r="K135" i="9"/>
  <c r="K15" i="9"/>
  <c r="K14" i="9"/>
  <c r="K13" i="9"/>
  <c r="K12" i="9"/>
  <c r="K11" i="9"/>
  <c r="E27" i="7"/>
  <c r="F27" i="7" s="1"/>
  <c r="I27" i="7" s="1"/>
  <c r="J27" i="7" s="1"/>
  <c r="K27" i="7" s="1"/>
  <c r="L27" i="7" s="1"/>
  <c r="M27" i="7" s="1"/>
  <c r="N27" i="7" s="1"/>
  <c r="O27" i="7" s="1"/>
  <c r="P27" i="7" s="1"/>
  <c r="Q27" i="7" s="1"/>
  <c r="R27" i="7" s="1"/>
  <c r="S27" i="7" s="1"/>
  <c r="T27" i="7" s="1"/>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421" i="3"/>
  <c r="E421"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420" i="3"/>
  <c r="F9" i="7"/>
  <c r="F10" i="7"/>
  <c r="F11" i="7"/>
  <c r="F12" i="7"/>
  <c r="F13" i="7"/>
  <c r="F8" i="7"/>
  <c r="J20" i="7"/>
  <c r="J19" i="7"/>
  <c r="J18" i="7"/>
  <c r="J17" i="7"/>
  <c r="K17" i="7"/>
  <c r="K18" i="7"/>
  <c r="K19" i="7"/>
  <c r="K20" i="7"/>
  <c r="I19" i="7"/>
  <c r="I20" i="7"/>
  <c r="I18" i="7"/>
  <c r="I17" i="7"/>
  <c r="E5" i="8"/>
  <c r="E6" i="8"/>
  <c r="E7" i="8"/>
  <c r="E8" i="8"/>
  <c r="F20" i="7"/>
  <c r="F18" i="7"/>
  <c r="F17" i="7"/>
  <c r="E13" i="7"/>
  <c r="E12" i="7"/>
  <c r="E9" i="7"/>
  <c r="E10" i="7"/>
  <c r="E11" i="7"/>
  <c r="E8" i="7"/>
  <c r="V2" i="3"/>
  <c r="B2" i="3"/>
  <c r="V3" i="3"/>
  <c r="B3" i="3"/>
  <c r="V4" i="3"/>
  <c r="B4" i="3"/>
  <c r="V5" i="3"/>
  <c r="B5" i="3"/>
  <c r="V6" i="3"/>
  <c r="B6" i="3"/>
  <c r="V7" i="3"/>
  <c r="B7" i="3"/>
  <c r="V8" i="3"/>
  <c r="B8" i="3"/>
  <c r="V9" i="3"/>
  <c r="B9" i="3"/>
  <c r="V10" i="3"/>
  <c r="B10" i="3"/>
  <c r="V11" i="3"/>
  <c r="B11" i="3"/>
  <c r="V12" i="3"/>
  <c r="B12" i="3"/>
  <c r="V13" i="3"/>
  <c r="B13" i="3"/>
  <c r="V14" i="3"/>
  <c r="B14" i="3"/>
  <c r="V15" i="3"/>
  <c r="B15" i="3"/>
  <c r="V16" i="3"/>
  <c r="B16" i="3"/>
  <c r="V17" i="3"/>
  <c r="B17" i="3"/>
  <c r="V18" i="3"/>
  <c r="B18" i="3"/>
  <c r="V19" i="3"/>
  <c r="B19" i="3"/>
  <c r="V20" i="3"/>
  <c r="B20" i="3"/>
  <c r="V21" i="3"/>
  <c r="B21" i="3"/>
  <c r="V22" i="3"/>
  <c r="B22" i="3"/>
  <c r="V23" i="3"/>
  <c r="B23" i="3"/>
  <c r="V24" i="3"/>
  <c r="B24" i="3"/>
  <c r="V25" i="3"/>
  <c r="B25" i="3"/>
  <c r="V26" i="3"/>
  <c r="B26" i="3"/>
  <c r="V27" i="3"/>
  <c r="B27" i="3"/>
  <c r="V28" i="3"/>
  <c r="B28" i="3"/>
  <c r="V29" i="3"/>
  <c r="B29" i="3"/>
  <c r="V30" i="3"/>
  <c r="B30" i="3"/>
  <c r="V31" i="3"/>
  <c r="B31" i="3"/>
  <c r="V32" i="3"/>
  <c r="B32" i="3"/>
  <c r="V33" i="3"/>
  <c r="B33" i="3"/>
  <c r="V34" i="3"/>
  <c r="B34" i="3"/>
  <c r="V35" i="3"/>
  <c r="B35" i="3"/>
  <c r="V36" i="3"/>
  <c r="B36" i="3"/>
  <c r="V37" i="3"/>
  <c r="B37" i="3"/>
  <c r="V38" i="3"/>
  <c r="B38" i="3"/>
  <c r="V39" i="3"/>
  <c r="B39" i="3"/>
  <c r="V40" i="3"/>
  <c r="B40" i="3"/>
  <c r="V41" i="3"/>
  <c r="B41" i="3"/>
  <c r="V42" i="3"/>
  <c r="B42" i="3"/>
  <c r="V43" i="3"/>
  <c r="B43" i="3"/>
  <c r="V44" i="3"/>
  <c r="B44" i="3"/>
  <c r="V45" i="3"/>
  <c r="B45" i="3"/>
  <c r="V46" i="3"/>
  <c r="B46" i="3"/>
  <c r="V47" i="3"/>
  <c r="B47" i="3"/>
  <c r="V48" i="3"/>
  <c r="B48" i="3"/>
  <c r="V49" i="3"/>
  <c r="B49" i="3"/>
  <c r="V50" i="3"/>
  <c r="B50" i="3"/>
  <c r="V51" i="3"/>
  <c r="B51" i="3"/>
  <c r="V52" i="3"/>
  <c r="B52" i="3"/>
  <c r="V53" i="3"/>
  <c r="B53" i="3"/>
  <c r="V54" i="3"/>
  <c r="B54" i="3"/>
  <c r="V55" i="3"/>
  <c r="B55" i="3"/>
  <c r="V56" i="3"/>
  <c r="B56" i="3"/>
  <c r="V57" i="3"/>
  <c r="B57" i="3"/>
  <c r="V58" i="3"/>
  <c r="B58" i="3"/>
  <c r="V59" i="3"/>
  <c r="B59" i="3"/>
  <c r="V60" i="3"/>
  <c r="B60" i="3"/>
  <c r="V61" i="3"/>
  <c r="B61" i="3"/>
  <c r="V62" i="3"/>
  <c r="B62" i="3"/>
  <c r="V63" i="3"/>
  <c r="B63" i="3"/>
  <c r="V64" i="3"/>
  <c r="B64" i="3"/>
  <c r="V65" i="3"/>
  <c r="B65" i="3"/>
  <c r="V66" i="3"/>
  <c r="B66" i="3"/>
  <c r="V67" i="3"/>
  <c r="B67" i="3"/>
  <c r="V68" i="3"/>
  <c r="B68" i="3"/>
  <c r="V69" i="3"/>
  <c r="B69" i="3"/>
  <c r="V70" i="3"/>
  <c r="B70" i="3"/>
  <c r="V71" i="3"/>
  <c r="B71" i="3"/>
  <c r="V72" i="3"/>
  <c r="B72" i="3"/>
  <c r="V73" i="3"/>
  <c r="B73" i="3"/>
  <c r="V74" i="3"/>
  <c r="B74" i="3"/>
  <c r="V75" i="3"/>
  <c r="B75" i="3"/>
  <c r="V76" i="3"/>
  <c r="B76" i="3"/>
  <c r="V77" i="3"/>
  <c r="B77" i="3"/>
  <c r="V78" i="3"/>
  <c r="B78" i="3"/>
  <c r="V79" i="3"/>
  <c r="B79" i="3"/>
  <c r="V80" i="3"/>
  <c r="B80" i="3"/>
  <c r="V81" i="3"/>
  <c r="B81" i="3"/>
  <c r="V82" i="3"/>
  <c r="B82" i="3"/>
  <c r="V83" i="3"/>
  <c r="B83" i="3"/>
  <c r="V84" i="3"/>
  <c r="B84" i="3"/>
  <c r="V85" i="3"/>
  <c r="B85" i="3"/>
  <c r="V86" i="3"/>
  <c r="B86" i="3"/>
  <c r="V87" i="3"/>
  <c r="B87" i="3"/>
  <c r="V88" i="3"/>
  <c r="B88" i="3"/>
  <c r="V89" i="3"/>
  <c r="B89" i="3"/>
  <c r="V90" i="3"/>
  <c r="B90" i="3"/>
  <c r="V91" i="3"/>
  <c r="B91" i="3"/>
  <c r="V92" i="3"/>
  <c r="B92" i="3"/>
  <c r="V93" i="3"/>
  <c r="B93" i="3"/>
  <c r="V94" i="3"/>
  <c r="B94" i="3"/>
  <c r="V95" i="3"/>
  <c r="B95" i="3"/>
  <c r="V96" i="3"/>
  <c r="B96" i="3"/>
  <c r="V97" i="3"/>
  <c r="B97" i="3"/>
  <c r="V98" i="3"/>
  <c r="B98" i="3"/>
  <c r="V99" i="3"/>
  <c r="B99" i="3"/>
  <c r="V100" i="3"/>
  <c r="B100" i="3"/>
  <c r="V101" i="3"/>
  <c r="B101" i="3"/>
  <c r="V102" i="3"/>
  <c r="B102" i="3"/>
  <c r="V103" i="3"/>
  <c r="B103" i="3"/>
  <c r="V104" i="3"/>
  <c r="B104" i="3"/>
  <c r="V105" i="3"/>
  <c r="B105" i="3"/>
  <c r="V106" i="3"/>
  <c r="B106" i="3"/>
  <c r="V107" i="3"/>
  <c r="B107" i="3"/>
  <c r="V108" i="3"/>
  <c r="B108" i="3"/>
  <c r="V109" i="3"/>
  <c r="B109" i="3"/>
  <c r="V110" i="3"/>
  <c r="B110" i="3"/>
  <c r="V111" i="3"/>
  <c r="B111" i="3"/>
  <c r="V112" i="3"/>
  <c r="B112" i="3"/>
  <c r="V113" i="3"/>
  <c r="B113" i="3"/>
  <c r="V114" i="3"/>
  <c r="B114" i="3"/>
  <c r="V115" i="3"/>
  <c r="B115" i="3"/>
  <c r="V116" i="3"/>
  <c r="B116" i="3"/>
  <c r="V117" i="3"/>
  <c r="B117" i="3"/>
  <c r="V118" i="3"/>
  <c r="B118" i="3"/>
  <c r="V119" i="3"/>
  <c r="B119" i="3"/>
  <c r="V120" i="3"/>
  <c r="B120" i="3"/>
  <c r="V121" i="3"/>
  <c r="B121" i="3"/>
  <c r="V122" i="3"/>
  <c r="B122" i="3"/>
  <c r="V123" i="3"/>
  <c r="B123" i="3"/>
  <c r="V124" i="3"/>
  <c r="B124" i="3"/>
  <c r="V125" i="3"/>
  <c r="B125" i="3"/>
  <c r="V126" i="3"/>
  <c r="B126" i="3"/>
  <c r="V127" i="3"/>
  <c r="B127" i="3"/>
  <c r="V128" i="3"/>
  <c r="B128" i="3"/>
  <c r="V129" i="3"/>
  <c r="B129" i="3"/>
  <c r="V130" i="3"/>
  <c r="B130" i="3"/>
  <c r="V131" i="3"/>
  <c r="B131" i="3"/>
  <c r="V132" i="3"/>
  <c r="B132" i="3"/>
  <c r="V133" i="3"/>
  <c r="B133" i="3"/>
  <c r="V134" i="3"/>
  <c r="B134" i="3"/>
  <c r="V135" i="3"/>
  <c r="B135" i="3"/>
  <c r="V136" i="3"/>
  <c r="B136" i="3"/>
  <c r="V137" i="3"/>
  <c r="B137" i="3"/>
  <c r="V138" i="3"/>
  <c r="B138" i="3"/>
  <c r="V139" i="3"/>
  <c r="B139" i="3"/>
  <c r="V140" i="3"/>
  <c r="B140" i="3"/>
  <c r="V141" i="3"/>
  <c r="B141" i="3"/>
  <c r="V142" i="3"/>
  <c r="B142" i="3"/>
  <c r="V143" i="3"/>
  <c r="B143" i="3"/>
  <c r="V144" i="3"/>
  <c r="B144" i="3"/>
  <c r="V145" i="3"/>
  <c r="B145" i="3"/>
  <c r="V146" i="3"/>
  <c r="B146" i="3"/>
  <c r="V147" i="3"/>
  <c r="B147" i="3"/>
  <c r="V148" i="3"/>
  <c r="B148" i="3"/>
  <c r="V149" i="3"/>
  <c r="B149" i="3"/>
  <c r="V150" i="3"/>
  <c r="B150" i="3"/>
  <c r="V151" i="3"/>
  <c r="B151" i="3"/>
  <c r="V152" i="3"/>
  <c r="B152" i="3"/>
  <c r="V153" i="3"/>
  <c r="B153" i="3"/>
  <c r="V154" i="3"/>
  <c r="B154" i="3"/>
  <c r="V155" i="3"/>
  <c r="B155" i="3"/>
  <c r="V156" i="3"/>
  <c r="B156" i="3"/>
  <c r="V157" i="3"/>
  <c r="B157" i="3"/>
  <c r="V158" i="3"/>
  <c r="B158" i="3"/>
  <c r="V159" i="3"/>
  <c r="B159" i="3"/>
  <c r="V160" i="3"/>
  <c r="B160" i="3"/>
  <c r="V161" i="3"/>
  <c r="B161" i="3"/>
  <c r="V162" i="3"/>
  <c r="B162" i="3"/>
  <c r="V163" i="3"/>
  <c r="B163" i="3"/>
  <c r="V164" i="3"/>
  <c r="B164" i="3"/>
  <c r="V165" i="3"/>
  <c r="B165" i="3"/>
  <c r="V166" i="3"/>
  <c r="B166" i="3"/>
  <c r="V167" i="3"/>
  <c r="B167" i="3"/>
  <c r="V168" i="3"/>
  <c r="B168" i="3"/>
  <c r="V169" i="3"/>
  <c r="B169" i="3"/>
  <c r="V170" i="3"/>
  <c r="B170" i="3"/>
  <c r="V171" i="3"/>
  <c r="B171" i="3"/>
  <c r="V172" i="3"/>
  <c r="B172" i="3"/>
  <c r="V173" i="3"/>
  <c r="B173" i="3"/>
  <c r="V174" i="3"/>
  <c r="B174" i="3"/>
  <c r="V175" i="3"/>
  <c r="B175" i="3"/>
  <c r="V176" i="3"/>
  <c r="B176" i="3"/>
  <c r="V177" i="3"/>
  <c r="B177" i="3"/>
  <c r="V178" i="3"/>
  <c r="B178" i="3"/>
  <c r="V179" i="3"/>
  <c r="B179" i="3"/>
  <c r="V180" i="3"/>
  <c r="B180" i="3"/>
  <c r="V181" i="3"/>
  <c r="B181" i="3"/>
  <c r="V182" i="3"/>
  <c r="B182" i="3"/>
  <c r="V183" i="3"/>
  <c r="B183" i="3"/>
  <c r="V184" i="3"/>
  <c r="B184" i="3"/>
  <c r="V185" i="3"/>
  <c r="B185" i="3"/>
  <c r="V186" i="3"/>
  <c r="B186" i="3"/>
  <c r="V187" i="3"/>
  <c r="B187" i="3"/>
  <c r="V188" i="3"/>
  <c r="B188" i="3"/>
  <c r="V189" i="3"/>
  <c r="B189" i="3"/>
  <c r="V190" i="3"/>
  <c r="B190" i="3"/>
  <c r="V191" i="3"/>
  <c r="B191" i="3"/>
  <c r="V192" i="3"/>
  <c r="B192" i="3"/>
  <c r="V193" i="3"/>
  <c r="B193" i="3"/>
  <c r="V194" i="3"/>
  <c r="B194" i="3"/>
  <c r="V195" i="3"/>
  <c r="B195" i="3"/>
  <c r="V196" i="3"/>
  <c r="B196" i="3"/>
  <c r="V197" i="3"/>
  <c r="B197" i="3"/>
  <c r="V198" i="3"/>
  <c r="B198" i="3"/>
  <c r="V199" i="3"/>
  <c r="B199" i="3"/>
  <c r="V200" i="3"/>
  <c r="B200" i="3"/>
  <c r="V201" i="3"/>
  <c r="B201" i="3"/>
  <c r="V202" i="3"/>
  <c r="B202" i="3"/>
  <c r="V203" i="3"/>
  <c r="B203" i="3"/>
  <c r="V204" i="3"/>
  <c r="B204" i="3"/>
  <c r="V205" i="3"/>
  <c r="B205" i="3"/>
  <c r="V206" i="3"/>
  <c r="B206" i="3"/>
  <c r="V207" i="3"/>
  <c r="B207" i="3"/>
  <c r="V208" i="3"/>
  <c r="B208" i="3"/>
  <c r="V209" i="3"/>
  <c r="B209" i="3"/>
  <c r="V210" i="3"/>
  <c r="B210" i="3"/>
  <c r="V211" i="3"/>
  <c r="B211" i="3"/>
  <c r="V212" i="3"/>
  <c r="B212" i="3"/>
  <c r="V213" i="3"/>
  <c r="B213" i="3"/>
  <c r="V214" i="3"/>
  <c r="B214" i="3"/>
  <c r="V215" i="3"/>
  <c r="B215" i="3"/>
  <c r="V216" i="3"/>
  <c r="B216" i="3"/>
  <c r="V217" i="3"/>
  <c r="B217" i="3"/>
  <c r="V218" i="3"/>
  <c r="B218" i="3"/>
  <c r="V219" i="3"/>
  <c r="B219" i="3"/>
  <c r="V220" i="3"/>
  <c r="B220" i="3"/>
  <c r="V221" i="3"/>
  <c r="B221" i="3"/>
  <c r="V222" i="3"/>
  <c r="B222" i="3"/>
  <c r="V223" i="3"/>
  <c r="B223" i="3"/>
  <c r="V224" i="3"/>
  <c r="B224" i="3"/>
  <c r="V225" i="3"/>
  <c r="B225" i="3"/>
  <c r="V226" i="3"/>
  <c r="B226" i="3"/>
  <c r="V227" i="3"/>
  <c r="B227" i="3"/>
  <c r="V228" i="3"/>
  <c r="B228" i="3"/>
  <c r="V229" i="3"/>
  <c r="B229" i="3"/>
  <c r="V230" i="3"/>
  <c r="B230" i="3"/>
  <c r="V231" i="3"/>
  <c r="B231" i="3"/>
  <c r="V232" i="3"/>
  <c r="B232" i="3"/>
  <c r="V233" i="3"/>
  <c r="B233" i="3"/>
  <c r="V234" i="3"/>
  <c r="B234" i="3"/>
  <c r="V235" i="3"/>
  <c r="B235" i="3"/>
  <c r="V236" i="3"/>
  <c r="B236" i="3"/>
  <c r="V237" i="3"/>
  <c r="B237" i="3"/>
  <c r="V238" i="3"/>
  <c r="B238" i="3"/>
  <c r="V239" i="3"/>
  <c r="B239" i="3"/>
  <c r="V240" i="3"/>
  <c r="B240" i="3"/>
  <c r="V241" i="3"/>
  <c r="B241" i="3"/>
  <c r="V242" i="3"/>
  <c r="B242" i="3"/>
  <c r="V243" i="3"/>
  <c r="B243" i="3"/>
  <c r="V244" i="3"/>
  <c r="B244" i="3"/>
  <c r="V245" i="3"/>
  <c r="B245" i="3"/>
  <c r="V246" i="3"/>
  <c r="B246" i="3"/>
  <c r="V247" i="3"/>
  <c r="B247" i="3"/>
  <c r="V248" i="3"/>
  <c r="B248" i="3"/>
  <c r="V249" i="3"/>
  <c r="B249" i="3"/>
  <c r="V250" i="3"/>
  <c r="B250" i="3"/>
  <c r="V251" i="3"/>
  <c r="B251" i="3"/>
  <c r="V252" i="3"/>
  <c r="B252" i="3"/>
  <c r="V253" i="3"/>
  <c r="B253" i="3"/>
  <c r="V254" i="3"/>
  <c r="B254" i="3"/>
  <c r="V255" i="3"/>
  <c r="B255" i="3"/>
  <c r="V256" i="3"/>
  <c r="B256" i="3"/>
  <c r="V257" i="3"/>
  <c r="B257" i="3"/>
  <c r="V258" i="3"/>
  <c r="B258" i="3"/>
  <c r="V259" i="3"/>
  <c r="B259" i="3"/>
  <c r="V260" i="3"/>
  <c r="B260" i="3"/>
  <c r="V261" i="3"/>
  <c r="B261" i="3"/>
  <c r="V262" i="3"/>
  <c r="B262" i="3"/>
  <c r="V263" i="3"/>
  <c r="B263" i="3"/>
  <c r="V264" i="3"/>
  <c r="B264" i="3"/>
  <c r="V265" i="3"/>
  <c r="B265" i="3"/>
  <c r="V266" i="3"/>
  <c r="B266" i="3"/>
  <c r="V267" i="3"/>
  <c r="B267" i="3"/>
  <c r="V268" i="3"/>
  <c r="B268" i="3"/>
  <c r="V269" i="3"/>
  <c r="B269" i="3"/>
  <c r="V270" i="3"/>
  <c r="B270" i="3"/>
  <c r="V271" i="3"/>
  <c r="B271" i="3"/>
  <c r="V272" i="3"/>
  <c r="B272" i="3"/>
  <c r="V273" i="3"/>
  <c r="B273" i="3"/>
  <c r="V274" i="3"/>
  <c r="B274" i="3"/>
  <c r="V275" i="3"/>
  <c r="B275" i="3"/>
  <c r="V276" i="3"/>
  <c r="B276" i="3"/>
  <c r="V277" i="3"/>
  <c r="B277" i="3"/>
  <c r="V278" i="3"/>
  <c r="B278" i="3"/>
  <c r="V279" i="3"/>
  <c r="B279" i="3"/>
  <c r="V280" i="3"/>
  <c r="B280" i="3"/>
  <c r="V281" i="3"/>
  <c r="B281" i="3"/>
  <c r="V282" i="3"/>
  <c r="B282" i="3"/>
  <c r="V283" i="3"/>
  <c r="B283" i="3"/>
  <c r="V284" i="3"/>
  <c r="B284" i="3"/>
  <c r="V285" i="3"/>
  <c r="B285" i="3"/>
  <c r="V286" i="3"/>
  <c r="B286" i="3"/>
  <c r="V287" i="3"/>
  <c r="B287" i="3"/>
  <c r="V288" i="3"/>
  <c r="B288" i="3"/>
  <c r="V289" i="3"/>
  <c r="B289" i="3"/>
  <c r="V290" i="3"/>
  <c r="B290" i="3"/>
  <c r="V291" i="3"/>
  <c r="B291" i="3"/>
  <c r="V292" i="3"/>
  <c r="B292" i="3"/>
  <c r="V293" i="3"/>
  <c r="B293" i="3"/>
  <c r="V294" i="3"/>
  <c r="B294" i="3"/>
  <c r="V295" i="3"/>
  <c r="B295" i="3"/>
  <c r="V296" i="3"/>
  <c r="B296" i="3"/>
  <c r="V297" i="3"/>
  <c r="B297" i="3"/>
  <c r="V298" i="3"/>
  <c r="B298" i="3"/>
  <c r="V299" i="3"/>
  <c r="B299" i="3"/>
  <c r="V300" i="3"/>
  <c r="B300" i="3"/>
  <c r="V301" i="3"/>
  <c r="B301" i="3"/>
  <c r="V302" i="3"/>
  <c r="B302" i="3"/>
  <c r="V303" i="3"/>
  <c r="B303" i="3"/>
  <c r="V304" i="3"/>
  <c r="B304" i="3"/>
  <c r="V305" i="3"/>
  <c r="B305" i="3"/>
  <c r="V306" i="3"/>
  <c r="B306" i="3"/>
  <c r="V307" i="3"/>
  <c r="B307" i="3"/>
  <c r="V308" i="3"/>
  <c r="B308" i="3"/>
  <c r="V309" i="3"/>
  <c r="B309" i="3"/>
  <c r="V310" i="3"/>
  <c r="B310" i="3"/>
  <c r="V311" i="3"/>
  <c r="B311" i="3"/>
  <c r="V312" i="3"/>
  <c r="B312" i="3"/>
  <c r="V313" i="3"/>
  <c r="B313" i="3"/>
  <c r="V314" i="3"/>
  <c r="B314" i="3"/>
  <c r="V315" i="3"/>
  <c r="B315" i="3"/>
  <c r="V316" i="3"/>
  <c r="B316" i="3"/>
  <c r="V317" i="3"/>
  <c r="B317" i="3"/>
  <c r="V318" i="3"/>
  <c r="B318" i="3"/>
  <c r="V319" i="3"/>
  <c r="B319" i="3"/>
  <c r="V320" i="3"/>
  <c r="B320" i="3"/>
  <c r="V321" i="3"/>
  <c r="B321" i="3"/>
  <c r="V322" i="3"/>
  <c r="B322" i="3"/>
  <c r="V323" i="3"/>
  <c r="B323" i="3"/>
  <c r="V324" i="3"/>
  <c r="B324" i="3"/>
  <c r="V325" i="3"/>
  <c r="B325" i="3"/>
  <c r="V326" i="3"/>
  <c r="B326" i="3"/>
  <c r="V327" i="3"/>
  <c r="B327" i="3"/>
  <c r="V328" i="3"/>
  <c r="B328" i="3"/>
  <c r="V329" i="3"/>
  <c r="B329" i="3"/>
  <c r="V330" i="3"/>
  <c r="B330" i="3"/>
  <c r="V331" i="3"/>
  <c r="B331" i="3"/>
  <c r="V332" i="3"/>
  <c r="B332" i="3"/>
  <c r="V333" i="3"/>
  <c r="B333" i="3"/>
  <c r="V334" i="3"/>
  <c r="B334" i="3"/>
  <c r="V335" i="3"/>
  <c r="B335" i="3"/>
  <c r="V336" i="3"/>
  <c r="B336" i="3"/>
  <c r="V337" i="3"/>
  <c r="B337" i="3"/>
  <c r="V338" i="3"/>
  <c r="B338" i="3"/>
  <c r="V339" i="3"/>
  <c r="B339" i="3"/>
  <c r="V340" i="3"/>
  <c r="B340" i="3"/>
  <c r="V341" i="3"/>
  <c r="B341" i="3"/>
  <c r="V342" i="3"/>
  <c r="B342" i="3"/>
  <c r="V343" i="3"/>
  <c r="B343" i="3"/>
  <c r="V344" i="3"/>
  <c r="B344" i="3"/>
  <c r="V345" i="3"/>
  <c r="B345" i="3"/>
  <c r="V346" i="3"/>
  <c r="B346" i="3"/>
  <c r="V347" i="3"/>
  <c r="B347" i="3"/>
  <c r="V348" i="3"/>
  <c r="B348" i="3"/>
  <c r="V349" i="3"/>
  <c r="B349" i="3"/>
  <c r="V350" i="3"/>
  <c r="B350" i="3"/>
  <c r="V351" i="3"/>
  <c r="B351" i="3"/>
  <c r="V352" i="3"/>
  <c r="B352" i="3"/>
  <c r="V353" i="3"/>
  <c r="B353" i="3"/>
  <c r="V354" i="3"/>
  <c r="B354" i="3"/>
  <c r="V355" i="3"/>
  <c r="B355" i="3"/>
  <c r="V356" i="3"/>
  <c r="B356" i="3"/>
  <c r="V357" i="3"/>
  <c r="B357" i="3"/>
  <c r="V358" i="3"/>
  <c r="B358" i="3"/>
  <c r="V359" i="3"/>
  <c r="B359" i="3"/>
  <c r="V360" i="3"/>
  <c r="B360" i="3"/>
  <c r="V361" i="3"/>
  <c r="B361" i="3"/>
  <c r="V362" i="3"/>
  <c r="B362" i="3"/>
  <c r="V363" i="3"/>
  <c r="B363" i="3"/>
  <c r="V364" i="3"/>
  <c r="B364" i="3"/>
  <c r="V365" i="3"/>
  <c r="B365" i="3"/>
  <c r="V366" i="3"/>
  <c r="B366" i="3"/>
  <c r="V367" i="3"/>
  <c r="B367" i="3"/>
  <c r="V368" i="3"/>
  <c r="B368" i="3"/>
  <c r="V369" i="3"/>
  <c r="B369" i="3"/>
  <c r="V370" i="3"/>
  <c r="B370" i="3"/>
  <c r="V371" i="3"/>
  <c r="B371" i="3"/>
  <c r="V372" i="3"/>
  <c r="B372" i="3"/>
  <c r="V373" i="3"/>
  <c r="B373" i="3"/>
  <c r="V374" i="3"/>
  <c r="B374" i="3"/>
  <c r="V375" i="3"/>
  <c r="B375" i="3"/>
  <c r="V376" i="3"/>
  <c r="B376" i="3"/>
  <c r="V377" i="3"/>
  <c r="B377" i="3"/>
  <c r="V378" i="3"/>
  <c r="B378" i="3"/>
  <c r="V379" i="3"/>
  <c r="B379" i="3"/>
  <c r="V380" i="3"/>
  <c r="B380" i="3"/>
  <c r="V381" i="3"/>
  <c r="B381" i="3"/>
  <c r="V382" i="3"/>
  <c r="B382" i="3"/>
  <c r="V383" i="3"/>
  <c r="B383" i="3"/>
  <c r="V384" i="3"/>
  <c r="B384" i="3"/>
  <c r="V385" i="3"/>
  <c r="B385" i="3"/>
  <c r="V386" i="3"/>
  <c r="B386" i="3"/>
  <c r="V387" i="3"/>
  <c r="B387" i="3"/>
  <c r="V388" i="3"/>
  <c r="B388" i="3"/>
  <c r="V389" i="3"/>
  <c r="B389" i="3"/>
  <c r="V390" i="3"/>
  <c r="B390" i="3"/>
  <c r="V391" i="3"/>
  <c r="B391" i="3"/>
  <c r="V392" i="3"/>
  <c r="B392" i="3"/>
  <c r="V393" i="3"/>
  <c r="B393" i="3"/>
  <c r="V394" i="3"/>
  <c r="B394" i="3"/>
  <c r="V395" i="3"/>
  <c r="B395" i="3"/>
  <c r="V396" i="3"/>
  <c r="B396" i="3"/>
  <c r="V397" i="3"/>
  <c r="B397" i="3"/>
  <c r="V398" i="3"/>
  <c r="B398" i="3"/>
  <c r="V399" i="3"/>
  <c r="B399" i="3"/>
  <c r="V400" i="3"/>
  <c r="B400" i="3"/>
  <c r="V401" i="3"/>
  <c r="B401" i="3"/>
  <c r="V402" i="3"/>
  <c r="B402" i="3"/>
  <c r="V403" i="3"/>
  <c r="B403" i="3"/>
  <c r="V404" i="3"/>
  <c r="B404" i="3"/>
  <c r="V405" i="3"/>
  <c r="B405" i="3"/>
  <c r="V406" i="3"/>
  <c r="B406" i="3"/>
  <c r="V407" i="3"/>
  <c r="B407" i="3"/>
  <c r="V408" i="3"/>
  <c r="B408" i="3"/>
  <c r="V409" i="3"/>
  <c r="B409" i="3"/>
  <c r="V410" i="3"/>
  <c r="B410" i="3"/>
  <c r="V411" i="3"/>
  <c r="B411" i="3"/>
  <c r="V412" i="3"/>
  <c r="B412" i="3"/>
  <c r="V413" i="3"/>
  <c r="B413" i="3"/>
  <c r="V414" i="3"/>
  <c r="B414" i="3"/>
  <c r="V415" i="3"/>
  <c r="B415" i="3"/>
  <c r="V416" i="3"/>
  <c r="B416" i="3"/>
  <c r="V417" i="3"/>
  <c r="B417" i="3"/>
  <c r="V418" i="3"/>
  <c r="B418" i="3"/>
  <c r="V419" i="3"/>
  <c r="B419" i="3"/>
  <c r="V420" i="3"/>
  <c r="B420" i="3"/>
  <c r="V421" i="3"/>
  <c r="B421" i="3"/>
  <c r="L143" i="9" l="1"/>
  <c r="L92" i="9"/>
  <c r="L51" i="9"/>
  <c r="L104" i="9"/>
  <c r="L66" i="9"/>
  <c r="L130" i="9"/>
  <c r="L79" i="9"/>
  <c r="L129" i="9"/>
  <c r="L91" i="9"/>
  <c r="L65" i="9"/>
  <c r="L102" i="9"/>
  <c r="L103" i="9"/>
  <c r="L142" i="9"/>
  <c r="L50" i="9"/>
  <c r="L78" i="9"/>
  <c r="L128" i="9"/>
  <c r="L64" i="9"/>
  <c r="L49" i="9"/>
  <c r="L77" i="9"/>
  <c r="L141" i="9"/>
  <c r="L90" i="9"/>
  <c r="L127" i="9"/>
  <c r="L140" i="9"/>
  <c r="L101" i="9"/>
  <c r="L76" i="9"/>
  <c r="L63" i="9"/>
  <c r="L48" i="9"/>
  <c r="L89" i="9"/>
  <c r="L62" i="9"/>
  <c r="L100" i="9"/>
  <c r="L126" i="9"/>
  <c r="L47" i="9"/>
  <c r="L75" i="9"/>
  <c r="L139" i="9"/>
  <c r="L88" i="9"/>
  <c r="L125" i="9"/>
  <c r="L61" i="9"/>
  <c r="L46" i="9"/>
  <c r="L87" i="9"/>
  <c r="L99" i="9"/>
  <c r="L74" i="9"/>
  <c r="L138" i="9"/>
  <c r="L86" i="9"/>
  <c r="L60" i="9"/>
  <c r="L73" i="9"/>
  <c r="L124" i="9"/>
  <c r="L45" i="9"/>
  <c r="L98" i="9"/>
  <c r="L137" i="9"/>
  <c r="L123" i="9"/>
  <c r="L44" i="9"/>
  <c r="L97" i="9"/>
  <c r="L136" i="9"/>
  <c r="L72" i="9"/>
  <c r="L59" i="9"/>
  <c r="L85" i="9"/>
  <c r="L84" i="9"/>
  <c r="L58" i="9"/>
  <c r="L43" i="9"/>
  <c r="L71" i="9"/>
  <c r="L96" i="9"/>
  <c r="L135" i="9"/>
  <c r="L122" i="9"/>
  <c r="L15" i="9"/>
  <c r="L14" i="9"/>
  <c r="L13" i="9"/>
  <c r="L12" i="9"/>
  <c r="L11" i="9"/>
  <c r="L10" i="9"/>
  <c r="K8" i="9"/>
  <c r="D8" i="9"/>
  <c r="L8" i="9"/>
  <c r="E8" i="9"/>
  <c r="J8" i="9"/>
  <c r="F8" i="9"/>
  <c r="G8" i="9"/>
  <c r="H8" i="9"/>
  <c r="I8" i="9"/>
  <c r="C7" i="9"/>
  <c r="E7" i="9" l="1"/>
  <c r="D7" i="9"/>
  <c r="F7" i="9"/>
  <c r="G7" i="9"/>
  <c r="H7" i="9"/>
  <c r="L7" i="9"/>
  <c r="I7" i="9"/>
  <c r="J7" i="9"/>
  <c r="K7" i="9"/>
</calcChain>
</file>

<file path=xl/sharedStrings.xml><?xml version="1.0" encoding="utf-8"?>
<sst xmlns="http://schemas.openxmlformats.org/spreadsheetml/2006/main" count="996" uniqueCount="617">
  <si>
    <t>totalTestResultsIncrease</t>
  </si>
  <si>
    <t>totalTestResults</t>
  </si>
  <si>
    <t>states name</t>
  </si>
  <si>
    <t>states</t>
  </si>
  <si>
    <t>positiveIncrease</t>
  </si>
  <si>
    <t>positive</t>
  </si>
  <si>
    <t>onVentilatorCurrently</t>
  </si>
  <si>
    <t>onVentilatorCumulative</t>
  </si>
  <si>
    <t>negativeIncrease</t>
  </si>
  <si>
    <t>negative</t>
  </si>
  <si>
    <t>hospitalizedCumulative</t>
  </si>
  <si>
    <t>hospitalizedCurrently</t>
  </si>
  <si>
    <t>hospitalizedIncrease</t>
  </si>
  <si>
    <t>inIcuCurrently</t>
  </si>
  <si>
    <t>inIcuCumulative</t>
  </si>
  <si>
    <t>deathIncrease</t>
  </si>
  <si>
    <t>death</t>
  </si>
  <si>
    <t>yy_mm</t>
  </si>
  <si>
    <t>date</t>
  </si>
  <si>
    <t xml:space="preserve">S.no </t>
  </si>
  <si>
    <t xml:space="preserve">Shortcut </t>
  </si>
  <si>
    <t>Explanation (shortcut for selection)</t>
  </si>
  <si>
    <t xml:space="preserve">Spacebar+ Shift </t>
  </si>
  <si>
    <t xml:space="preserve">Selection of the selected Rows </t>
  </si>
  <si>
    <t xml:space="preserve">Shift +  Down arrow </t>
  </si>
  <si>
    <t>Selction of all rows there after .</t>
  </si>
  <si>
    <t xml:space="preserve">Spacebar + Ctrl </t>
  </si>
  <si>
    <t xml:space="preserve">Selection of Entire Column </t>
  </si>
  <si>
    <t xml:space="preserve">Shift + Right Arrow </t>
  </si>
  <si>
    <t xml:space="preserve">Further Selection of all  All Entire Columns </t>
  </si>
  <si>
    <t xml:space="preserve">Number </t>
  </si>
  <si>
    <t xml:space="preserve">Topic </t>
  </si>
  <si>
    <t>Move or Copy of Worksheet (Excels sheet) in New Excel (That's how we had exported Covid US Excel Sheet )  ** Need to open  new excel file then it will  show the oprtion of copy or moving of file .</t>
  </si>
  <si>
    <t>We can drag or move excel sheet in the in terms of postionality in same workbook ( Like from left to right)</t>
  </si>
  <si>
    <t>Any Cell Like D5  (Use = in any case ,=D5  Press enter it will copy the same thing writen in cell )</t>
  </si>
  <si>
    <t>Ctrl+ G</t>
  </si>
  <si>
    <t>Go to  ( Want to go to any cell ) Via typing the same cell  .</t>
  </si>
  <si>
    <t>Ctr+C,Ctrl+V</t>
  </si>
  <si>
    <t xml:space="preserve">Copy ,Paste </t>
  </si>
  <si>
    <t xml:space="preserve"> </t>
  </si>
  <si>
    <t xml:space="preserve">   </t>
  </si>
  <si>
    <t>Ctrl+ H</t>
  </si>
  <si>
    <t>Find &amp; Replace</t>
  </si>
  <si>
    <t>Fn+F4</t>
  </si>
  <si>
    <t>Repeat the Last function  (Fn= Function) You can repeat the same function on Another cell .</t>
  </si>
  <si>
    <t>Ctrl+ Alt+ V</t>
  </si>
  <si>
    <t>Usage of Alt button and accessibility on all the shortcut through Alt button .</t>
  </si>
  <si>
    <r>
      <t xml:space="preserve">Paste Special ((Note : There is Small Underline Over all the Option Press those words) i.e - </t>
    </r>
    <r>
      <rPr>
        <u/>
        <sz val="11"/>
        <color theme="1"/>
        <rFont val="Calibri"/>
        <family val="2"/>
        <scheme val="minor"/>
      </rPr>
      <t>F</t>
    </r>
    <r>
      <rPr>
        <sz val="11"/>
        <color theme="1"/>
        <rFont val="Calibri"/>
        <family val="2"/>
        <scheme val="minor"/>
      </rPr>
      <t>ormulas, Transpos</t>
    </r>
    <r>
      <rPr>
        <u/>
        <sz val="11"/>
        <color theme="1"/>
        <rFont val="Calibri"/>
        <family val="2"/>
        <scheme val="minor"/>
      </rPr>
      <t>e</t>
    </r>
    <r>
      <rPr>
        <sz val="11"/>
        <color theme="1"/>
        <rFont val="Calibri"/>
        <family val="2"/>
        <scheme val="minor"/>
      </rPr>
      <t xml:space="preserve">) Same done on multiple rows and columns </t>
    </r>
  </si>
  <si>
    <t xml:space="preserve">Movement to First Filled Data is present </t>
  </si>
  <si>
    <t xml:space="preserve"> Freeze Panel </t>
  </si>
  <si>
    <t>Freezing Of Column and Rows (Makes them visible) While rest of them scrolls ( Selection of Cell and Coincide with rows and columns ) from there they got freezed .</t>
  </si>
  <si>
    <t xml:space="preserve">Formatting </t>
  </si>
  <si>
    <t>View</t>
  </si>
  <si>
    <t>Freeze Pans</t>
  </si>
  <si>
    <t>Grid Lines</t>
  </si>
  <si>
    <t>Merge Cells</t>
  </si>
  <si>
    <t xml:space="preserve">Grouping Rows </t>
  </si>
  <si>
    <t>Grouping Columns</t>
  </si>
  <si>
    <t>Hyperlinks</t>
  </si>
  <si>
    <t>Functions</t>
  </si>
  <si>
    <t xml:space="preserve">Logic </t>
  </si>
  <si>
    <t xml:space="preserve">Date Time </t>
  </si>
  <si>
    <t xml:space="preserve">Text </t>
  </si>
  <si>
    <t>Left, Right, Concatenate, Find</t>
  </si>
  <si>
    <t>Text to column</t>
  </si>
  <si>
    <t>Lookups</t>
  </si>
  <si>
    <t>Checking errors</t>
  </si>
  <si>
    <t xml:space="preserve">Edit Links </t>
  </si>
  <si>
    <t>Circular Ref</t>
  </si>
  <si>
    <t>If Error</t>
  </si>
  <si>
    <t>Analysis</t>
  </si>
  <si>
    <t>Filter and Filter Select</t>
  </si>
  <si>
    <t xml:space="preserve">Conditional Formatting </t>
  </si>
  <si>
    <t>Pivot and Slicers</t>
  </si>
  <si>
    <t>Sorting</t>
  </si>
  <si>
    <t>Remove Dups</t>
  </si>
  <si>
    <t xml:space="preserve">Viz </t>
  </si>
  <si>
    <t>MutiTasking Shortcut</t>
  </si>
  <si>
    <t>For changing windows for multitasking</t>
  </si>
  <si>
    <t>Ctrl +Upper Arrows(All Arrow)</t>
  </si>
  <si>
    <t xml:space="preserve">Alt Function </t>
  </si>
  <si>
    <t xml:space="preserve">Pl do Practice of all Alt function </t>
  </si>
  <si>
    <t xml:space="preserve">Esc Key </t>
  </si>
  <si>
    <t xml:space="preserve">Moves to the previous function Basically used while </t>
  </si>
  <si>
    <t xml:space="preserve"> INDEX</t>
  </si>
  <si>
    <t xml:space="preserve">Bar </t>
  </si>
  <si>
    <t>General Overview</t>
  </si>
  <si>
    <t>Stacked Bar</t>
  </si>
  <si>
    <t>Line</t>
  </si>
  <si>
    <t xml:space="preserve">Scatter </t>
  </si>
  <si>
    <t xml:space="preserve">Regression Equation </t>
  </si>
  <si>
    <t>Excel Introduction</t>
  </si>
  <si>
    <t>Workbook</t>
  </si>
  <si>
    <t xml:space="preserve">Worksheet </t>
  </si>
  <si>
    <t xml:space="preserve">Cells </t>
  </si>
  <si>
    <t>Goto</t>
  </si>
  <si>
    <t>Copy Paste - the Excel way</t>
  </si>
  <si>
    <t>Key Board Shortcuts</t>
  </si>
  <si>
    <t xml:space="preserve">Insert Row / Column </t>
  </si>
  <si>
    <t>Delete Row / Column</t>
  </si>
  <si>
    <t>Grouping Of subtopic ( Basically Help to collapse of all subtopic )  i.e as we have done in index  worksheet .</t>
  </si>
  <si>
    <t>ctrl+ Pgup ,ctrl+Pgdn</t>
  </si>
  <si>
    <t xml:space="preserve">Switch in between Worksheet </t>
  </si>
  <si>
    <t xml:space="preserve">Rules of Formating  </t>
  </si>
  <si>
    <t>a. Merging (Merging and Centre of Main Index (Topic) Performing Bullet and Bold underline and double uunderline .</t>
  </si>
  <si>
    <t>b.Grouping Of subtopic ( Basically Help to collapse of all subtopic )  i.e as we have done in index  worksheet .</t>
  </si>
  <si>
    <t xml:space="preserve">c.Removing all the Gridlines </t>
  </si>
  <si>
    <t>d. You can use hyper link for source reference . Like edit links in index  . Purpose is Instead of moving in different in worksheet you can click on that it automatically take you on that worksheet (location).</t>
  </si>
  <si>
    <t>Logical</t>
  </si>
  <si>
    <t xml:space="preserve">Formulas </t>
  </si>
  <si>
    <t xml:space="preserve">If Function </t>
  </si>
  <si>
    <t>Condition (fail/pass)</t>
  </si>
  <si>
    <t>Marks Obtained</t>
  </si>
  <si>
    <t>English</t>
  </si>
  <si>
    <t>Maths</t>
  </si>
  <si>
    <t>P.Science</t>
  </si>
  <si>
    <t>History</t>
  </si>
  <si>
    <t xml:space="preserve">Geography </t>
  </si>
  <si>
    <t>Drawing</t>
  </si>
  <si>
    <t xml:space="preserve">Subject </t>
  </si>
  <si>
    <t>A.</t>
  </si>
  <si>
    <t>B.</t>
  </si>
  <si>
    <t>a. If Function  Condition ( Pl Check Out the Syntax)  Even we can use Paste Special (Formula) To Implement the condition in all the cells . (BASICALLY IT'S AN IF-ELSE STATEMENT)</t>
  </si>
  <si>
    <t>X</t>
  </si>
  <si>
    <t xml:space="preserve">Y </t>
  </si>
  <si>
    <t xml:space="preserve">Various Operator </t>
  </si>
  <si>
    <t>And</t>
  </si>
  <si>
    <t>Function</t>
  </si>
  <si>
    <t>Description</t>
  </si>
  <si>
    <t>Formula Example</t>
  </si>
  <si>
    <t>Formula Description</t>
  </si>
  <si>
    <t>AND</t>
  </si>
  <si>
    <t>Returns TRUE if all of the arguments evaluate to TRUE.</t>
  </si>
  <si>
    <t>The formula returns TRUE if a value in cell A2 is greater than or equal to 10, and a value in B2 is less than 5, FALSE otherwise.</t>
  </si>
  <si>
    <t>OR</t>
  </si>
  <si>
    <t>Returns TRUE if any argument evaluates to TRUE.</t>
  </si>
  <si>
    <t>The formula returns TRUE if A2 is greater than or equal to 10 or B2 is less than 5, or both conditions are met. If neither of the conditions it met, the formula returns FALSE.</t>
  </si>
  <si>
    <t>XOR</t>
  </si>
  <si>
    <t>Returns a logical Exclusive Or of all arguments.</t>
  </si>
  <si>
    <t>The formula returns TRUE if either A2 is greater than or equal to 10 or B2 is less than 5. If neither of the conditions is met or both conditions are met, the formula returns FALSE.</t>
  </si>
  <si>
    <t>NOT</t>
  </si>
  <si>
    <t>Returns the reversed logical value of its argument. I.e. If the argument is FALSE, then TRUE is returned and vice versa.</t>
  </si>
  <si>
    <t>The formula returns FALSE if a value in cell A1 is greater than or equal to 10; TRUE otherwise.</t>
  </si>
  <si>
    <t xml:space="preserve">Function Operator </t>
  </si>
  <si>
    <t xml:space="preserve">b. Operator       You can check out the Hyper link </t>
  </si>
  <si>
    <t xml:space="preserve">OR </t>
  </si>
  <si>
    <t>NOT (Y)</t>
  </si>
  <si>
    <t>NOT(X)</t>
  </si>
  <si>
    <t xml:space="preserve">Takes only 1 Logical Argument </t>
  </si>
  <si>
    <t xml:space="preserve">Conditionality(A,B,C,D) </t>
  </si>
  <si>
    <t>Conditionality of Marks</t>
  </si>
  <si>
    <t xml:space="preserve">c. If Function Formula Assigning Values regarding this Like If Function Assign Value i.e check out this hyperlink </t>
  </si>
  <si>
    <t>C.</t>
  </si>
  <si>
    <t xml:space="preserve">Date -Time Format </t>
  </si>
  <si>
    <t xml:space="preserve">Change into Number Format </t>
  </si>
  <si>
    <t xml:space="preserve">YY-Mm-By himanshu </t>
  </si>
  <si>
    <t xml:space="preserve">Month </t>
  </si>
  <si>
    <t xml:space="preserve">Date- Time -Format </t>
  </si>
  <si>
    <t xml:space="preserve">We can Run parallely same </t>
  </si>
  <si>
    <t xml:space="preserve">d. date time formula </t>
  </si>
  <si>
    <t>D.</t>
  </si>
  <si>
    <t xml:space="preserve">Conversion into substring </t>
  </si>
  <si>
    <t>abc_def</t>
  </si>
  <si>
    <t xml:space="preserve">Ctrl+Tab </t>
  </si>
  <si>
    <t xml:space="preserve">Left Function </t>
  </si>
  <si>
    <t xml:space="preserve">Right Function </t>
  </si>
  <si>
    <t>123-345</t>
  </si>
  <si>
    <t>ram_shyam</t>
  </si>
  <si>
    <t>sona_mona</t>
  </si>
  <si>
    <t>alok_anand</t>
  </si>
  <si>
    <t>vikas_shrivastava</t>
  </si>
  <si>
    <t>E.</t>
  </si>
  <si>
    <t>Overall Name surname</t>
  </si>
  <si>
    <t xml:space="preserve">Name_Surname </t>
  </si>
  <si>
    <t>Basically it switches  between another  tab in browser  ****( It can be used for switching in different excel sheet as I have used it We can try it )</t>
  </si>
  <si>
    <t>e. Usage Of Find Function in order to find out postion of specifc value .</t>
  </si>
  <si>
    <t xml:space="preserve">Find Function </t>
  </si>
  <si>
    <t>Len Function</t>
  </si>
  <si>
    <t>First_Name</t>
  </si>
  <si>
    <t xml:space="preserve">Last_Name </t>
  </si>
  <si>
    <t xml:space="preserve">f. Find Function , Left ,Right , Len function </t>
  </si>
  <si>
    <t>F.</t>
  </si>
  <si>
    <t>Usage Of Delimiter To Separate Values)</t>
  </si>
  <si>
    <t xml:space="preserve">Alternative2 For Seperation of Name and Title </t>
  </si>
  <si>
    <t>ram</t>
  </si>
  <si>
    <t>shyam</t>
  </si>
  <si>
    <t>sona</t>
  </si>
  <si>
    <t>mona</t>
  </si>
  <si>
    <t>alok</t>
  </si>
  <si>
    <t>anand</t>
  </si>
  <si>
    <t>vikas</t>
  </si>
  <si>
    <t>shrivastava</t>
  </si>
  <si>
    <t xml:space="preserve">Seperation Of Cell use delimiter </t>
  </si>
  <si>
    <t>There is 2 Way in (Text To Columns)  1. One way of using delimiter (Using _act as seperator) 2. Basically using Field Data in Other words Divides straightway from  scale in the words .</t>
  </si>
  <si>
    <t xml:space="preserve">g. Text to columns or using delimiter </t>
  </si>
  <si>
    <t>G.</t>
  </si>
  <si>
    <t>Checking Error (Basically For Debugging Purpose)</t>
  </si>
  <si>
    <t xml:space="preserve">Go to Option Formulas Click on Evaluate Formulas For Debugging purpose. </t>
  </si>
  <si>
    <t>H.</t>
  </si>
  <si>
    <t>Basically Use Evaluate Formulas For debugging Purpose</t>
  </si>
  <si>
    <t>Trace Dependents - Basically Tracing Dependent Values  from parent values .</t>
  </si>
  <si>
    <t>Trace Precedents -</t>
  </si>
  <si>
    <t>I.</t>
  </si>
  <si>
    <t xml:space="preserve">Trace Precedents Basically means Findin Out the dependent Values or correlation in between different set of values </t>
  </si>
  <si>
    <t>J.</t>
  </si>
  <si>
    <t xml:space="preserve">Show Formulas </t>
  </si>
  <si>
    <t>Show Formulas  Means Clicking On cell and Finding Out the formulas On specifc cell is applied</t>
  </si>
  <si>
    <t xml:space="preserve">Go to Formulas  Click on show formulas </t>
  </si>
  <si>
    <t xml:space="preserve">Usage of $ Or Range Basis Multiplication </t>
  </si>
  <si>
    <t>Element Wise Multiplication</t>
  </si>
  <si>
    <t xml:space="preserve">$ Range </t>
  </si>
  <si>
    <t xml:space="preserve">$ Defines on the basis of column and rows   1. $ Insignia will be for Columns 2.  2nd $ Will be For Rows </t>
  </si>
  <si>
    <t xml:space="preserve">Circular Error </t>
  </si>
  <si>
    <t>K.</t>
  </si>
  <si>
    <t>L.</t>
  </si>
  <si>
    <t>M.</t>
  </si>
  <si>
    <t>Revenue</t>
  </si>
  <si>
    <t xml:space="preserve">Profit </t>
  </si>
  <si>
    <t xml:space="preserve">profit % </t>
  </si>
  <si>
    <t xml:space="preserve">If Error  means if there is an errow what value we want to exhibit here it is wrong </t>
  </si>
  <si>
    <t xml:space="preserve">IF Error </t>
  </si>
  <si>
    <t>Texas</t>
  </si>
  <si>
    <t>Ohio</t>
  </si>
  <si>
    <t>New Mexico</t>
  </si>
  <si>
    <t>Nevada</t>
  </si>
  <si>
    <t>Mississippi</t>
  </si>
  <si>
    <t>Massachusetts</t>
  </si>
  <si>
    <t>Louisiana</t>
  </si>
  <si>
    <t>indiana</t>
  </si>
  <si>
    <t>illionis</t>
  </si>
  <si>
    <t>georgia</t>
  </si>
  <si>
    <t>florida</t>
  </si>
  <si>
    <t>delaware</t>
  </si>
  <si>
    <t>colorado</t>
  </si>
  <si>
    <t>california</t>
  </si>
  <si>
    <t>arizona</t>
  </si>
  <si>
    <t>alaska</t>
  </si>
  <si>
    <t xml:space="preserve">Overall States Name by Himanshu </t>
  </si>
  <si>
    <t xml:space="preserve">IfERROR </t>
  </si>
  <si>
    <t>If error _vlookup</t>
  </si>
  <si>
    <t>YY-MM-Himanshu</t>
  </si>
  <si>
    <t>yy-mm-Himanshu</t>
  </si>
  <si>
    <t>Ambersand Option (&amp;)( operator let us join text items without using FUNCTION -CONCATENATE Function )</t>
  </si>
  <si>
    <t>Text Function  function lets you change the way a number appears by applying formatting to it with format codes. It's useful in situations where you want to display numbers in a more readable format</t>
  </si>
  <si>
    <t>Ctrl+1</t>
  </si>
  <si>
    <t>Pressing Ctrl+1 basically open format dialog cells .</t>
  </si>
  <si>
    <t>Ctrl+2</t>
  </si>
  <si>
    <t xml:space="preserve">Make Your Text Bold </t>
  </si>
  <si>
    <t>Ctrl+3</t>
  </si>
  <si>
    <t>Italicize your text</t>
  </si>
  <si>
    <t>Ctrl+4</t>
  </si>
  <si>
    <t xml:space="preserve">Underline your text </t>
  </si>
  <si>
    <t>Ctrl+A</t>
  </si>
  <si>
    <t xml:space="preserve">Select all text </t>
  </si>
  <si>
    <t>Ctrl+B</t>
  </si>
  <si>
    <t>Bold</t>
  </si>
  <si>
    <t>CtrL+C</t>
  </si>
  <si>
    <t xml:space="preserve">Copy </t>
  </si>
  <si>
    <t>Ctrl+H</t>
  </si>
  <si>
    <t xml:space="preserve">Find and Replace </t>
  </si>
  <si>
    <t>Ctrl+K</t>
  </si>
  <si>
    <t xml:space="preserve">Insert Hyperlink </t>
  </si>
  <si>
    <t>Ctrl+L</t>
  </si>
  <si>
    <t>Create Table</t>
  </si>
  <si>
    <t>Ctrl+X</t>
  </si>
  <si>
    <t>Selection of Cell</t>
  </si>
  <si>
    <t>Ctrl+N</t>
  </si>
  <si>
    <t xml:space="preserve">New Sheet </t>
  </si>
  <si>
    <t xml:space="preserve">******PL LEARN ALL THE SHORTCUT BY USING ALTBUTTION </t>
  </si>
  <si>
    <t>Vlook Up</t>
  </si>
  <si>
    <t>S.NO</t>
  </si>
  <si>
    <t xml:space="preserve">Student Name </t>
  </si>
  <si>
    <t xml:space="preserve">Surender </t>
  </si>
  <si>
    <t xml:space="preserve">Amit </t>
  </si>
  <si>
    <t>Guruvachan</t>
  </si>
  <si>
    <t xml:space="preserve">Kartik </t>
  </si>
  <si>
    <t>Datta</t>
  </si>
  <si>
    <t>ID</t>
  </si>
  <si>
    <t>a</t>
  </si>
  <si>
    <t>s</t>
  </si>
  <si>
    <t>g</t>
  </si>
  <si>
    <t>k</t>
  </si>
  <si>
    <t>d</t>
  </si>
  <si>
    <t>Formula</t>
  </si>
  <si>
    <t>Whatever value  we want to search that value in  supposed to be in first column of table that we have selected  .</t>
  </si>
  <si>
    <t>Vlook Up (Covid US Cases)  &amp; in Range Multiplcation Sheets</t>
  </si>
  <si>
    <t xml:space="preserve">Sorting Function </t>
  </si>
  <si>
    <t>N.</t>
  </si>
  <si>
    <t>O.</t>
  </si>
  <si>
    <t xml:space="preserve">V look up </t>
  </si>
  <si>
    <t>Custom Filter and Application of function on them</t>
  </si>
  <si>
    <t>S.no</t>
  </si>
  <si>
    <t xml:space="preserve">Amount </t>
  </si>
  <si>
    <t xml:space="preserve"> Amount Filter_Even_No</t>
  </si>
  <si>
    <t>S.no_Even_No_Series</t>
  </si>
  <si>
    <t>(Basically only customr filter info is coloured  via serial no)</t>
  </si>
  <si>
    <t>Multiplication with 100</t>
  </si>
  <si>
    <t>We can see all column are in hide format  because of custom filter   like after column 123 it's 125 .</t>
  </si>
  <si>
    <t>Alt+ :</t>
  </si>
  <si>
    <t>Alt + Colon mainly selecting only visible cell after custom filter</t>
  </si>
  <si>
    <t>Here Only selected cells which are filtered on them function(*100) is applied by keyboard shortcut of  (alt + :) . You can check by deselecting filter .</t>
  </si>
  <si>
    <t>Custom filter  ( Alt + : ) basically using selecting visible cell and in this case we have used it for the purpose of (*100) on this filter .</t>
  </si>
  <si>
    <t>Excel 2</t>
  </si>
  <si>
    <t>Excel 1</t>
  </si>
  <si>
    <t xml:space="preserve">Multiplication </t>
  </si>
  <si>
    <t>a.</t>
  </si>
  <si>
    <t xml:space="preserve">Green Yellow Red Colour Scale </t>
  </si>
  <si>
    <t xml:space="preserve">Red -White -Blue Colour Scales </t>
  </si>
  <si>
    <t>b.</t>
  </si>
  <si>
    <t>c.</t>
  </si>
  <si>
    <t xml:space="preserve">Single Column Selection and Colour Grading </t>
  </si>
  <si>
    <t>d.</t>
  </si>
  <si>
    <t>e.</t>
  </si>
  <si>
    <t xml:space="preserve">Another way usage of Condtional Formatting </t>
  </si>
  <si>
    <t>R.O.I</t>
  </si>
  <si>
    <t>(Business Units)</t>
  </si>
  <si>
    <t>Profit Margin%</t>
  </si>
  <si>
    <t>f.</t>
  </si>
  <si>
    <t xml:space="preserve">You can change in new rule section of conditional formatting </t>
  </si>
  <si>
    <t>3 Colour Scales,Bar</t>
  </si>
  <si>
    <t>3 new scale</t>
  </si>
  <si>
    <t>Bar</t>
  </si>
  <si>
    <t>3 traffic lights</t>
  </si>
  <si>
    <t>3 flags</t>
  </si>
  <si>
    <t>4 arrows</t>
  </si>
  <si>
    <t>3 stars</t>
  </si>
  <si>
    <t xml:space="preserve">4 rating </t>
  </si>
  <si>
    <t>g.</t>
  </si>
  <si>
    <t>One way scale(by one red colour and white)</t>
  </si>
  <si>
    <t>h.</t>
  </si>
  <si>
    <t>abc</t>
  </si>
  <si>
    <t>def</t>
  </si>
  <si>
    <t>ghi</t>
  </si>
  <si>
    <t>i.</t>
  </si>
  <si>
    <t xml:space="preserve">Conditional Formatting on alphabets </t>
  </si>
  <si>
    <t xml:space="preserve">in new rule select equal to and choose colour </t>
  </si>
  <si>
    <t xml:space="preserve">Project List </t>
  </si>
  <si>
    <t xml:space="preserve">North </t>
  </si>
  <si>
    <t xml:space="preserve">South </t>
  </si>
  <si>
    <t xml:space="preserve">East </t>
  </si>
  <si>
    <t xml:space="preserve">West </t>
  </si>
  <si>
    <t xml:space="preserve">Profit Margin </t>
  </si>
  <si>
    <t xml:space="preserve">Using arrow sign to exhibit the value </t>
  </si>
  <si>
    <t xml:space="preserve">Sorting Function  and Duplicate Removal </t>
  </si>
  <si>
    <t xml:space="preserve">  a. Sorting </t>
  </si>
  <si>
    <t xml:space="preserve"> Basically Removing of filter Function </t>
  </si>
  <si>
    <t xml:space="preserve">Using sorting Function and date as a category for sorting purpose </t>
  </si>
  <si>
    <t xml:space="preserve">a. First filter on the basis of colour </t>
  </si>
  <si>
    <t>b. After that filtering on the basis of date wise newest to oldest .</t>
  </si>
  <si>
    <t>Firstly Sorting on No of states</t>
  </si>
  <si>
    <t xml:space="preserve">And then No of Death </t>
  </si>
  <si>
    <t xml:space="preserve">From these states  No of hospitalized people </t>
  </si>
  <si>
    <t xml:space="preserve">Basically What happen in sorting </t>
  </si>
  <si>
    <t xml:space="preserve">  b. Sorting and Duplicates </t>
  </si>
  <si>
    <t xml:space="preserve">Duplicates </t>
  </si>
  <si>
    <t>jkm</t>
  </si>
  <si>
    <t>ghjgh</t>
  </si>
  <si>
    <t>1. ALT+A+M(Removing duplicate values)</t>
  </si>
  <si>
    <t>2.Select column from where you want to remove duplicates</t>
  </si>
  <si>
    <t>Procedure of Removing Duplicates</t>
  </si>
  <si>
    <t>3. Basically it removes duplicates which comes later  It takes first Instance for this thing .</t>
  </si>
  <si>
    <t xml:space="preserve">  c. Sorting on the basis of rows </t>
  </si>
  <si>
    <t xml:space="preserve">Sorting on the  basis of rows </t>
  </si>
  <si>
    <t xml:space="preserve">a.Alt+ A+SS+option select rows on the basis of that do sorting here row2 arrange in Ato Z. </t>
  </si>
  <si>
    <t>Season I Or Season 02</t>
  </si>
  <si>
    <t>Excel 1 (SEASON -01)</t>
  </si>
  <si>
    <t>Excel 2 SEASON -02</t>
  </si>
  <si>
    <t xml:space="preserve">Excel Intro </t>
  </si>
  <si>
    <t>Row Labels</t>
  </si>
  <si>
    <t>Grand Total</t>
  </si>
  <si>
    <t>(blank)</t>
  </si>
  <si>
    <t>Count of deathIncrease</t>
  </si>
  <si>
    <t>Pivot Table (Basically Giving total inand out or total summary of whole data .</t>
  </si>
  <si>
    <t xml:space="preserve">a.How to  formulate pivot table </t>
  </si>
  <si>
    <t xml:space="preserve">b.How to change  column to it's original name like in this sheet row label is changed to  states name and count of death increase </t>
  </si>
  <si>
    <t>Sum of totalTestResults</t>
  </si>
  <si>
    <t>(All)</t>
  </si>
  <si>
    <t>2020_01</t>
  </si>
  <si>
    <t>2020_02</t>
  </si>
  <si>
    <t>2020_03</t>
  </si>
  <si>
    <t>2020_04</t>
  </si>
  <si>
    <t>2020_05</t>
  </si>
  <si>
    <t>2020_06</t>
  </si>
  <si>
    <t>2020_07</t>
  </si>
  <si>
    <t>2020_08</t>
  </si>
  <si>
    <t>2020_09</t>
  </si>
  <si>
    <t>2020_10</t>
  </si>
  <si>
    <t>2020_11</t>
  </si>
  <si>
    <t>2020_12</t>
  </si>
  <si>
    <t>2021_01</t>
  </si>
  <si>
    <t>2021_02</t>
  </si>
  <si>
    <t>2021_03</t>
  </si>
  <si>
    <t>2020_1</t>
  </si>
  <si>
    <t>2020_10 Total</t>
  </si>
  <si>
    <t>2020_11 Total</t>
  </si>
  <si>
    <t>2020_12 Total</t>
  </si>
  <si>
    <t>2020_2</t>
  </si>
  <si>
    <t>2020_3</t>
  </si>
  <si>
    <t>2020_4</t>
  </si>
  <si>
    <t>2020_5</t>
  </si>
  <si>
    <t>2020_6</t>
  </si>
  <si>
    <t>2020_7</t>
  </si>
  <si>
    <t>2020_8</t>
  </si>
  <si>
    <t>2020_9</t>
  </si>
  <si>
    <t>2021_1</t>
  </si>
  <si>
    <t>2021_2</t>
  </si>
  <si>
    <t>2021_3</t>
  </si>
  <si>
    <t xml:space="preserve">PIVOT TABLE (FORMUATION </t>
  </si>
  <si>
    <t>Filtering  on the basis of state</t>
  </si>
  <si>
    <t xml:space="preserve">Here Another pivot table is added in this same sheet by clicking on existing worksheet in insert pivot table </t>
  </si>
  <si>
    <t xml:space="preserve">c.Addition of extra pivot table in the sae existing worksheet by ( alt+n+v+existing worksheet (exact location in requsite column and rows ) we want to add </t>
  </si>
  <si>
    <t xml:space="preserve">Pivot table on granular basis or datewise </t>
  </si>
  <si>
    <t>Jan</t>
  </si>
  <si>
    <t>Oct</t>
  </si>
  <si>
    <t>Nov</t>
  </si>
  <si>
    <t>Dec</t>
  </si>
  <si>
    <t>Feb</t>
  </si>
  <si>
    <t>Mar</t>
  </si>
  <si>
    <t>Apr</t>
  </si>
  <si>
    <t>May</t>
  </si>
  <si>
    <t>Jun</t>
  </si>
  <si>
    <t>Jul</t>
  </si>
  <si>
    <t>Aug</t>
  </si>
  <si>
    <t>Sep</t>
  </si>
  <si>
    <t>2020_01 Total</t>
  </si>
  <si>
    <t>2020_03 Total</t>
  </si>
  <si>
    <t>2020_04 Total</t>
  </si>
  <si>
    <t>2020_05 Total</t>
  </si>
  <si>
    <t>2020_06 Total</t>
  </si>
  <si>
    <t>2020_07 Total</t>
  </si>
  <si>
    <t>2020_08 Total</t>
  </si>
  <si>
    <t>2020_09 Total</t>
  </si>
  <si>
    <t>2021_01 Total</t>
  </si>
  <si>
    <t>2021_02 Total</t>
  </si>
  <si>
    <t>2021_03 Total</t>
  </si>
  <si>
    <t>Sum of positive</t>
  </si>
  <si>
    <t xml:space="preserve">first change report layout in design tools  that's how function of % positivity can be reckoned or calculated </t>
  </si>
  <si>
    <t xml:space="preserve">Sum of total% positivity </t>
  </si>
  <si>
    <t>d.Second change is inserting new set of column in pivot table by shortcut (alt+jt+j (filed sets) and do any function and inser column acc to that .</t>
  </si>
  <si>
    <t>Second change is inserting new set of column in pivot table by shortcut (alt+jt+j (filed sets) and do any function and inser column acc to that . Basically insert calculated field.</t>
  </si>
  <si>
    <t>Third change is we can choose new template in pivot table by shortcut (alt+jy+various style) .</t>
  </si>
  <si>
    <t>&amp; additional shortcut (s)</t>
  </si>
  <si>
    <t>e. change in style of pivot table</t>
  </si>
  <si>
    <t xml:space="preserve">a. </t>
  </si>
  <si>
    <t>Refresh buttion help to refresh and run revised data once again like as we had done in west sec DSR C85 keyboard shortcut - alt+jt+f</t>
  </si>
  <si>
    <t>Change Data Source - Basically changing overall data source for pivot table , taking source of data from different place or range  place keyboard shortcut -alt+ jt+i</t>
  </si>
  <si>
    <t>Insert Slicer</t>
  </si>
  <si>
    <t>Sum of positivity %</t>
  </si>
  <si>
    <r>
      <t>**Insert</t>
    </r>
    <r>
      <rPr>
        <sz val="12"/>
        <color rgb="FF4D5156"/>
        <rFont val="Arial"/>
        <family val="2"/>
      </rPr>
      <t> a </t>
    </r>
    <r>
      <rPr>
        <b/>
        <sz val="12"/>
        <color rgb="FF5F6368"/>
        <rFont val="Arial"/>
        <family val="2"/>
      </rPr>
      <t>Slicer</t>
    </r>
    <r>
      <rPr>
        <sz val="12"/>
        <color rgb="FF4D5156"/>
        <rFont val="Arial"/>
        <family val="2"/>
      </rPr>
      <t> ... Excel </t>
    </r>
    <r>
      <rPr>
        <b/>
        <sz val="12"/>
        <color rgb="FF5F6368"/>
        <rFont val="Arial"/>
        <family val="2"/>
      </rPr>
      <t>Slicer</t>
    </r>
    <r>
      <rPr>
        <sz val="12"/>
        <color rgb="FF4D5156"/>
        <rFont val="Arial"/>
        <family val="2"/>
      </rPr>
      <t> is visual filter or interactive button that allow you to see what items have been chosen within a Pivot Table.</t>
    </r>
  </si>
  <si>
    <t>We have 2 Pivot Table slicer_1&amp;_2 utilzed for interactive filtering here we using on filtering(underslicing to do changes in filtering of both pivots. Shortcut (alt+jt+sf) .</t>
  </si>
  <si>
    <t>Insert Timeline</t>
  </si>
  <si>
    <t>Insert Timetable</t>
  </si>
  <si>
    <t>Sum of hospitalizedCurrently</t>
  </si>
  <si>
    <t>Insert Timeline basically Filter out the data based on Time line It can be classifed into quarter ,month, date or even years .</t>
  </si>
  <si>
    <t xml:space="preserve">Summaries  value by </t>
  </si>
  <si>
    <t xml:space="preserve">Basically summarize value by means selecting any column and perform any function like sum, count,average etc keyboard shortcut right click on pivot column select option and choose any function </t>
  </si>
  <si>
    <t>Show value as</t>
  </si>
  <si>
    <t>Show value as basically means % calculation of  respective other column or rows .right click on selected pivot table  pl check blue coloured column .</t>
  </si>
  <si>
    <t>2020</t>
  </si>
  <si>
    <t>2021</t>
  </si>
  <si>
    <t>&lt;13-01-2020</t>
  </si>
  <si>
    <t xml:space="preserve">we can check on more option and chose any column regards to any % calculation </t>
  </si>
  <si>
    <t xml:space="preserve">Sum of Total test Result </t>
  </si>
  <si>
    <t>Count of totalTestResults</t>
  </si>
  <si>
    <t>Sum of totalTestResults2</t>
  </si>
  <si>
    <t>Mahindra</t>
  </si>
  <si>
    <t>Suresh</t>
  </si>
  <si>
    <t xml:space="preserve">Tanmay </t>
  </si>
  <si>
    <t>Prakash</t>
  </si>
  <si>
    <t>Score 1</t>
  </si>
  <si>
    <t>Score 2</t>
  </si>
  <si>
    <t>Course Name</t>
  </si>
  <si>
    <t>City</t>
  </si>
  <si>
    <t>advance</t>
  </si>
  <si>
    <t xml:space="preserve">intro </t>
  </si>
  <si>
    <t>mumbai</t>
  </si>
  <si>
    <t>bangalore</t>
  </si>
  <si>
    <t>delhi</t>
  </si>
  <si>
    <t>chennai</t>
  </si>
  <si>
    <t>patna</t>
  </si>
  <si>
    <t xml:space="preserve">Index </t>
  </si>
  <si>
    <t>Match</t>
  </si>
  <si>
    <t>Sudhanshu</t>
  </si>
  <si>
    <t>Index</t>
  </si>
  <si>
    <t>Row</t>
  </si>
  <si>
    <t xml:space="preserve">Column </t>
  </si>
  <si>
    <t>Column Vs Rows</t>
  </si>
  <si>
    <t>Score By Sudhanshu</t>
  </si>
  <si>
    <t>Index and Match</t>
  </si>
  <si>
    <t xml:space="preserve">Pl Check out the specific cell  contain vis-à-vis information on operation related </t>
  </si>
  <si>
    <t>** If you want operation happen in row wise then fix specific Rows &amp; Vice -Versa Column wise .</t>
  </si>
  <si>
    <t>VlookUp</t>
  </si>
  <si>
    <t>BENEFIT OF VLOOKUP</t>
  </si>
  <si>
    <t>**Basically Vlookup is more starightforward compared to index ,match function and easy to use .</t>
  </si>
  <si>
    <t>hlookup</t>
  </si>
  <si>
    <t>Vlookupvs Index&amp;Match Function(INDEX&amp;MATCH  VS VLOOKUP  VS HLOOKUP)</t>
  </si>
  <si>
    <t xml:space="preserve">**Basically Hlookup takes lookupvalue from data set instead of column(index)  like in vlookup in hlookup  row index (takes). </t>
  </si>
  <si>
    <t>Let's take another example</t>
  </si>
  <si>
    <t xml:space="preserve">Index and Match </t>
  </si>
  <si>
    <t>Calculation of Marks</t>
  </si>
  <si>
    <t>Vlookup</t>
  </si>
  <si>
    <t>Hlookup</t>
  </si>
  <si>
    <r>
      <rPr>
        <b/>
        <sz val="11"/>
        <color theme="1"/>
        <rFont val="Calibri"/>
        <family val="2"/>
        <scheme val="minor"/>
      </rPr>
      <t>**</t>
    </r>
    <r>
      <rPr>
        <sz val="11"/>
        <color theme="1"/>
        <rFont val="Calibri"/>
        <family val="2"/>
        <scheme val="minor"/>
      </rPr>
      <t xml:space="preserve">Basically </t>
    </r>
    <r>
      <rPr>
        <b/>
        <sz val="11"/>
        <color theme="1"/>
        <rFont val="Calibri"/>
        <family val="2"/>
        <scheme val="minor"/>
      </rPr>
      <t>VLOOKUP</t>
    </r>
    <r>
      <rPr>
        <sz val="11"/>
        <color theme="1"/>
        <rFont val="Calibri"/>
        <family val="2"/>
        <scheme val="minor"/>
      </rPr>
      <t xml:space="preserve"> IS INVERSELY PROPORTIONAL TO </t>
    </r>
    <r>
      <rPr>
        <b/>
        <sz val="11"/>
        <color theme="1"/>
        <rFont val="Calibri"/>
        <family val="2"/>
        <scheme val="minor"/>
      </rPr>
      <t>HLOOKUP</t>
    </r>
  </si>
  <si>
    <t>**Always try to use Index and match function more often as compared to Vlookup and Hlookup due to we have to put  reference column always on left side which in big data set become more difficult)</t>
  </si>
  <si>
    <t>SUGGESTION</t>
  </si>
  <si>
    <t>VERY IMPORTANT INTERVIEW POINT OF VIEW</t>
  </si>
  <si>
    <t xml:space="preserve">Grid lines (Option View  ) Basically for formatting purpose we can remove/add gridlines  example we can see in index worksheet </t>
  </si>
  <si>
    <t>Text (Left &amp;Right Function)</t>
  </si>
  <si>
    <t>(Seperation of names (using [Len,Left,Right,Find] Function)</t>
  </si>
  <si>
    <t>Operation(AND/OR/NOT</t>
  </si>
  <si>
    <t>Syntax</t>
  </si>
  <si>
    <t xml:space="preserve">(alt+M+V Function ) Formula Evaluation </t>
  </si>
  <si>
    <t xml:space="preserve">If/Conditionality  Function </t>
  </si>
  <si>
    <t>Excel Season 03</t>
  </si>
  <si>
    <t xml:space="preserve">Insert Slicer Basically mean Basically Filtering one data and connecting the same with other pivot table(and responsiveness in all pivot table on same sheet) </t>
  </si>
  <si>
    <t>This thing also works in the form of DASHBOARD</t>
  </si>
  <si>
    <t>P.</t>
  </si>
  <si>
    <t>Emp Name</t>
  </si>
  <si>
    <t xml:space="preserve">Region </t>
  </si>
  <si>
    <t>State</t>
  </si>
  <si>
    <t>Sales</t>
  </si>
  <si>
    <t>Aman</t>
  </si>
  <si>
    <t>Sonu</t>
  </si>
  <si>
    <t>Himanshu</t>
  </si>
  <si>
    <t>Golu</t>
  </si>
  <si>
    <t>Uday</t>
  </si>
  <si>
    <t>Arvind</t>
  </si>
  <si>
    <t>North</t>
  </si>
  <si>
    <t>South</t>
  </si>
  <si>
    <t>West</t>
  </si>
  <si>
    <t>Punjab</t>
  </si>
  <si>
    <t>Goa</t>
  </si>
  <si>
    <t>Rajasthan</t>
  </si>
  <si>
    <t xml:space="preserve">Sumif </t>
  </si>
  <si>
    <t>Region wise total sales</t>
  </si>
  <si>
    <t>Region</t>
  </si>
  <si>
    <t>Total</t>
  </si>
  <si>
    <t>Sumifs</t>
  </si>
  <si>
    <t>Region and State Wise</t>
  </si>
  <si>
    <t>Uttarpradesh</t>
  </si>
  <si>
    <t>Gujarat</t>
  </si>
  <si>
    <t>TamilNadu</t>
  </si>
  <si>
    <t xml:space="preserve"> Punjab(Double criteria)</t>
  </si>
  <si>
    <t>Countif</t>
  </si>
  <si>
    <t>Q.</t>
  </si>
  <si>
    <t>You tube Link</t>
  </si>
  <si>
    <t xml:space="preserve">Function Sum if /Sumifs </t>
  </si>
  <si>
    <t>Function Countif /Countifs</t>
  </si>
  <si>
    <t>** If there is one criteria then use SUMIF &amp; If there is more than one criteria we have to use function SUMIFS</t>
  </si>
  <si>
    <t>Birth Day</t>
  </si>
  <si>
    <t>Monday</t>
  </si>
  <si>
    <t>Tuesday</t>
  </si>
  <si>
    <t xml:space="preserve">Saturday </t>
  </si>
  <si>
    <t>Friday</t>
  </si>
  <si>
    <t>Wednesday</t>
  </si>
  <si>
    <t>Gender</t>
  </si>
  <si>
    <t>Male</t>
  </si>
  <si>
    <t>Female</t>
  </si>
  <si>
    <t>Birth Place</t>
  </si>
  <si>
    <t>Delhi</t>
  </si>
  <si>
    <t>Gurgaon</t>
  </si>
  <si>
    <t>Noida</t>
  </si>
  <si>
    <t>Kolkata</t>
  </si>
  <si>
    <t>Birthplace</t>
  </si>
  <si>
    <t>Thursday</t>
  </si>
  <si>
    <t>Mumbai</t>
  </si>
  <si>
    <t>Sunday</t>
  </si>
  <si>
    <t>Pune</t>
  </si>
  <si>
    <t>Countifs</t>
  </si>
  <si>
    <t>** Countifs Basically takes more than one criteria ( no limits )   First in Syntax  Criteria Range &amp; Then Criteria and so on depend upon on the no of criteria .</t>
  </si>
  <si>
    <t>Countif basically  takes only one criteria  rane &amp; Criteria .</t>
  </si>
  <si>
    <t>State Code</t>
  </si>
  <si>
    <r>
      <rPr>
        <b/>
        <sz val="11"/>
        <color theme="1"/>
        <rFont val="Calibri"/>
        <family val="2"/>
        <scheme val="minor"/>
      </rPr>
      <t xml:space="preserve">***So this issue comes because it takes pivot data table so sol is go to  files then formulas deselect from get pivot table </t>
    </r>
    <r>
      <rPr>
        <sz val="11"/>
        <color theme="1"/>
        <rFont val="Calibri"/>
        <family val="2"/>
        <scheme val="minor"/>
      </rPr>
      <t>.</t>
    </r>
  </si>
  <si>
    <t>Verify (Reason)</t>
  </si>
  <si>
    <r>
      <t xml:space="preserve">Verify </t>
    </r>
    <r>
      <rPr>
        <sz val="11"/>
        <color theme="1"/>
        <rFont val="Calibri"/>
        <family val="2"/>
        <scheme val="minor"/>
      </rPr>
      <t>(False Reason Below)</t>
    </r>
  </si>
  <si>
    <t>Countif(basically count of cases  on number of dates)</t>
  </si>
  <si>
    <t>*** Pl see importance of Get pivot table if you want to use pivot table without using get pivot table.</t>
  </si>
  <si>
    <t>Sumif and Sumifs Function  (Basic Function in Excel Various Syntax)</t>
  </si>
  <si>
    <t>Countif and Countifs function (Basic Function in Excel various Syntax)</t>
  </si>
  <si>
    <t>Sumif &amp; Countif function in pivot table</t>
  </si>
  <si>
    <t xml:space="preserve">Get Pivot table data change ( Basically used to remove get pivot table link [reference] after selection i.e file--- option--formula---unselect the get pivot table data for reference Used for boolea purpose to check or vouch data ) </t>
  </si>
  <si>
    <t>Process Step ID</t>
  </si>
  <si>
    <t>Process Step Description</t>
  </si>
  <si>
    <t>Next Step ID</t>
  </si>
  <si>
    <t>Connector Label</t>
  </si>
  <si>
    <t>Shape Type</t>
  </si>
  <si>
    <t>Alt Text</t>
  </si>
  <si>
    <t>P100</t>
  </si>
  <si>
    <t>Start</t>
  </si>
  <si>
    <t>P200</t>
  </si>
  <si>
    <t>Decision?</t>
  </si>
  <si>
    <t>P300,P400</t>
  </si>
  <si>
    <t>Yes,No</t>
  </si>
  <si>
    <t>Decision</t>
  </si>
  <si>
    <t>P300</t>
  </si>
  <si>
    <t>Process</t>
  </si>
  <si>
    <t>P400</t>
  </si>
  <si>
    <t>Stop</t>
  </si>
  <si>
    <t>End</t>
  </si>
  <si>
    <t xml:space="preserve">For Text Sticker(sticky paper) like this go to  Insert - text and Select Sticker . </t>
  </si>
  <si>
    <t xml:space="preserve">Index &amp; Match </t>
  </si>
  <si>
    <t>INDEX AND MATCH</t>
  </si>
  <si>
    <t xml:space="preserve">Index &amp; Match Vs Vlookup Vs Hlookup </t>
  </si>
  <si>
    <r>
      <t xml:space="preserve"> </t>
    </r>
    <r>
      <rPr>
        <b/>
        <sz val="11"/>
        <color theme="1"/>
        <rFont val="Calibri"/>
        <family val="2"/>
        <scheme val="minor"/>
      </rPr>
      <t>Excel season 04</t>
    </r>
  </si>
  <si>
    <r>
      <rPr>
        <b/>
        <sz val="11"/>
        <color theme="1"/>
        <rFont val="Calibri"/>
        <family val="2"/>
        <scheme val="minor"/>
      </rPr>
      <t xml:space="preserve"> Visualization</t>
    </r>
    <r>
      <rPr>
        <sz val="11"/>
        <color theme="1"/>
        <rFont val="Calibri"/>
        <family val="2"/>
        <scheme val="minor"/>
      </rPr>
      <t xml:space="preserve"> </t>
    </r>
  </si>
  <si>
    <t>Bar  shortcut go to option insert line or area chart we can explore the same</t>
  </si>
  <si>
    <t>https://www.almabetter.com/courses/take/cohort-zanskar-pro/lessons/27628209-tableau-i</t>
  </si>
  <si>
    <t xml:space="preserve">https://www.youtube.com/watch?v=H_f4mMpDtCs </t>
  </si>
  <si>
    <t xml:space="preserve">https://www.youtube.com/watch?v=rDaTTrW6N_0 </t>
  </si>
  <si>
    <t>if  there is link like above just put space bar in given column it will convert into hyper link .</t>
  </si>
  <si>
    <t>a.1 you can check out the ioperator sheet to understand all the basic thereotical knowledge before doing practical function .</t>
  </si>
  <si>
    <t>Ctrl+9</t>
  </si>
  <si>
    <t xml:space="preserve">Basically it is used to hide selected rows </t>
  </si>
  <si>
    <t xml:space="preserve">Ctrl+0 </t>
  </si>
  <si>
    <t xml:space="preserve">Basically used to hide selected columns </t>
  </si>
  <si>
    <t>Fn+F1</t>
  </si>
  <si>
    <t xml:space="preserve">Help Option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</si>
</sst>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color theme="0"/>
      <name val="Calibri"/>
      <family val="2"/>
      <scheme val="minor"/>
    </font>
    <font>
      <u/>
      <sz val="11"/>
      <color theme="10"/>
      <name val="Calibri"/>
      <family val="2"/>
      <scheme val="minor"/>
    </font>
    <font>
      <sz val="11"/>
      <color theme="5" tint="0.39997558519241921"/>
      <name val="Calibri"/>
      <family val="2"/>
      <scheme val="minor"/>
    </font>
    <font>
      <b/>
      <u val="double"/>
      <sz val="25"/>
      <name val="Calibri"/>
      <family val="2"/>
      <scheme val="minor"/>
    </font>
    <font>
      <b/>
      <sz val="11"/>
      <color theme="1" tint="0.249977111117893"/>
      <name val="Calibri"/>
      <family val="2"/>
      <scheme val="minor"/>
    </font>
    <font>
      <u val="double"/>
      <sz val="11"/>
      <color theme="1"/>
      <name val="Calibri"/>
      <family val="2"/>
      <scheme val="minor"/>
    </font>
    <font>
      <b/>
      <sz val="11"/>
      <color theme="1" tint="4.9989318521683403E-2"/>
      <name val="Calibri"/>
      <family val="2"/>
      <scheme val="minor"/>
    </font>
    <font>
      <b/>
      <sz val="11"/>
      <name val="Calibri"/>
      <family val="2"/>
      <scheme val="minor"/>
    </font>
    <font>
      <b/>
      <sz val="11"/>
      <color rgb="FF000000"/>
      <name val="Open Sans"/>
      <family val="2"/>
    </font>
    <font>
      <sz val="11"/>
      <color rgb="FF000000"/>
      <name val="Open Sans"/>
      <family val="2"/>
    </font>
    <font>
      <sz val="11"/>
      <color rgb="FF202124"/>
      <name val="Calibri"/>
      <family val="2"/>
      <scheme val="minor"/>
    </font>
    <font>
      <i/>
      <sz val="11"/>
      <color theme="1"/>
      <name val="Calibri"/>
      <family val="2"/>
      <scheme val="minor"/>
    </font>
    <font>
      <sz val="12"/>
      <color theme="1"/>
      <name val="Calibri"/>
      <family val="2"/>
      <scheme val="minor"/>
    </font>
    <font>
      <b/>
      <sz val="12"/>
      <color rgb="FF5F6368"/>
      <name val="Arial"/>
      <family val="2"/>
    </font>
    <font>
      <sz val="12"/>
      <color rgb="FF4D5156"/>
      <name val="Arial"/>
      <family val="2"/>
    </font>
    <font>
      <b/>
      <u/>
      <sz val="11"/>
      <color theme="1"/>
      <name val="Calibri"/>
      <family val="2"/>
      <scheme val="minor"/>
    </font>
    <font>
      <b/>
      <sz val="11"/>
      <color rgb="FF454545"/>
      <name val="Courier New"/>
      <family val="3"/>
    </font>
  </fonts>
  <fills count="4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FF"/>
        <bgColor indexed="64"/>
      </patternFill>
    </fill>
    <fill>
      <patternFill patternType="solid">
        <fgColor rgb="FFF6F6F6"/>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bgColor indexed="64"/>
      </patternFill>
    </fill>
    <fill>
      <patternFill patternType="solid">
        <fgColor theme="5"/>
        <bgColor indexed="64"/>
      </patternFill>
    </fill>
    <fill>
      <patternFill patternType="solid">
        <fgColor theme="1" tint="0.34998626667073579"/>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6" tint="0.79998168889431442"/>
        <bgColor indexed="64"/>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0"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05">
    <xf numFmtId="0" fontId="0" fillId="0" borderId="0" xfId="0"/>
    <xf numFmtId="14" fontId="0" fillId="0" borderId="0" xfId="0" applyNumberFormat="1"/>
    <xf numFmtId="0" fontId="0" fillId="0" borderId="0" xfId="1" applyNumberFormat="1" applyFont="1"/>
    <xf numFmtId="0" fontId="0" fillId="2" borderId="1" xfId="0" applyFill="1" applyBorder="1"/>
    <xf numFmtId="0" fontId="0" fillId="0" borderId="1" xfId="0" applyBorder="1"/>
    <xf numFmtId="0" fontId="0" fillId="0" borderId="0" xfId="0" applyFill="1" applyBorder="1"/>
    <xf numFmtId="0" fontId="0" fillId="0" borderId="1" xfId="0" applyFill="1" applyBorder="1"/>
    <xf numFmtId="165" fontId="3" fillId="0" borderId="0" xfId="2" applyNumberFormat="1" applyFont="1"/>
    <xf numFmtId="9" fontId="0" fillId="0" borderId="0" xfId="2" applyFont="1"/>
    <xf numFmtId="10" fontId="0" fillId="0" borderId="0" xfId="2" applyNumberFormat="1" applyFont="1"/>
    <xf numFmtId="0" fontId="0" fillId="0" borderId="0" xfId="0" applyAlignment="1">
      <alignment horizontal="left"/>
    </xf>
    <xf numFmtId="0" fontId="0" fillId="5" borderId="1" xfId="0" applyFill="1" applyBorder="1"/>
    <xf numFmtId="0" fontId="0" fillId="6" borderId="1" xfId="0" applyFill="1" applyBorder="1"/>
    <xf numFmtId="0" fontId="0" fillId="0" borderId="1" xfId="0" applyBorder="1" applyAlignment="1">
      <alignment horizontal="center"/>
    </xf>
    <xf numFmtId="0" fontId="0" fillId="0" borderId="2" xfId="0" applyBorder="1" applyAlignment="1"/>
    <xf numFmtId="0" fontId="0" fillId="0" borderId="2" xfId="0" applyBorder="1"/>
    <xf numFmtId="0" fontId="0" fillId="0" borderId="3" xfId="0" applyBorder="1"/>
    <xf numFmtId="0" fontId="0" fillId="0" borderId="0" xfId="0" applyBorder="1"/>
    <xf numFmtId="0" fontId="5" fillId="0" borderId="0" xfId="3" applyBorder="1"/>
    <xf numFmtId="0" fontId="0" fillId="8" borderId="0" xfId="0" applyFill="1" applyBorder="1"/>
    <xf numFmtId="0" fontId="8" fillId="8" borderId="0" xfId="0" applyFont="1" applyFill="1" applyBorder="1"/>
    <xf numFmtId="0" fontId="9" fillId="8" borderId="0" xfId="0" applyFont="1" applyFill="1" applyBorder="1"/>
    <xf numFmtId="0" fontId="0" fillId="8" borderId="2" xfId="0" applyFill="1" applyBorder="1"/>
    <xf numFmtId="0" fontId="0" fillId="8" borderId="1" xfId="0" applyFill="1" applyBorder="1"/>
    <xf numFmtId="0" fontId="11" fillId="8" borderId="0" xfId="0" applyFont="1" applyFill="1" applyBorder="1" applyAlignment="1">
      <alignment horizontal="left"/>
    </xf>
    <xf numFmtId="0" fontId="6" fillId="8" borderId="0" xfId="0" applyFont="1" applyFill="1" applyBorder="1"/>
    <xf numFmtId="0" fontId="10" fillId="8" borderId="0" xfId="0" applyFont="1" applyFill="1" applyBorder="1"/>
    <xf numFmtId="0" fontId="4" fillId="8" borderId="0" xfId="0" applyFont="1" applyFill="1" applyBorder="1"/>
    <xf numFmtId="0" fontId="0" fillId="0" borderId="4" xfId="0" applyFill="1" applyBorder="1"/>
    <xf numFmtId="0" fontId="0" fillId="10" borderId="1" xfId="0" applyFill="1" applyBorder="1"/>
    <xf numFmtId="0" fontId="12" fillId="12" borderId="5" xfId="0" applyFont="1" applyFill="1" applyBorder="1" applyAlignment="1">
      <alignment vertical="center" wrapText="1"/>
    </xf>
    <xf numFmtId="0" fontId="13" fillId="11" borderId="5" xfId="0" applyFont="1" applyFill="1" applyBorder="1" applyAlignment="1">
      <alignment vertical="center" wrapText="1"/>
    </xf>
    <xf numFmtId="0" fontId="0" fillId="9" borderId="0" xfId="0" applyFill="1" applyBorder="1" applyAlignment="1">
      <alignment horizontal="center"/>
    </xf>
    <xf numFmtId="2" fontId="0" fillId="0" borderId="0" xfId="0" applyNumberFormat="1"/>
    <xf numFmtId="14" fontId="0" fillId="0" borderId="1" xfId="0" applyNumberFormat="1" applyBorder="1"/>
    <xf numFmtId="2" fontId="0" fillId="0" borderId="1" xfId="0" applyNumberFormat="1" applyBorder="1"/>
    <xf numFmtId="0" fontId="0" fillId="14" borderId="1" xfId="0" applyFill="1" applyBorder="1"/>
    <xf numFmtId="0" fontId="0" fillId="15" borderId="1" xfId="0" applyFill="1" applyBorder="1"/>
    <xf numFmtId="0" fontId="0" fillId="4" borderId="1" xfId="0" applyFill="1" applyBorder="1"/>
    <xf numFmtId="2" fontId="0" fillId="0" borderId="1" xfId="2" applyNumberFormat="1" applyFont="1" applyBorder="1"/>
    <xf numFmtId="0" fontId="0" fillId="16" borderId="1" xfId="0" applyFill="1" applyBorder="1"/>
    <xf numFmtId="0" fontId="0" fillId="13" borderId="1" xfId="0" applyFill="1" applyBorder="1"/>
    <xf numFmtId="0" fontId="0" fillId="9" borderId="1" xfId="0" applyFill="1" applyBorder="1"/>
    <xf numFmtId="0" fontId="0" fillId="9" borderId="1" xfId="1" applyNumberFormat="1" applyFont="1" applyFill="1" applyBorder="1"/>
    <xf numFmtId="0" fontId="0" fillId="17" borderId="1" xfId="0" applyFill="1" applyBorder="1"/>
    <xf numFmtId="0" fontId="2" fillId="17" borderId="1" xfId="0" applyFont="1" applyFill="1" applyBorder="1"/>
    <xf numFmtId="0" fontId="15" fillId="17" borderId="1" xfId="0" applyFont="1" applyFill="1" applyBorder="1"/>
    <xf numFmtId="0" fontId="3" fillId="17" borderId="1" xfId="0" applyFont="1" applyFill="1" applyBorder="1"/>
    <xf numFmtId="0" fontId="0" fillId="17" borderId="1" xfId="0" applyFont="1" applyFill="1" applyBorder="1"/>
    <xf numFmtId="0" fontId="0" fillId="18" borderId="1" xfId="0" applyFill="1" applyBorder="1"/>
    <xf numFmtId="0" fontId="0" fillId="19" borderId="1" xfId="0" applyFill="1" applyBorder="1"/>
    <xf numFmtId="0" fontId="0" fillId="20" borderId="1" xfId="0" applyFill="1" applyBorder="1"/>
    <xf numFmtId="0" fontId="0" fillId="3" borderId="1" xfId="0" applyFill="1" applyBorder="1" applyAlignment="1">
      <alignment horizontal="left" vertical="top"/>
    </xf>
    <xf numFmtId="0" fontId="0" fillId="20" borderId="7" xfId="0" applyFill="1" applyBorder="1"/>
    <xf numFmtId="0" fontId="0" fillId="0" borderId="7" xfId="0" applyBorder="1"/>
    <xf numFmtId="0" fontId="0" fillId="0" borderId="0" xfId="0" applyBorder="1" applyAlignment="1">
      <alignment horizontal="left" vertical="top"/>
    </xf>
    <xf numFmtId="0" fontId="0" fillId="3" borderId="1" xfId="0" applyFill="1" applyBorder="1"/>
    <xf numFmtId="0" fontId="0" fillId="21" borderId="1" xfId="0" applyFill="1" applyBorder="1"/>
    <xf numFmtId="0" fontId="3" fillId="17" borderId="8" xfId="0" applyFont="1" applyFill="1" applyBorder="1"/>
    <xf numFmtId="0" fontId="0" fillId="17" borderId="2" xfId="0" applyFill="1" applyBorder="1"/>
    <xf numFmtId="0" fontId="0" fillId="17" borderId="10" xfId="0" applyFill="1" applyBorder="1"/>
    <xf numFmtId="0" fontId="3" fillId="17" borderId="11" xfId="0" applyFont="1" applyFill="1" applyBorder="1"/>
    <xf numFmtId="0" fontId="0" fillId="17" borderId="12" xfId="0" applyFill="1" applyBorder="1"/>
    <xf numFmtId="0" fontId="14" fillId="17" borderId="1" xfId="0" applyFont="1" applyFill="1" applyBorder="1"/>
    <xf numFmtId="0" fontId="3" fillId="2" borderId="1" xfId="0" applyFont="1" applyFill="1" applyBorder="1"/>
    <xf numFmtId="0" fontId="0" fillId="22" borderId="1" xfId="0" applyFill="1" applyBorder="1"/>
    <xf numFmtId="10" fontId="0" fillId="3" borderId="1" xfId="0" applyNumberFormat="1" applyFill="1" applyBorder="1"/>
    <xf numFmtId="10" fontId="0" fillId="23" borderId="1" xfId="0" applyNumberFormat="1" applyFill="1" applyBorder="1"/>
    <xf numFmtId="9" fontId="0" fillId="23" borderId="1" xfId="0" applyNumberFormat="1" applyFill="1" applyBorder="1"/>
    <xf numFmtId="9" fontId="0" fillId="0" borderId="1" xfId="0" applyNumberFormat="1" applyBorder="1"/>
    <xf numFmtId="0" fontId="0" fillId="23" borderId="0" xfId="0" applyFill="1"/>
    <xf numFmtId="9" fontId="0" fillId="20" borderId="1" xfId="0" applyNumberFormat="1" applyFill="1" applyBorder="1"/>
    <xf numFmtId="0" fontId="0" fillId="24" borderId="1" xfId="0" applyFill="1" applyBorder="1"/>
    <xf numFmtId="9" fontId="0" fillId="19" borderId="1" xfId="0" applyNumberFormat="1" applyFill="1" applyBorder="1"/>
    <xf numFmtId="9" fontId="0" fillId="0" borderId="0" xfId="0" applyNumberFormat="1"/>
    <xf numFmtId="0" fontId="0" fillId="0" borderId="1" xfId="1" applyNumberFormat="1" applyFont="1" applyBorder="1"/>
    <xf numFmtId="0" fontId="0" fillId="26" borderId="1" xfId="0" applyFill="1" applyBorder="1"/>
    <xf numFmtId="0" fontId="0" fillId="26" borderId="0" xfId="0" applyFill="1" applyAlignment="1">
      <alignment horizontal="center"/>
    </xf>
    <xf numFmtId="14" fontId="0" fillId="5" borderId="1" xfId="0" applyNumberFormat="1" applyFill="1" applyBorder="1"/>
    <xf numFmtId="0" fontId="0" fillId="27" borderId="1" xfId="0" applyFill="1" applyBorder="1"/>
    <xf numFmtId="0" fontId="0" fillId="28" borderId="1" xfId="0" applyFill="1" applyBorder="1"/>
    <xf numFmtId="0" fontId="0" fillId="3" borderId="0" xfId="0" applyFill="1"/>
    <xf numFmtId="0" fontId="0" fillId="29" borderId="1" xfId="0" applyFill="1" applyBorder="1" applyAlignment="1">
      <alignment horizontal="center"/>
    </xf>
    <xf numFmtId="0" fontId="0" fillId="33" borderId="1" xfId="0" applyFill="1" applyBorder="1"/>
    <xf numFmtId="0" fontId="0" fillId="33" borderId="0" xfId="0" applyFill="1"/>
    <xf numFmtId="0" fontId="0" fillId="34" borderId="1" xfId="0" applyFill="1" applyBorder="1"/>
    <xf numFmtId="0" fontId="0" fillId="0" borderId="0" xfId="0" pivotButton="1"/>
    <xf numFmtId="0" fontId="0" fillId="0" borderId="0" xfId="0" applyNumberFormat="1"/>
    <xf numFmtId="0" fontId="0" fillId="26" borderId="0" xfId="0" applyFill="1"/>
    <xf numFmtId="0" fontId="0" fillId="15" borderId="1" xfId="0" applyFill="1" applyBorder="1" applyAlignment="1"/>
    <xf numFmtId="0" fontId="0" fillId="36" borderId="0" xfId="0" applyFill="1" applyAlignment="1"/>
    <xf numFmtId="0" fontId="0" fillId="36" borderId="0" xfId="0" applyFill="1"/>
    <xf numFmtId="0" fontId="0" fillId="25" borderId="0" xfId="0" applyFill="1"/>
    <xf numFmtId="0" fontId="2" fillId="35" borderId="13" xfId="0" applyFont="1" applyFill="1" applyBorder="1" applyAlignment="1">
      <alignment horizontal="left"/>
    </xf>
    <xf numFmtId="0" fontId="2" fillId="35" borderId="13" xfId="0" applyNumberFormat="1" applyFont="1" applyFill="1" applyBorder="1"/>
    <xf numFmtId="0" fontId="0" fillId="3" borderId="1" xfId="0" applyFill="1" applyBorder="1" applyAlignment="1"/>
    <xf numFmtId="10" fontId="0" fillId="0" borderId="0" xfId="0" applyNumberFormat="1"/>
    <xf numFmtId="0" fontId="0" fillId="0" borderId="0" xfId="0"/>
    <xf numFmtId="10" fontId="0" fillId="7" borderId="0" xfId="0" applyNumberFormat="1" applyFill="1"/>
    <xf numFmtId="0" fontId="0" fillId="0" borderId="0" xfId="0" applyAlignment="1">
      <alignment horizontal="left" indent="1"/>
    </xf>
    <xf numFmtId="0" fontId="0" fillId="0" borderId="0" xfId="0"/>
    <xf numFmtId="14" fontId="0" fillId="0" borderId="0" xfId="0" applyNumberFormat="1" applyAlignment="1">
      <alignment horizontal="left" indent="1"/>
    </xf>
    <xf numFmtId="0" fontId="0" fillId="0" borderId="0" xfId="0"/>
    <xf numFmtId="0" fontId="2" fillId="38" borderId="1" xfId="0" applyFont="1" applyFill="1" applyBorder="1"/>
    <xf numFmtId="0" fontId="2" fillId="19" borderId="1" xfId="0" applyFont="1" applyFill="1" applyBorder="1"/>
    <xf numFmtId="0" fontId="0" fillId="0" borderId="0" xfId="0"/>
    <xf numFmtId="0" fontId="0" fillId="10" borderId="0" xfId="0" applyFill="1" applyBorder="1" applyAlignment="1">
      <alignment horizontal="center"/>
    </xf>
    <xf numFmtId="0" fontId="0" fillId="24" borderId="6" xfId="0" applyFill="1" applyBorder="1"/>
    <xf numFmtId="0" fontId="0" fillId="0" borderId="9" xfId="0" applyBorder="1"/>
    <xf numFmtId="0" fontId="0" fillId="0" borderId="0" xfId="0"/>
    <xf numFmtId="0" fontId="0" fillId="2" borderId="19" xfId="0" applyFill="1" applyBorder="1"/>
    <xf numFmtId="0" fontId="0" fillId="2" borderId="20" xfId="0" applyFill="1" applyBorder="1"/>
    <xf numFmtId="0" fontId="0" fillId="2" borderId="18" xfId="0" applyFill="1" applyBorder="1"/>
    <xf numFmtId="0" fontId="0" fillId="2" borderId="18" xfId="0" applyFill="1" applyBorder="1" applyAlignment="1">
      <alignment horizontal="center"/>
    </xf>
    <xf numFmtId="0" fontId="0" fillId="4" borderId="9" xfId="0" applyFill="1" applyBorder="1"/>
    <xf numFmtId="0" fontId="0" fillId="2" borderId="22" xfId="0" applyFill="1" applyBorder="1"/>
    <xf numFmtId="0" fontId="15" fillId="15" borderId="1" xfId="0" applyFont="1" applyFill="1" applyBorder="1"/>
    <xf numFmtId="0" fontId="5" fillId="2" borderId="18" xfId="3" applyFill="1" applyBorder="1"/>
    <xf numFmtId="0" fontId="0" fillId="5" borderId="8" xfId="0" applyFill="1" applyBorder="1"/>
    <xf numFmtId="0" fontId="0" fillId="29" borderId="9" xfId="0" applyFill="1" applyBorder="1"/>
    <xf numFmtId="0" fontId="0" fillId="10" borderId="26" xfId="0" applyFill="1" applyBorder="1" applyAlignment="1">
      <alignment horizontal="center" vertical="center" textRotation="45"/>
    </xf>
    <xf numFmtId="0" fontId="0" fillId="32" borderId="31" xfId="0" applyFill="1" applyBorder="1"/>
    <xf numFmtId="0" fontId="0" fillId="32" borderId="32" xfId="0" applyFill="1" applyBorder="1"/>
    <xf numFmtId="0" fontId="0" fillId="32" borderId="33" xfId="0" applyFill="1" applyBorder="1"/>
    <xf numFmtId="0" fontId="0" fillId="32" borderId="34" xfId="0" applyFill="1" applyBorder="1"/>
    <xf numFmtId="0" fontId="5" fillId="0" borderId="19" xfId="3" applyFill="1" applyBorder="1"/>
    <xf numFmtId="0" fontId="5" fillId="34" borderId="32" xfId="3" applyFill="1" applyBorder="1"/>
    <xf numFmtId="0" fontId="0" fillId="34" borderId="32" xfId="0" applyFill="1" applyBorder="1"/>
    <xf numFmtId="0" fontId="5" fillId="34" borderId="32" xfId="3" applyFill="1" applyBorder="1" applyAlignment="1">
      <alignment vertical="top"/>
    </xf>
    <xf numFmtId="0" fontId="5" fillId="0" borderId="25" xfId="3" applyBorder="1"/>
    <xf numFmtId="0" fontId="0" fillId="0" borderId="25" xfId="0" applyBorder="1"/>
    <xf numFmtId="0" fontId="5" fillId="0" borderId="25" xfId="3" applyFill="1" applyBorder="1"/>
    <xf numFmtId="0" fontId="5" fillId="0" borderId="20" xfId="3" applyBorder="1"/>
    <xf numFmtId="0" fontId="0" fillId="2" borderId="29" xfId="0" applyFill="1" applyBorder="1" applyAlignment="1">
      <alignment horizontal="center"/>
    </xf>
    <xf numFmtId="0" fontId="0" fillId="2" borderId="18" xfId="0" applyFill="1" applyBorder="1" applyAlignment="1">
      <alignment horizontal="left"/>
    </xf>
    <xf numFmtId="0" fontId="0" fillId="20" borderId="17" xfId="0" applyFill="1" applyBorder="1"/>
    <xf numFmtId="0" fontId="0" fillId="23" borderId="1" xfId="0" applyFill="1" applyBorder="1"/>
    <xf numFmtId="0" fontId="0" fillId="15" borderId="0" xfId="0" applyFill="1" applyBorder="1"/>
    <xf numFmtId="0" fontId="2" fillId="13" borderId="0" xfId="0" applyFont="1" applyFill="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20" borderId="0" xfId="0" applyFill="1" applyBorder="1"/>
    <xf numFmtId="0" fontId="0" fillId="14" borderId="0" xfId="0" applyFill="1" applyBorder="1" applyAlignment="1">
      <alignment horizontal="center"/>
    </xf>
    <xf numFmtId="0" fontId="0" fillId="15" borderId="19" xfId="0" applyFill="1" applyBorder="1"/>
    <xf numFmtId="0" fontId="0" fillId="3" borderId="9" xfId="0" applyFill="1" applyBorder="1"/>
    <xf numFmtId="0" fontId="0" fillId="2" borderId="23" xfId="0" applyFill="1" applyBorder="1"/>
    <xf numFmtId="0" fontId="0" fillId="0" borderId="0" xfId="0"/>
    <xf numFmtId="0" fontId="0" fillId="29" borderId="1" xfId="0" applyFill="1" applyBorder="1"/>
    <xf numFmtId="0" fontId="0" fillId="39" borderId="1" xfId="0" applyFill="1" applyBorder="1"/>
    <xf numFmtId="0" fontId="0" fillId="2" borderId="0" xfId="0" applyFill="1"/>
    <xf numFmtId="0" fontId="0" fillId="37" borderId="1" xfId="0" applyFill="1" applyBorder="1"/>
    <xf numFmtId="0" fontId="2" fillId="29" borderId="1" xfId="0" applyFont="1" applyFill="1" applyBorder="1"/>
    <xf numFmtId="0" fontId="2" fillId="14" borderId="1" xfId="0" applyFont="1" applyFill="1" applyBorder="1"/>
    <xf numFmtId="0" fontId="2" fillId="27" borderId="1" xfId="0" applyFont="1" applyFill="1" applyBorder="1"/>
    <xf numFmtId="0" fontId="0" fillId="34" borderId="0" xfId="0" applyFill="1"/>
    <xf numFmtId="0" fontId="0" fillId="0" borderId="6" xfId="0" applyBorder="1" applyAlignment="1">
      <alignment vertical="top"/>
    </xf>
    <xf numFmtId="0" fontId="0" fillId="0" borderId="0" xfId="0" applyBorder="1" applyAlignment="1">
      <alignment vertical="top"/>
    </xf>
    <xf numFmtId="0" fontId="0" fillId="0" borderId="17"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0" xfId="0" applyAlignment="1"/>
    <xf numFmtId="0" fontId="0" fillId="17" borderId="9" xfId="0" applyFill="1" applyBorder="1"/>
    <xf numFmtId="0" fontId="2" fillId="2" borderId="1" xfId="0" applyFont="1" applyFill="1" applyBorder="1"/>
    <xf numFmtId="0" fontId="0" fillId="25" borderId="1" xfId="0" applyFont="1" applyFill="1" applyBorder="1"/>
    <xf numFmtId="0" fontId="0" fillId="24" borderId="3" xfId="0" applyFill="1" applyBorder="1"/>
    <xf numFmtId="49" fontId="0" fillId="0" borderId="0" xfId="0" applyNumberFormat="1"/>
    <xf numFmtId="49" fontId="0" fillId="34" borderId="1" xfId="0" applyNumberFormat="1" applyFill="1" applyBorder="1"/>
    <xf numFmtId="0" fontId="0" fillId="23" borderId="20" xfId="0" applyFill="1" applyBorder="1"/>
    <xf numFmtId="0" fontId="0" fillId="29" borderId="14" xfId="0" applyFill="1" applyBorder="1"/>
    <xf numFmtId="0" fontId="0" fillId="33" borderId="9" xfId="0" applyFill="1" applyBorder="1"/>
    <xf numFmtId="0" fontId="0" fillId="2" borderId="37" xfId="0" applyFill="1" applyBorder="1"/>
    <xf numFmtId="0" fontId="0" fillId="2" borderId="38" xfId="0" applyFill="1" applyBorder="1"/>
    <xf numFmtId="0" fontId="0" fillId="34" borderId="39" xfId="0" applyFill="1" applyBorder="1"/>
    <xf numFmtId="0" fontId="5" fillId="34" borderId="39" xfId="3" applyFill="1" applyBorder="1"/>
    <xf numFmtId="0" fontId="5" fillId="34" borderId="40" xfId="3" applyFill="1" applyBorder="1"/>
    <xf numFmtId="0" fontId="5" fillId="0" borderId="36" xfId="3" applyFill="1" applyBorder="1"/>
    <xf numFmtId="0" fontId="0" fillId="32" borderId="41" xfId="0" applyFill="1" applyBorder="1"/>
    <xf numFmtId="0" fontId="5" fillId="0" borderId="36" xfId="3" applyBorder="1"/>
    <xf numFmtId="0" fontId="0" fillId="0" borderId="36" xfId="0" applyBorder="1"/>
    <xf numFmtId="0" fontId="0" fillId="0" borderId="21" xfId="0" applyBorder="1"/>
    <xf numFmtId="0" fontId="0" fillId="0" borderId="26" xfId="0" applyBorder="1"/>
    <xf numFmtId="0" fontId="0" fillId="0" borderId="29" xfId="0" applyBorder="1"/>
    <xf numFmtId="0" fontId="5" fillId="15" borderId="0" xfId="3" applyFill="1"/>
    <xf numFmtId="0" fontId="20" fillId="11" borderId="5" xfId="0" applyFont="1" applyFill="1" applyBorder="1" applyAlignment="1">
      <alignment vertical="center" wrapText="1"/>
    </xf>
    <xf numFmtId="0" fontId="7" fillId="7" borderId="0" xfId="0" applyFont="1" applyFill="1" applyBorder="1" applyAlignment="1">
      <alignment horizontal="center"/>
    </xf>
    <xf numFmtId="0" fontId="2" fillId="24" borderId="19" xfId="0" applyFont="1" applyFill="1" applyBorder="1" applyAlignment="1">
      <alignment horizontal="center" vertical="center" textRotation="45"/>
    </xf>
    <xf numFmtId="0" fontId="0" fillId="24" borderId="25" xfId="0" applyFill="1" applyBorder="1" applyAlignment="1">
      <alignment horizontal="center" vertical="center" textRotation="45"/>
    </xf>
    <xf numFmtId="0" fontId="0" fillId="24" borderId="26" xfId="0" applyFill="1" applyBorder="1" applyAlignment="1">
      <alignment horizontal="center" vertical="center" textRotation="45"/>
    </xf>
    <xf numFmtId="0" fontId="0" fillId="40" borderId="27" xfId="0" applyFill="1" applyBorder="1" applyAlignment="1">
      <alignment horizontal="center" vertical="center" textRotation="45"/>
    </xf>
    <xf numFmtId="0" fontId="0" fillId="40" borderId="21" xfId="0" applyFill="1" applyBorder="1" applyAlignment="1">
      <alignment horizontal="center" vertical="center" textRotation="45"/>
    </xf>
    <xf numFmtId="0" fontId="0" fillId="40" borderId="26" xfId="0" applyFill="1" applyBorder="1" applyAlignment="1">
      <alignment horizontal="center" vertical="center" textRotation="45"/>
    </xf>
    <xf numFmtId="0" fontId="0" fillId="0" borderId="19" xfId="0" applyBorder="1" applyAlignment="1">
      <alignment horizontal="center" vertical="center" textRotation="45"/>
    </xf>
    <xf numFmtId="0" fontId="0" fillId="0" borderId="25" xfId="0" applyBorder="1" applyAlignment="1">
      <alignment horizontal="center" vertical="center" textRotation="45"/>
    </xf>
    <xf numFmtId="0" fontId="0" fillId="0" borderId="20" xfId="0" applyBorder="1" applyAlignment="1">
      <alignment horizontal="center" vertical="center" textRotation="45"/>
    </xf>
    <xf numFmtId="0" fontId="0" fillId="13" borderId="27" xfId="0" applyFill="1" applyBorder="1" applyAlignment="1">
      <alignment horizontal="right" textRotation="45" wrapText="1"/>
    </xf>
    <xf numFmtId="0" fontId="0" fillId="13" borderId="0" xfId="0" applyFill="1" applyBorder="1" applyAlignment="1">
      <alignment horizontal="right" textRotation="45" wrapText="1"/>
    </xf>
    <xf numFmtId="0" fontId="0" fillId="13" borderId="30" xfId="0" applyFill="1" applyBorder="1" applyAlignment="1">
      <alignment horizontal="right" textRotation="45" wrapText="1"/>
    </xf>
    <xf numFmtId="0" fontId="0" fillId="10" borderId="19" xfId="0" applyFill="1" applyBorder="1" applyAlignment="1">
      <alignment horizontal="center" vertical="center" textRotation="45"/>
    </xf>
    <xf numFmtId="0" fontId="0" fillId="10" borderId="25" xfId="0" applyFill="1" applyBorder="1" applyAlignment="1">
      <alignment horizontal="center" vertical="center" textRotation="45"/>
    </xf>
    <xf numFmtId="0" fontId="0" fillId="10" borderId="21" xfId="0" applyFill="1" applyBorder="1" applyAlignment="1">
      <alignment horizontal="center" vertical="center" textRotation="45"/>
    </xf>
    <xf numFmtId="0" fontId="0" fillId="10" borderId="26" xfId="0" applyFill="1" applyBorder="1" applyAlignment="1">
      <alignment horizontal="center" vertical="center" textRotation="45"/>
    </xf>
    <xf numFmtId="0" fontId="0" fillId="30" borderId="27" xfId="0" applyFill="1" applyBorder="1" applyAlignment="1">
      <alignment horizontal="center" vertical="center" textRotation="45"/>
    </xf>
    <xf numFmtId="0" fontId="0" fillId="30" borderId="21" xfId="0" applyFill="1" applyBorder="1" applyAlignment="1">
      <alignment horizontal="center" vertical="center" textRotation="45"/>
    </xf>
    <xf numFmtId="0" fontId="0" fillId="30" borderId="26" xfId="0" applyFill="1" applyBorder="1" applyAlignment="1">
      <alignment horizontal="center" vertical="center" textRotation="45"/>
    </xf>
    <xf numFmtId="0" fontId="0" fillId="31" borderId="27" xfId="0" applyFill="1" applyBorder="1" applyAlignment="1">
      <alignment horizontal="center" vertical="center" textRotation="45"/>
    </xf>
    <xf numFmtId="0" fontId="0" fillId="31" borderId="21" xfId="0" applyFill="1" applyBorder="1" applyAlignment="1">
      <alignment horizontal="center" vertical="center" textRotation="45"/>
    </xf>
    <xf numFmtId="0" fontId="0" fillId="31" borderId="26" xfId="0" applyFill="1" applyBorder="1" applyAlignment="1">
      <alignment horizontal="center" vertical="center" textRotation="45"/>
    </xf>
    <xf numFmtId="0" fontId="0" fillId="13" borderId="27" xfId="0" applyFill="1" applyBorder="1" applyAlignment="1">
      <alignment vertical="center" textRotation="45"/>
    </xf>
    <xf numFmtId="0" fontId="0" fillId="13" borderId="21" xfId="0" applyFill="1" applyBorder="1" applyAlignment="1">
      <alignment vertical="center" textRotation="45"/>
    </xf>
    <xf numFmtId="0" fontId="0" fillId="13" borderId="26" xfId="0" applyFill="1" applyBorder="1" applyAlignment="1">
      <alignment vertical="center" textRotation="45"/>
    </xf>
    <xf numFmtId="0" fontId="16" fillId="14" borderId="0" xfId="0" applyFont="1" applyFill="1" applyBorder="1" applyAlignment="1">
      <alignment horizontal="right" vertical="center" textRotation="45"/>
    </xf>
    <xf numFmtId="0" fontId="0" fillId="20" borderId="22" xfId="0" applyFill="1" applyBorder="1"/>
    <xf numFmtId="0" fontId="0" fillId="20" borderId="24" xfId="0" applyFill="1" applyBorder="1"/>
    <xf numFmtId="0" fontId="0" fillId="20" borderId="23" xfId="0" applyFill="1" applyBorder="1"/>
    <xf numFmtId="0" fontId="2" fillId="29" borderId="22" xfId="0" applyFont="1" applyFill="1" applyBorder="1"/>
    <xf numFmtId="0" fontId="0" fillId="29" borderId="24" xfId="0" applyFill="1" applyBorder="1"/>
    <xf numFmtId="0" fontId="0" fillId="29" borderId="23" xfId="0" applyFill="1" applyBorder="1"/>
    <xf numFmtId="0" fontId="0" fillId="2" borderId="27" xfId="0" applyFill="1" applyBorder="1" applyAlignment="1">
      <alignment horizontal="center"/>
    </xf>
    <xf numFmtId="0" fontId="0" fillId="2" borderId="28" xfId="0" applyFill="1" applyBorder="1" applyAlignment="1">
      <alignment horizontal="center"/>
    </xf>
    <xf numFmtId="0" fontId="0" fillId="2" borderId="35" xfId="0" applyFill="1" applyBorder="1" applyAlignment="1">
      <alignment horizontal="center"/>
    </xf>
    <xf numFmtId="0" fontId="0" fillId="2" borderId="26" xfId="0" applyFill="1" applyBorder="1" applyAlignment="1">
      <alignment horizontal="center"/>
    </xf>
    <xf numFmtId="0" fontId="0" fillId="2" borderId="30" xfId="0" applyFill="1" applyBorder="1" applyAlignment="1">
      <alignment horizontal="center"/>
    </xf>
    <xf numFmtId="0" fontId="0" fillId="3" borderId="9" xfId="0" applyFill="1" applyBorder="1" applyAlignment="1">
      <alignment horizontal="left"/>
    </xf>
    <xf numFmtId="0" fontId="0" fillId="3" borderId="1" xfId="0" applyFill="1" applyBorder="1" applyAlignment="1">
      <alignment horizontal="left"/>
    </xf>
    <xf numFmtId="0" fontId="0" fillId="0" borderId="0" xfId="0"/>
    <xf numFmtId="0" fontId="0" fillId="25" borderId="7" xfId="0" applyFill="1" applyBorder="1" applyAlignment="1">
      <alignment horizontal="center"/>
    </xf>
    <xf numFmtId="0" fontId="0" fillId="25" borderId="8" xfId="0" applyFill="1" applyBorder="1" applyAlignment="1">
      <alignment horizontal="center"/>
    </xf>
    <xf numFmtId="0" fontId="0" fillId="25" borderId="2" xfId="0" applyFill="1" applyBorder="1" applyAlignment="1">
      <alignment horizontal="center"/>
    </xf>
    <xf numFmtId="0" fontId="0" fillId="25" borderId="1" xfId="0" applyFill="1" applyBorder="1" applyAlignment="1">
      <alignment horizontal="center"/>
    </xf>
    <xf numFmtId="0" fontId="0" fillId="37" borderId="1" xfId="0" applyFill="1" applyBorder="1" applyAlignment="1">
      <alignment horizontal="center"/>
    </xf>
    <xf numFmtId="0" fontId="0" fillId="24" borderId="1" xfId="0" applyFill="1" applyBorder="1" applyAlignment="1">
      <alignment horizontal="left"/>
    </xf>
    <xf numFmtId="0" fontId="17" fillId="3" borderId="1" xfId="0" applyFont="1" applyFill="1" applyBorder="1" applyAlignment="1">
      <alignment horizontal="center" vertical="center" wrapText="1"/>
    </xf>
    <xf numFmtId="0" fontId="0" fillId="15" borderId="7" xfId="0" applyFill="1" applyBorder="1" applyAlignment="1">
      <alignment horizontal="center"/>
    </xf>
    <xf numFmtId="0" fontId="0" fillId="15" borderId="8" xfId="0" applyFill="1" applyBorder="1" applyAlignment="1">
      <alignment horizontal="center"/>
    </xf>
    <xf numFmtId="0" fontId="0" fillId="15" borderId="2" xfId="0" applyFill="1" applyBorder="1" applyAlignment="1">
      <alignment horizontal="center"/>
    </xf>
    <xf numFmtId="0" fontId="2" fillId="2" borderId="7" xfId="0" applyFont="1" applyFill="1" applyBorder="1" applyAlignment="1">
      <alignment horizontal="center"/>
    </xf>
    <xf numFmtId="0" fontId="0" fillId="2" borderId="8" xfId="0" applyFill="1" applyBorder="1" applyAlignment="1">
      <alignment horizontal="center"/>
    </xf>
    <xf numFmtId="0" fontId="0" fillId="2" borderId="2" xfId="0" applyFill="1" applyBorder="1" applyAlignment="1">
      <alignment horizontal="center"/>
    </xf>
    <xf numFmtId="0" fontId="2" fillId="5" borderId="1" xfId="0" applyFont="1" applyFill="1" applyBorder="1" applyAlignment="1">
      <alignment horizontal="center"/>
    </xf>
    <xf numFmtId="0" fontId="19" fillId="2" borderId="27" xfId="0" applyFont="1" applyFill="1" applyBorder="1" applyAlignment="1">
      <alignment horizontal="center"/>
    </xf>
    <xf numFmtId="0" fontId="19" fillId="2" borderId="28" xfId="0" applyFont="1" applyFill="1" applyBorder="1" applyAlignment="1">
      <alignment horizontal="center"/>
    </xf>
    <xf numFmtId="0" fontId="19" fillId="2" borderId="35"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4" borderId="7" xfId="0" applyFill="1" applyBorder="1" applyAlignment="1">
      <alignment horizontal="center"/>
    </xf>
    <xf numFmtId="0" fontId="0" fillId="24" borderId="8" xfId="0" applyFill="1" applyBorder="1" applyAlignment="1">
      <alignment horizontal="center"/>
    </xf>
    <xf numFmtId="0" fontId="0" fillId="24" borderId="2" xfId="0" applyFill="1" applyBorder="1" applyAlignment="1">
      <alignment horizontal="center"/>
    </xf>
    <xf numFmtId="0" fontId="2" fillId="24" borderId="10" xfId="0" applyFont="1" applyFill="1" applyBorder="1" applyAlignment="1">
      <alignment horizontal="center"/>
    </xf>
    <xf numFmtId="0" fontId="2" fillId="24" borderId="11" xfId="0" applyFont="1" applyFill="1" applyBorder="1" applyAlignment="1">
      <alignment horizontal="center"/>
    </xf>
    <xf numFmtId="0" fontId="2" fillId="24" borderId="12" xfId="0" applyFont="1" applyFill="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9" fillId="23" borderId="7" xfId="0" applyFont="1" applyFill="1" applyBorder="1" applyAlignment="1">
      <alignment horizontal="center"/>
    </xf>
    <xf numFmtId="0" fontId="19" fillId="23" borderId="8" xfId="0" applyFont="1" applyFill="1" applyBorder="1" applyAlignment="1">
      <alignment horizontal="center"/>
    </xf>
    <xf numFmtId="0" fontId="19" fillId="23" borderId="2" xfId="0" applyFont="1" applyFill="1" applyBorder="1" applyAlignment="1">
      <alignment horizontal="center"/>
    </xf>
    <xf numFmtId="0" fontId="2" fillId="2" borderId="22" xfId="0" applyFont="1" applyFill="1" applyBorder="1"/>
    <xf numFmtId="0" fontId="2" fillId="2" borderId="24" xfId="0" applyFont="1" applyFill="1" applyBorder="1"/>
    <xf numFmtId="0" fontId="2" fillId="2" borderId="23" xfId="0" applyFont="1" applyFill="1" applyBorder="1"/>
    <xf numFmtId="0" fontId="0" fillId="2" borderId="1" xfId="0" applyFill="1" applyBorder="1" applyAlignment="1">
      <alignment vertical="top"/>
    </xf>
    <xf numFmtId="0" fontId="0" fillId="29" borderId="1" xfId="0" applyFill="1" applyBorder="1"/>
    <xf numFmtId="0" fontId="0" fillId="15" borderId="1" xfId="0" applyFill="1" applyBorder="1" applyAlignment="1">
      <alignment horizontal="center"/>
    </xf>
    <xf numFmtId="0" fontId="0" fillId="15" borderId="9" xfId="0" applyFill="1" applyBorder="1" applyAlignment="1">
      <alignment horizontal="center"/>
    </xf>
    <xf numFmtId="0" fontId="0" fillId="18" borderId="3" xfId="0" applyFill="1" applyBorder="1" applyAlignment="1">
      <alignment horizontal="center"/>
    </xf>
    <xf numFmtId="0" fontId="0" fillId="14" borderId="1" xfId="0" applyFill="1" applyBorder="1" applyAlignment="1">
      <alignment horizontal="center"/>
    </xf>
    <xf numFmtId="0" fontId="0" fillId="0" borderId="7" xfId="0"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13" borderId="0" xfId="0" applyFill="1" applyAlignment="1">
      <alignment horizontal="center"/>
    </xf>
    <xf numFmtId="0" fontId="2" fillId="13" borderId="22" xfId="0" applyFont="1" applyFill="1" applyBorder="1" applyAlignment="1">
      <alignment horizontal="center"/>
    </xf>
    <xf numFmtId="0" fontId="2" fillId="13" borderId="23" xfId="0" applyFont="1" applyFill="1" applyBorder="1" applyAlignment="1">
      <alignment horizontal="center"/>
    </xf>
    <xf numFmtId="0" fontId="0" fillId="4" borderId="1" xfId="0" applyFill="1" applyBorder="1" applyAlignment="1">
      <alignment horizontal="center"/>
    </xf>
    <xf numFmtId="0" fontId="0" fillId="10" borderId="1" xfId="0" applyFill="1" applyBorder="1" applyAlignment="1">
      <alignment horizontal="center"/>
    </xf>
    <xf numFmtId="0" fontId="0" fillId="2" borderId="22" xfId="0" applyFill="1" applyBorder="1" applyAlignment="1">
      <alignment horizontal="center"/>
    </xf>
    <xf numFmtId="0" fontId="0" fillId="2" borderId="24" xfId="0" applyFill="1" applyBorder="1" applyAlignment="1">
      <alignment horizontal="center"/>
    </xf>
    <xf numFmtId="0" fontId="0" fillId="2" borderId="23" xfId="0" applyFill="1" applyBorder="1" applyAlignment="1">
      <alignment horizontal="center"/>
    </xf>
    <xf numFmtId="0" fontId="0" fillId="10" borderId="0" xfId="0" applyFill="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2"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6" xfId="0" applyFill="1" applyBorder="1" applyAlignment="1">
      <alignment horizontal="center"/>
    </xf>
    <xf numFmtId="0" fontId="0" fillId="10" borderId="0" xfId="0" applyFill="1" applyBorder="1" applyAlignment="1">
      <alignment horizontal="center"/>
    </xf>
    <xf numFmtId="0" fontId="0" fillId="10" borderId="17" xfId="0" applyFill="1" applyBorder="1"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20" borderId="1"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 xfId="0" applyFont="1" applyFill="1" applyBorder="1" applyAlignment="1">
      <alignment horizontal="center"/>
    </xf>
    <xf numFmtId="0" fontId="0" fillId="26" borderId="11" xfId="0" applyFill="1" applyBorder="1" applyAlignment="1">
      <alignment horizontal="center"/>
    </xf>
    <xf numFmtId="0" fontId="0" fillId="13" borderId="1" xfId="0" applyFill="1" applyBorder="1"/>
    <xf numFmtId="0" fontId="0" fillId="4" borderId="0" xfId="0" applyFill="1" applyAlignment="1">
      <alignment horizontal="center"/>
    </xf>
    <xf numFmtId="0" fontId="2" fillId="10"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13">
    <dxf>
      <fill>
        <patternFill patternType="solid">
          <fgColor rgb="FFA9D08E"/>
          <bgColor rgb="FF000000"/>
        </patternFill>
      </fill>
    </dxf>
    <dxf>
      <fill>
        <patternFill>
          <bgColor theme="5" tint="0.59996337778862885"/>
        </patternFill>
      </fill>
    </dxf>
    <dxf>
      <numFmt numFmtId="30" formatCode="@"/>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3" formatCode="0%"/>
    </dxf>
    <dxf>
      <fill>
        <patternFill patternType="solid">
          <bgColor theme="4" tint="-0.249977111117893"/>
        </patternFill>
      </fill>
    </dxf>
    <dxf>
      <numFmt numFmtId="13" formatCode="0%"/>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3</xdr:col>
      <xdr:colOff>6261100</xdr:colOff>
      <xdr:row>56</xdr:row>
      <xdr:rowOff>25400</xdr:rowOff>
    </xdr:from>
    <xdr:to>
      <xdr:col>3</xdr:col>
      <xdr:colOff>9099550</xdr:colOff>
      <xdr:row>66</xdr:row>
      <xdr:rowOff>152400</xdr:rowOff>
    </xdr:to>
    <xdr:sp macro="" textlink="">
      <xdr:nvSpPr>
        <xdr:cNvPr id="2" name="TextBox 1">
          <a:extLst>
            <a:ext uri="{FF2B5EF4-FFF2-40B4-BE49-F238E27FC236}">
              <a16:creationId xmlns:a16="http://schemas.microsoft.com/office/drawing/2014/main" id="{293C466D-3260-4BA1-BE6F-435756469915}"/>
            </a:ext>
          </a:extLst>
        </xdr:cNvPr>
        <xdr:cNvSpPr txBox="1"/>
      </xdr:nvSpPr>
      <xdr:spPr>
        <a:xfrm>
          <a:off x="8832850" y="10420350"/>
          <a:ext cx="2838450" cy="198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a:t>
          </a:r>
          <a:r>
            <a:rPr lang="en-IN" sz="1100" baseline="0"/>
            <a:t> Data Visualization You can check it out all the graph &amp; Pl see this videos </a:t>
          </a:r>
        </a:p>
        <a:p>
          <a:endParaRPr lang="en-IN" sz="1100" baseline="0"/>
        </a:p>
        <a:p>
          <a:r>
            <a:rPr lang="en-IN" sz="1100" baseline="0"/>
            <a:t>## Pl See do's and don'ts while using data visualization chart like advt of bar graph over pie chart . Basically any doubt pl check out the video on the given link .</a:t>
          </a:r>
        </a:p>
        <a:p>
          <a:endParaRPr lang="en-IN" sz="1100" baseline="0"/>
        </a:p>
        <a:p>
          <a:r>
            <a:rPr lang="en-IN" sz="1100"/>
            <a:t>https://www.almabetter.com/courses/take/cohort-zanskar-pro/lessons/27628209-tableau-i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406400</xdr:colOff>
      <xdr:row>116</xdr:row>
      <xdr:rowOff>146050</xdr:rowOff>
    </xdr:from>
    <xdr:to>
      <xdr:col>9</xdr:col>
      <xdr:colOff>584200</xdr:colOff>
      <xdr:row>129</xdr:row>
      <xdr:rowOff>123825</xdr:rowOff>
    </xdr:to>
    <mc:AlternateContent xmlns:mc="http://schemas.openxmlformats.org/markup-compatibility/2006" xmlns:a14="http://schemas.microsoft.com/office/drawing/2010/main">
      <mc:Choice Requires="a14">
        <xdr:graphicFrame macro="">
          <xdr:nvGraphicFramePr>
            <xdr:cNvPr id="2" name="YY-MM-Himanshu">
              <a:extLst>
                <a:ext uri="{FF2B5EF4-FFF2-40B4-BE49-F238E27FC236}">
                  <a16:creationId xmlns:a16="http://schemas.microsoft.com/office/drawing/2014/main" id="{EAC28F12-E328-4977-B7B9-D7FDA103857E}"/>
                </a:ext>
              </a:extLst>
            </xdr:cNvPr>
            <xdr:cNvGraphicFramePr/>
          </xdr:nvGraphicFramePr>
          <xdr:xfrm>
            <a:off x="0" y="0"/>
            <a:ext cx="0" cy="0"/>
          </xdr:xfrm>
          <a:graphic>
            <a:graphicData uri="http://schemas.microsoft.com/office/drawing/2010/slicer">
              <sle:slicer xmlns:sle="http://schemas.microsoft.com/office/drawing/2010/slicer" name="YY-MM-Himanshu"/>
            </a:graphicData>
          </a:graphic>
        </xdr:graphicFrame>
      </mc:Choice>
      <mc:Fallback xmlns="">
        <xdr:sp macro="" textlink="">
          <xdr:nvSpPr>
            <xdr:cNvPr id="0" name=""/>
            <xdr:cNvSpPr>
              <a:spLocks noTextEdit="1"/>
            </xdr:cNvSpPr>
          </xdr:nvSpPr>
          <xdr:spPr>
            <a:xfrm>
              <a:off x="10191750" y="2152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368300</xdr:colOff>
      <xdr:row>135</xdr:row>
      <xdr:rowOff>25400</xdr:rowOff>
    </xdr:from>
    <xdr:to>
      <xdr:col>7</xdr:col>
      <xdr:colOff>660400</xdr:colOff>
      <xdr:row>142</xdr:row>
      <xdr:rowOff>107950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4B48D112-BEEF-426E-9EAC-5FFAAF172B4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715000" y="24847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107950</xdr:colOff>
      <xdr:row>175</xdr:row>
      <xdr:rowOff>25400</xdr:rowOff>
    </xdr:from>
    <xdr:to>
      <xdr:col>9</xdr:col>
      <xdr:colOff>19050</xdr:colOff>
      <xdr:row>193</xdr:row>
      <xdr:rowOff>158750</xdr:rowOff>
    </xdr:to>
    <xdr:sp macro="" textlink="">
      <xdr:nvSpPr>
        <xdr:cNvPr id="3" name="TextBox 2">
          <a:extLst>
            <a:ext uri="{FF2B5EF4-FFF2-40B4-BE49-F238E27FC236}">
              <a16:creationId xmlns:a16="http://schemas.microsoft.com/office/drawing/2014/main" id="{B55F5FC4-C182-4743-A3F3-642459D1FD73}"/>
            </a:ext>
          </a:extLst>
        </xdr:cNvPr>
        <xdr:cNvSpPr txBox="1"/>
      </xdr:nvSpPr>
      <xdr:spPr>
        <a:xfrm>
          <a:off x="9893300" y="32416750"/>
          <a:ext cx="1562100"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Verify column Selecting</a:t>
          </a:r>
          <a:r>
            <a:rPr lang="en-IN" sz="1100" baseline="0"/>
            <a:t> any cell from pivot yield pivot refernce that's why  go to --</a:t>
          </a:r>
        </a:p>
        <a:p>
          <a:r>
            <a:rPr lang="en-IN" sz="1100" baseline="0"/>
            <a:t>file--option--formula--deselect get pivot data</a:t>
          </a:r>
        </a:p>
        <a:p>
          <a:endParaRPr lang="en-IN" sz="1100" baseline="0"/>
        </a:p>
        <a:p>
          <a:r>
            <a:rPr lang="en-IN" sz="1100" baseline="0"/>
            <a:t>**It's right thing to verify  or vouch data like this so for that deselect and then select them .</a:t>
          </a:r>
        </a:p>
        <a:p>
          <a:endParaRPr lang="en-IN" sz="1100" baseline="0"/>
        </a:p>
        <a:p>
          <a:r>
            <a:rPr lang="en-IN" sz="1100" baseline="0"/>
            <a:t>** </a:t>
          </a:r>
        </a:p>
        <a:p>
          <a:r>
            <a:rPr lang="en-IN" sz="1100" baseline="0"/>
            <a:t>Main Reason is it that option is on then it will distort the whole function implementation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234950</xdr:colOff>
      <xdr:row>2</xdr:row>
      <xdr:rowOff>133350</xdr:rowOff>
    </xdr:from>
    <xdr:to>
      <xdr:col>18</xdr:col>
      <xdr:colOff>165100</xdr:colOff>
      <xdr:row>7</xdr:row>
      <xdr:rowOff>146050</xdr:rowOff>
    </xdr:to>
    <xdr:sp macro="" textlink="">
      <xdr:nvSpPr>
        <xdr:cNvPr id="6" name="TextBox 5">
          <a:extLst>
            <a:ext uri="{FF2B5EF4-FFF2-40B4-BE49-F238E27FC236}">
              <a16:creationId xmlns:a16="http://schemas.microsoft.com/office/drawing/2014/main" id="{78235D0B-0158-4253-BA5C-FF179C3E87D0}"/>
            </a:ext>
          </a:extLst>
        </xdr:cNvPr>
        <xdr:cNvSpPr txBox="1"/>
      </xdr:nvSpPr>
      <xdr:spPr>
        <a:xfrm>
          <a:off x="12998450" y="514350"/>
          <a:ext cx="175895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VLOOKUP VS HLOOKUP VSINDEX AND MATCH(Pl check out the difference) and specifically</a:t>
          </a:r>
          <a:r>
            <a:rPr lang="en-IN" sz="1100" baseline="0"/>
            <a:t> syntax</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0.836225231484" createdVersion="7" refreshedVersion="7" minRefreshableVersion="3" recordCount="420" xr:uid="{65BAA41B-0652-48BE-9D07-C5179DFA3148}">
  <cacheSource type="worksheet">
    <worksheetSource ref="A1:X421" sheet="Covid US "/>
  </cacheSource>
  <cacheFields count="27">
    <cacheField name="date" numFmtId="14">
      <sharedItems containsSemiMixedTypes="0" containsNonDate="0" containsDate="1" containsString="0" minDate="2020-01-13T00:00:00" maxDate="2021-03-08T00:00:00" count="42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sharedItems>
      <fieldGroup par="25" base="0">
        <rangePr groupBy="months" startDate="2020-01-13T00:00:00" endDate="2021-03-08T00:00:00"/>
        <groupItems count="14">
          <s v="&lt;13-01-2020"/>
          <s v="Jan"/>
          <s v="Feb"/>
          <s v="Mar"/>
          <s v="Apr"/>
          <s v="May"/>
          <s v="Jun"/>
          <s v="Jul"/>
          <s v="Aug"/>
          <s v="Sep"/>
          <s v="Oct"/>
          <s v="Nov"/>
          <s v="Dec"/>
          <s v="&gt;08-03-2021"/>
        </groupItems>
      </fieldGroup>
    </cacheField>
    <cacheField name="yy_mm" numFmtId="0">
      <sharedItems count="15">
        <s v="2020_01"/>
        <s v="2020_02"/>
        <s v="2020_03"/>
        <s v="2020_04"/>
        <s v="2020_05"/>
        <s v="2020_06"/>
        <s v="2020_07"/>
        <s v="2020_08"/>
        <s v="2020_09"/>
        <s v="2020_10"/>
        <s v="2020_11"/>
        <s v="2020_12"/>
        <s v="2021_01"/>
        <s v="2021_02"/>
        <s v="2021_03"/>
      </sharedItems>
    </cacheField>
    <cacheField name="YY-MM-Himanshu" numFmtId="0">
      <sharedItems count="15">
        <s v="2020_1"/>
        <s v="2020_2"/>
        <s v="2020_3"/>
        <s v="2020_4"/>
        <s v="2020_5"/>
        <s v="2020_6"/>
        <s v="2020_7"/>
        <s v="2020_8"/>
        <s v="2020_9"/>
        <s v="2020_10"/>
        <s v="2020_11"/>
        <s v="2020_12"/>
        <s v="2021_1"/>
        <s v="2021_2"/>
        <s v="2021_3"/>
      </sharedItems>
    </cacheField>
    <cacheField name="yy-mm-Himanshu2" numFmtId="0">
      <sharedItems/>
    </cacheField>
    <cacheField name="YY-Mm-By himanshu " numFmtId="0">
      <sharedItems containsSemiMixedTypes="0" containsString="0" containsNumber="1" containsInteger="1" minValue="2020" maxValue="2021" count="2">
        <n v="2020"/>
        <n v="2021"/>
      </sharedItems>
    </cacheField>
    <cacheField name="Month " numFmtId="0">
      <sharedItems containsSemiMixedTypes="0" containsString="0" containsNumber="1" containsInteger="1" minValue="1" maxValue="12" count="12">
        <n v="1"/>
        <n v="2"/>
        <n v="3"/>
        <n v="4"/>
        <n v="5"/>
        <n v="6"/>
        <n v="7"/>
        <n v="8"/>
        <n v="9"/>
        <n v="10"/>
        <n v="11"/>
        <n v="12"/>
      </sharedItems>
    </cacheField>
    <cacheField name="death" numFmtId="0">
      <sharedItems containsString="0" containsBlank="1" containsNumber="1" containsInteger="1" minValue="0" maxValue="515148" count="377">
        <m/>
        <n v="0"/>
        <n v="2"/>
        <n v="4"/>
        <n v="5"/>
        <n v="8"/>
        <n v="11"/>
        <n v="14"/>
        <n v="16"/>
        <n v="20"/>
        <n v="26"/>
        <n v="27"/>
        <n v="31"/>
        <n v="35"/>
        <n v="37"/>
        <n v="43"/>
        <n v="52"/>
        <n v="57"/>
        <n v="65"/>
        <n v="80"/>
        <n v="102"/>
        <n v="124"/>
        <n v="152"/>
        <n v="203"/>
        <n v="273"/>
        <n v="335"/>
        <n v="480"/>
        <n v="581"/>
        <n v="817"/>
        <n v="1058"/>
        <n v="1371"/>
        <n v="1781"/>
        <n v="2332"/>
        <n v="2837"/>
        <n v="3422"/>
        <n v="4330"/>
        <n v="5336"/>
        <n v="6511"/>
        <n v="7798"/>
        <n v="9276"/>
        <n v="10618"/>
        <n v="11932"/>
        <n v="13970"/>
        <n v="15973"/>
        <n v="18024"/>
        <n v="20107"/>
        <n v="22182"/>
        <n v="23882"/>
        <n v="25515"/>
        <n v="27867"/>
        <n v="30412"/>
        <n v="32606"/>
        <n v="34724"/>
        <n v="36619"/>
        <n v="38382"/>
        <n v="40198"/>
        <n v="42677"/>
        <n v="44762"/>
        <n v="46571"/>
        <n v="48545"/>
        <n v="50174"/>
        <n v="51393"/>
        <n v="52683"/>
        <n v="54761"/>
        <n v="57437"/>
        <n v="59597"/>
        <n v="61406"/>
        <n v="62933"/>
        <n v="64181"/>
        <n v="65209"/>
        <n v="67699"/>
        <n v="69617"/>
        <n v="72365"/>
        <n v="74149"/>
        <n v="75605"/>
        <n v="76640"/>
        <n v="77531"/>
        <n v="79040"/>
        <n v="80770"/>
        <n v="82623"/>
        <n v="84161"/>
        <n v="85398"/>
        <n v="86271"/>
        <n v="87125"/>
        <n v="88442"/>
        <n v="89839"/>
        <n v="91219"/>
        <n v="92509"/>
        <n v="93549"/>
        <n v="94237"/>
        <n v="94793"/>
        <n v="95458"/>
        <n v="96793"/>
        <n v="98028"/>
        <n v="99202"/>
        <n v="100125"/>
        <n v="100780"/>
        <n v="101459"/>
        <n v="102430"/>
        <n v="103405"/>
        <n v="104288"/>
        <n v="105123"/>
        <n v="105837"/>
        <n v="106284"/>
        <n v="106959"/>
        <n v="107845"/>
        <n v="108738"/>
        <n v="109634"/>
        <n v="110400"/>
        <n v="111094"/>
        <n v="111449"/>
        <n v="111834"/>
        <n v="112554"/>
        <n v="113334"/>
        <n v="114016"/>
        <n v="114668"/>
        <n v="115283"/>
        <n v="115576"/>
        <n v="115864"/>
        <n v="116588"/>
        <n v="117292"/>
        <n v="117940"/>
        <n v="118558"/>
        <n v="119066"/>
        <n v="119339"/>
        <n v="119675"/>
        <n v="120254"/>
        <n v="120952"/>
        <n v="121651"/>
        <n v="122254"/>
        <n v="122550"/>
        <n v="122759"/>
        <n v="122996"/>
        <n v="123901"/>
        <n v="124720"/>
        <n v="125583"/>
        <n v="126422"/>
        <n v="127177"/>
        <n v="127649"/>
        <n v="127978"/>
        <n v="128719"/>
        <n v="129582"/>
        <n v="130523"/>
        <n v="131462"/>
        <n v="132338"/>
        <n v="132865"/>
        <n v="133241"/>
        <n v="134282"/>
        <n v="135431"/>
        <n v="136501"/>
        <n v="137676"/>
        <n v="138690"/>
        <n v="139251"/>
        <n v="140317"/>
        <n v="141428"/>
        <n v="142931"/>
        <n v="144179"/>
        <n v="145507"/>
        <n v="146708"/>
        <n v="147204"/>
        <n v="147720"/>
        <n v="148961"/>
        <n v="150316"/>
        <n v="151557"/>
        <n v="152880"/>
        <n v="153966"/>
        <n v="154587"/>
        <n v="155017"/>
        <n v="156337"/>
        <n v="157854"/>
        <n v="159017"/>
        <n v="160243"/>
        <n v="161470"/>
        <n v="162087"/>
        <n v="162498"/>
        <n v="163677"/>
        <n v="165088"/>
        <n v="166217"/>
        <n v="167336"/>
        <n v="168371"/>
        <n v="168948"/>
        <n v="169289"/>
        <n v="170429"/>
        <n v="171729"/>
        <n v="172857"/>
        <n v="173877"/>
        <n v="174894"/>
        <n v="175371"/>
        <n v="175751"/>
        <n v="176765"/>
        <n v="177800"/>
        <n v="178872"/>
        <n v="179871"/>
        <n v="180797"/>
        <n v="181249"/>
        <n v="181476"/>
        <n v="181823"/>
        <n v="182911"/>
        <n v="184072"/>
        <n v="185087"/>
        <n v="185904"/>
        <n v="186296"/>
        <n v="186703"/>
        <n v="187737"/>
        <n v="188927"/>
        <n v="189807"/>
        <n v="190708"/>
        <n v="191455"/>
        <n v="191782"/>
        <n v="192063"/>
        <n v="192922"/>
        <n v="194078"/>
        <n v="195016"/>
        <n v="195863"/>
        <n v="196736"/>
        <n v="197046"/>
        <n v="197292"/>
        <n v="198016"/>
        <n v="199080"/>
        <n v="199942"/>
        <n v="200784"/>
        <n v="201522"/>
        <n v="201902"/>
        <n v="202233"/>
        <n v="202846"/>
        <n v="203775"/>
        <n v="204754"/>
        <n v="205667"/>
        <n v="206358"/>
        <n v="206829"/>
        <n v="207114"/>
        <n v="207832"/>
        <n v="208633"/>
        <n v="209561"/>
        <n v="210452"/>
        <n v="211232"/>
        <n v="211637"/>
        <n v="212080"/>
        <n v="212913"/>
        <n v="213941"/>
        <n v="215058"/>
        <n v="216007"/>
        <n v="216903"/>
        <n v="217294"/>
        <n v="217691"/>
        <n v="218613"/>
        <n v="219660"/>
        <n v="220720"/>
        <n v="221667"/>
        <n v="222625"/>
        <n v="223035"/>
        <n v="223510"/>
        <n v="225027"/>
        <n v="226158"/>
        <n v="227312"/>
        <n v="228497"/>
        <n v="229622"/>
        <n v="230135"/>
        <n v="230712"/>
        <n v="232070"/>
        <n v="233647"/>
        <n v="234759"/>
        <n v="236060"/>
        <n v="237413"/>
        <n v="238125"/>
        <n v="238732"/>
        <n v="240285"/>
        <n v="242170"/>
        <n v="244180"/>
        <n v="246090"/>
        <n v="247641"/>
        <n v="248564"/>
        <n v="249417"/>
        <n v="251508"/>
        <n v="253789"/>
        <n v="255181"/>
        <n v="256585"/>
        <n v="257828"/>
        <n v="258653"/>
        <n v="259690"/>
        <n v="262179"/>
        <n v="264990"/>
        <n v="267812"/>
        <n v="270375"/>
        <n v="272861"/>
        <n v="274024"/>
        <n v="275315"/>
        <n v="277995"/>
        <n v="281164"/>
        <n v="284296"/>
        <n v="287043"/>
        <n v="289540"/>
        <n v="291041"/>
        <n v="292398"/>
        <n v="295322"/>
        <n v="298775"/>
        <n v="302240"/>
        <n v="305106"/>
        <n v="307814"/>
        <n v="309482"/>
        <n v="310962"/>
        <n v="314099"/>
        <n v="317492"/>
        <n v="320450"/>
        <n v="322003"/>
        <n v="323429"/>
        <n v="324826"/>
        <n v="326316"/>
        <n v="329605"/>
        <n v="333505"/>
        <n v="336802"/>
        <n v="339394"/>
        <n v="341800"/>
        <n v="343255"/>
        <n v="344802"/>
        <n v="348286"/>
        <n v="352188"/>
        <n v="356267"/>
        <n v="360047"/>
        <n v="363584"/>
        <n v="365652"/>
        <n v="367385"/>
        <n v="371449"/>
        <n v="375536"/>
        <n v="379451"/>
        <n v="383130"/>
        <n v="386839"/>
        <n v="388892"/>
        <n v="390287"/>
        <n v="392428"/>
        <n v="396837"/>
        <n v="400715"/>
        <n v="404695"/>
        <n v="408286"/>
        <n v="410230"/>
        <n v="411823"/>
        <n v="415557"/>
        <n v="419634"/>
        <n v="423645"/>
        <n v="427148"/>
        <n v="430130"/>
        <n v="432189"/>
        <n v="433751"/>
        <n v="437237"/>
        <n v="440922"/>
        <n v="446134"/>
        <n v="449677"/>
        <n v="452671"/>
        <n v="454146"/>
        <n v="455455"/>
        <n v="458250"/>
        <n v="461695"/>
        <n v="465568"/>
        <n v="470995"/>
        <n v="474462"/>
        <n v="475828"/>
        <n v="476906"/>
        <n v="478259"/>
        <n v="480607"/>
        <n v="483223"/>
        <n v="485700"/>
        <n v="487860"/>
        <n v="489147"/>
        <n v="490382"/>
        <n v="492623"/>
        <n v="495070"/>
        <n v="498208"/>
        <n v="500349"/>
        <n v="502196"/>
        <n v="503247"/>
        <n v="504488"/>
        <n v="506216"/>
        <n v="508665"/>
        <n v="510408"/>
        <n v="512629"/>
        <n v="514309"/>
        <n v="515148"/>
      </sharedItems>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emiMixedTypes="0" containsString="0" containsNumber="1" containsInteger="1" minValue="-2856" maxValue="17287"/>
    </cacheField>
    <cacheField name="hospitalizedCurrently" numFmtId="0">
      <sharedItems containsString="0" containsBlank="1" containsNumber="1" containsInteger="1" minValue="325" maxValue="132474" count="356">
        <m/>
        <n v="325"/>
        <n v="416"/>
        <n v="617"/>
        <n v="1042"/>
        <n v="1492"/>
        <n v="2173"/>
        <n v="2812"/>
        <n v="3938"/>
        <n v="5140"/>
        <n v="7805"/>
        <n v="10887"/>
        <n v="12393"/>
        <n v="14055"/>
        <n v="15892"/>
        <n v="18155"/>
        <n v="20906"/>
        <n v="22995"/>
        <n v="25723"/>
        <n v="30456"/>
        <n v="32180"/>
        <n v="36159"/>
        <n v="43849"/>
        <n v="45359"/>
        <n v="51323"/>
        <n v="53167"/>
        <n v="55563"/>
        <n v="55294"/>
        <n v="56211"/>
        <n v="59610"/>
        <n v="59930"/>
        <n v="59496"/>
        <n v="58892"/>
        <n v="57799"/>
        <n v="56497"/>
        <n v="56721"/>
        <n v="59779"/>
        <n v="59207"/>
        <n v="59214"/>
        <n v="57370"/>
        <n v="57340"/>
        <n v="56161"/>
        <n v="56183"/>
        <n v="56034"/>
        <n v="56009"/>
        <n v="54905"/>
        <n v="54897"/>
        <n v="54008"/>
        <n v="52623"/>
        <n v="52375"/>
        <n v="53164"/>
        <n v="52609"/>
        <n v="51445"/>
        <n v="49770"/>
        <n v="48581"/>
        <n v="46735"/>
        <n v="46550"/>
        <n v="47343"/>
        <n v="46921"/>
        <n v="45923"/>
        <n v="44553"/>
        <n v="43515"/>
        <n v="42019"/>
        <n v="41940"/>
        <n v="42023"/>
        <n v="41856"/>
        <n v="41359"/>
        <n v="40008"/>
        <n v="38625"/>
        <n v="37742"/>
        <n v="37703"/>
        <n v="37751"/>
        <n v="38300"/>
        <n v="38000"/>
        <n v="36942"/>
        <n v="35759"/>
        <n v="34925"/>
        <n v="34325"/>
        <n v="33956"/>
        <n v="33227"/>
        <n v="32802"/>
        <n v="32502"/>
        <n v="31994"/>
        <n v="31490"/>
        <n v="31105"/>
        <n v="31179"/>
        <n v="30961"/>
        <n v="29850"/>
        <n v="29306"/>
        <n v="28578"/>
        <n v="28020"/>
        <n v="28034"/>
        <n v="28370"/>
        <n v="28647"/>
        <n v="28538"/>
        <n v="28693"/>
        <n v="28084"/>
        <n v="28325"/>
        <n v="28963"/>
        <n v="30355"/>
        <n v="31270"/>
        <n v="31922"/>
        <n v="31850"/>
        <n v="32566"/>
        <n v="32575"/>
        <n v="33742"/>
        <n v="35337"/>
        <n v="36526"/>
        <n v="37646"/>
        <n v="37927"/>
        <n v="38281"/>
        <n v="38872"/>
        <n v="39960"/>
        <n v="41949"/>
        <n v="43207"/>
        <n v="44051"/>
        <n v="51724"/>
        <n v="51982"/>
        <n v="52860"/>
        <n v="54118"/>
        <n v="55678"/>
        <n v="56340"/>
        <n v="57602"/>
        <n v="57871"/>
        <n v="57822"/>
        <n v="58052"/>
        <n v="58518"/>
        <n v="59476"/>
        <n v="59758"/>
        <n v="59860"/>
        <n v="59800"/>
        <n v="59382"/>
        <n v="58731"/>
        <n v="58987"/>
        <n v="57185"/>
        <n v="57422"/>
        <n v="56571"/>
        <n v="55721"/>
        <n v="54554"/>
        <n v="54106"/>
        <n v="53517"/>
        <n v="53436"/>
        <n v="53435"/>
        <n v="53219"/>
        <n v="51327"/>
        <n v="50071"/>
        <n v="48997"/>
        <n v="48751"/>
        <n v="48600"/>
        <n v="48067"/>
        <n v="47303"/>
        <n v="45868"/>
        <n v="44922"/>
        <n v="44155"/>
        <n v="43614"/>
        <n v="43840"/>
        <n v="43406"/>
        <n v="42109"/>
        <n v="41049"/>
        <n v="40017"/>
        <n v="39064"/>
        <n v="38806"/>
        <n v="38831"/>
        <n v="38515"/>
        <n v="37498"/>
        <n v="37356"/>
        <n v="36516"/>
        <n v="35801"/>
        <n v="35453"/>
        <n v="35338"/>
        <n v="35660"/>
        <n v="34753"/>
        <n v="34177"/>
        <n v="33626"/>
        <n v="32497"/>
        <n v="32116"/>
        <n v="32339"/>
        <n v="32653"/>
        <n v="32521"/>
        <n v="31530"/>
        <n v="30758"/>
        <n v="29921"/>
        <n v="30071"/>
        <n v="30427"/>
        <n v="30345"/>
        <n v="30035"/>
        <n v="29651"/>
        <n v="29185"/>
        <n v="28724"/>
        <n v="28849"/>
        <n v="29645"/>
        <n v="30015"/>
        <n v="30159"/>
        <n v="29888"/>
        <n v="29670"/>
        <n v="29579"/>
        <n v="29696"/>
        <n v="30601"/>
        <n v="31021"/>
        <n v="30942"/>
        <n v="30880"/>
        <n v="30209"/>
        <n v="30063"/>
        <n v="31426"/>
        <n v="32726"/>
        <n v="33565"/>
        <n v="34446"/>
        <n v="34974"/>
        <n v="34700"/>
        <n v="34609"/>
        <n v="35148"/>
        <n v="36171"/>
        <n v="37184"/>
        <n v="37423"/>
        <n v="37479"/>
        <n v="37474"/>
        <n v="36536"/>
        <n v="37976"/>
        <n v="39391"/>
        <n v="40397"/>
        <n v="41114"/>
        <n v="41614"/>
        <n v="42087"/>
        <n v="41883"/>
        <n v="42988"/>
        <n v="44391"/>
        <n v="45214"/>
        <n v="46191"/>
        <n v="46880"/>
        <n v="47486"/>
        <n v="47615"/>
        <n v="48750"/>
        <n v="50509"/>
        <n v="52166"/>
        <n v="53380"/>
        <n v="55005"/>
        <n v="56037"/>
        <n v="56942"/>
        <n v="59342"/>
        <n v="62119"/>
        <n v="65549"/>
        <n v="67236"/>
        <n v="68585"/>
        <n v="69588"/>
        <n v="70202"/>
        <n v="73320"/>
        <n v="77047"/>
        <n v="79478"/>
        <n v="80669"/>
        <n v="82318"/>
        <n v="83346"/>
        <n v="83882"/>
        <n v="85945"/>
        <n v="88132"/>
        <n v="90043"/>
        <n v="90564"/>
        <n v="89913"/>
        <n v="91762"/>
        <n v="93357"/>
        <n v="96134"/>
        <n v="98736"/>
        <n v="100327"/>
        <n v="100746"/>
        <n v="101309"/>
        <n v="101192"/>
        <n v="101501"/>
        <n v="102122"/>
        <n v="104637"/>
        <n v="106671"/>
        <n v="107300"/>
        <n v="108101"/>
        <n v="108461"/>
        <n v="109298"/>
        <n v="110573"/>
        <n v="112816"/>
        <n v="113257"/>
        <n v="114492"/>
        <n v="113955"/>
        <n v="113914"/>
        <n v="113601"/>
        <n v="115358"/>
        <n v="117777"/>
        <n v="119463"/>
        <n v="120200"/>
        <n v="118948"/>
        <n v="117344"/>
        <n v="118720"/>
        <n v="121202"/>
        <n v="124686"/>
        <n v="125220"/>
        <n v="125423"/>
        <n v="125047"/>
        <n v="123614"/>
        <n v="125562"/>
        <n v="128210"/>
        <n v="131195"/>
        <n v="132474"/>
        <n v="132370"/>
        <n v="131921"/>
        <n v="130781"/>
        <n v="129223"/>
        <n v="129793"/>
        <n v="131326"/>
        <n v="130391"/>
        <n v="128947"/>
        <n v="127235"/>
        <n v="126139"/>
        <n v="124387"/>
        <n v="123848"/>
        <n v="123820"/>
        <n v="122700"/>
        <n v="119949"/>
        <n v="116264"/>
        <n v="113609"/>
        <n v="110628"/>
        <n v="109936"/>
        <n v="108960"/>
        <n v="107444"/>
        <n v="104303"/>
        <n v="101003"/>
        <n v="97561"/>
        <n v="95013"/>
        <n v="93536"/>
        <n v="92880"/>
        <n v="91440"/>
        <n v="88668"/>
        <n v="86373"/>
        <n v="84233"/>
        <n v="81439"/>
        <n v="80055"/>
        <n v="79179"/>
        <n v="76979"/>
        <n v="74225"/>
        <n v="71497"/>
        <n v="69283"/>
        <n v="67023"/>
        <n v="65455"/>
        <n v="64533"/>
        <n v="63405"/>
        <n v="62300"/>
        <n v="59882"/>
        <n v="58222"/>
        <n v="56159"/>
        <n v="55403"/>
        <n v="55058"/>
        <n v="52669"/>
        <n v="51112"/>
        <n v="48871"/>
        <n v="47352"/>
        <n v="46738"/>
        <n v="46388"/>
        <n v="45462"/>
        <n v="44172"/>
        <n v="42541"/>
        <n v="41401"/>
        <n v="40212"/>
      </sharedItems>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emiMixedTypes="0" containsString="0"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emiMixedTypes="0" containsString="0" containsNumber="1" containsInteger="1" minValue="0" maxValue="295121"/>
    </cacheField>
    <cacheField name="states" numFmtId="0">
      <sharedItems containsSemiMixedTypes="0" containsString="0" containsNumber="1" containsInteger="1" minValue="1" maxValue="56" count="16">
        <n v="1"/>
        <n v="2"/>
        <n v="3"/>
        <n v="4"/>
        <n v="5"/>
        <n v="6"/>
        <n v="7"/>
        <n v="8"/>
        <n v="11"/>
        <n v="12"/>
        <n v="16"/>
        <n v="26"/>
        <n v="32"/>
        <n v="40"/>
        <n v="51"/>
        <n v="56"/>
      </sharedItems>
    </cacheField>
    <cacheField name="Overall States Name by Himanshu " numFmtId="0">
      <sharedItems/>
    </cacheField>
    <cacheField name="states name" numFmtId="0">
      <sharedItems count="16">
        <s v="alaska"/>
        <s v="arizona"/>
        <s v="california"/>
        <s v="colorado"/>
        <s v="delaware"/>
        <s v="florida"/>
        <s v="georgia"/>
        <s v="illionis"/>
        <s v="indiana"/>
        <s v="Louisiana"/>
        <s v="Massachusetts"/>
        <s v="Mississippi"/>
        <s v="Nevada"/>
        <s v="New Mexico"/>
        <s v="Ohio"/>
        <s v="Texas"/>
      </sharedItems>
    </cacheField>
    <cacheField name="totalTestResults" numFmtId="0">
      <sharedItems containsSemiMixedTypes="0" containsString="0" containsNumber="1" containsInteger="1" minValue="0" maxValue="363824818"/>
    </cacheField>
    <cacheField name="totalTestResultsIncrease" numFmtId="0">
      <sharedItems containsSemiMixedTypes="0" containsString="0" containsNumber="1" containsInteger="1" minValue="0" maxValue="2309884"/>
    </cacheField>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 name="total% positivity " numFmtId="0" formula="positive/totalTestResul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1.019290856479" createdVersion="7" refreshedVersion="7" minRefreshableVersion="3" recordCount="421" xr:uid="{4BA83580-E292-442E-937A-8479457B9E99}">
  <cacheSource type="worksheet">
    <worksheetSource ref="A1:X1048576" sheet="Covid US "/>
  </cacheSource>
  <cacheFields count="27">
    <cacheField name="date" numFmtId="0">
      <sharedItems containsNonDate="0" containsDate="1" containsString="0" containsBlank="1" minDate="2020-01-13T00:00:00" maxDate="2021-03-08T00:00:00" count="421">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m/>
      </sharedItems>
      <fieldGroup par="26" base="0">
        <rangePr groupBy="months" startDate="2020-01-13T00:00:00" endDate="2021-03-08T00:00:00"/>
        <groupItems count="14">
          <s v="(blank)"/>
          <s v="Jan"/>
          <s v="Feb"/>
          <s v="Mar"/>
          <s v="Apr"/>
          <s v="May"/>
          <s v="Jun"/>
          <s v="Jul"/>
          <s v="Aug"/>
          <s v="Sep"/>
          <s v="Oct"/>
          <s v="Nov"/>
          <s v="Dec"/>
          <s v="&gt;08-03-2021"/>
        </groupItems>
      </fieldGroup>
    </cacheField>
    <cacheField name="yy_mm" numFmtId="0">
      <sharedItems containsBlank="1" count="16">
        <s v="2020_01"/>
        <s v="2020_02"/>
        <s v="2020_03"/>
        <s v="2020_04"/>
        <s v="2020_05"/>
        <s v="2020_06"/>
        <s v="2020_07"/>
        <s v="2020_08"/>
        <s v="2020_09"/>
        <s v="2020_10"/>
        <s v="2020_11"/>
        <s v="2020_12"/>
        <s v="2021_01"/>
        <s v="2021_02"/>
        <s v="2021_03"/>
        <m/>
      </sharedItems>
    </cacheField>
    <cacheField name="YY-MM-Himanshu" numFmtId="0">
      <sharedItems containsBlank="1" count="16">
        <s v="2020_1"/>
        <s v="2020_2"/>
        <s v="2020_3"/>
        <s v="2020_4"/>
        <s v="2020_5"/>
        <s v="2020_6"/>
        <s v="2020_7"/>
        <s v="2020_8"/>
        <s v="2020_9"/>
        <s v="2020_10"/>
        <s v="2020_11"/>
        <s v="2020_12"/>
        <s v="2021_1"/>
        <s v="2021_2"/>
        <s v="2021_3"/>
        <m/>
      </sharedItems>
    </cacheField>
    <cacheField name="yy-mm-Himanshu2" numFmtId="0">
      <sharedItems containsBlank="1"/>
    </cacheField>
    <cacheField name="YY-Mm-By himanshu " numFmtId="0">
      <sharedItems containsString="0" containsBlank="1" containsNumber="1" containsInteger="1" minValue="2020" maxValue="2021"/>
    </cacheField>
    <cacheField name="Month " numFmtId="0">
      <sharedItems containsString="0" containsBlank="1" containsNumber="1" containsInteger="1" minValue="1" maxValue="12"/>
    </cacheField>
    <cacheField name="death" numFmtId="0">
      <sharedItems containsString="0" containsBlank="1" containsNumber="1" containsInteger="1" minValue="0" maxValue="515148"/>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tring="0" containsBlank="1" containsNumber="1" containsInteger="1" minValue="-2856" maxValue="17287"/>
    </cacheField>
    <cacheField name="hospitalizedCurrently" numFmtId="0">
      <sharedItems containsString="0" containsBlank="1" containsNumber="1" containsInteger="1" minValue="325" maxValue="132474"/>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tring="0" containsBlank="1"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tring="0" containsBlank="1" containsNumber="1" containsInteger="1" minValue="0" maxValue="295121"/>
    </cacheField>
    <cacheField name="states" numFmtId="0">
      <sharedItems containsString="0" containsBlank="1" containsNumber="1" containsInteger="1" minValue="1" maxValue="56" count="17">
        <n v="1"/>
        <n v="2"/>
        <n v="3"/>
        <n v="4"/>
        <n v="5"/>
        <n v="6"/>
        <n v="7"/>
        <n v="8"/>
        <n v="11"/>
        <n v="12"/>
        <n v="16"/>
        <n v="26"/>
        <n v="32"/>
        <n v="40"/>
        <n v="51"/>
        <n v="56"/>
        <m/>
      </sharedItems>
    </cacheField>
    <cacheField name="Overall States Name by Himanshu " numFmtId="0">
      <sharedItems containsBlank="1"/>
    </cacheField>
    <cacheField name="states name" numFmtId="0">
      <sharedItems containsBlank="1" count="17">
        <s v="alaska"/>
        <s v="arizona"/>
        <s v="california"/>
        <s v="colorado"/>
        <s v="delaware"/>
        <s v="florida"/>
        <s v="georgia"/>
        <s v="illionis"/>
        <s v="indiana"/>
        <s v="Louisiana"/>
        <s v="Massachusetts"/>
        <s v="Mississippi"/>
        <s v="Nevada"/>
        <s v="New Mexico"/>
        <s v="Ohio"/>
        <s v="Texas"/>
        <m/>
      </sharedItems>
    </cacheField>
    <cacheField name="totalTestResults" numFmtId="0">
      <sharedItems containsString="0" containsBlank="1" containsNumber="1" containsInteger="1" minValue="0" maxValue="363824818"/>
    </cacheField>
    <cacheField name="totalTestResultsIncrease" numFmtId="0">
      <sharedItems containsString="0" containsBlank="1" containsNumber="1" containsInteger="1" minValue="0" maxValue="2309884"/>
    </cacheField>
    <cacheField name="positivity %" numFmtId="0" formula="positive/totalTestResults" databaseField="0"/>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s>
  <extLst>
    <ext xmlns:x14="http://schemas.microsoft.com/office/spreadsheetml/2009/9/main" uri="{725AE2AE-9491-48be-B2B4-4EB974FC3084}">
      <x14:pivotCacheDefinition pivotCacheId="37095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s v="2020_01"/>
    <x v="0"/>
    <x v="0"/>
    <x v="0"/>
    <x v="0"/>
    <m/>
    <m/>
    <n v="0"/>
    <x v="0"/>
    <m/>
    <m/>
    <n v="0"/>
    <m/>
    <m/>
    <m/>
    <n v="0"/>
    <x v="0"/>
    <s v="alaska"/>
    <x v="0"/>
    <n v="0"/>
    <n v="0"/>
  </r>
  <r>
    <x v="1"/>
    <x v="0"/>
    <x v="0"/>
    <s v="2020_01"/>
    <x v="0"/>
    <x v="0"/>
    <x v="0"/>
    <x v="0"/>
    <m/>
    <m/>
    <n v="0"/>
    <x v="0"/>
    <m/>
    <m/>
    <n v="0"/>
    <m/>
    <m/>
    <n v="0"/>
    <n v="0"/>
    <x v="0"/>
    <s v="alaska"/>
    <x v="0"/>
    <n v="0"/>
    <n v="0"/>
  </r>
  <r>
    <x v="2"/>
    <x v="0"/>
    <x v="0"/>
    <s v="2020_01"/>
    <x v="0"/>
    <x v="0"/>
    <x v="0"/>
    <x v="0"/>
    <m/>
    <m/>
    <n v="0"/>
    <x v="0"/>
    <m/>
    <m/>
    <n v="0"/>
    <m/>
    <m/>
    <n v="0"/>
    <n v="0"/>
    <x v="0"/>
    <s v="alaska"/>
    <x v="0"/>
    <n v="0"/>
    <n v="0"/>
  </r>
  <r>
    <x v="3"/>
    <x v="0"/>
    <x v="0"/>
    <s v="2020_01"/>
    <x v="0"/>
    <x v="0"/>
    <x v="0"/>
    <x v="0"/>
    <m/>
    <m/>
    <n v="0"/>
    <x v="0"/>
    <m/>
    <m/>
    <n v="0"/>
    <m/>
    <m/>
    <n v="0"/>
    <n v="0"/>
    <x v="0"/>
    <s v="alaska"/>
    <x v="0"/>
    <n v="0"/>
    <n v="0"/>
  </r>
  <r>
    <x v="4"/>
    <x v="0"/>
    <x v="0"/>
    <s v="2020_01"/>
    <x v="0"/>
    <x v="0"/>
    <x v="0"/>
    <x v="0"/>
    <m/>
    <m/>
    <n v="0"/>
    <x v="0"/>
    <m/>
    <m/>
    <n v="0"/>
    <m/>
    <m/>
    <n v="0"/>
    <n v="0"/>
    <x v="0"/>
    <s v="alaska"/>
    <x v="0"/>
    <n v="0"/>
    <n v="0"/>
  </r>
  <r>
    <x v="5"/>
    <x v="0"/>
    <x v="0"/>
    <s v="2020_01"/>
    <x v="0"/>
    <x v="0"/>
    <x v="0"/>
    <x v="0"/>
    <m/>
    <m/>
    <n v="0"/>
    <x v="0"/>
    <m/>
    <m/>
    <n v="0"/>
    <m/>
    <m/>
    <n v="0"/>
    <n v="0"/>
    <x v="0"/>
    <s v="alaska"/>
    <x v="0"/>
    <n v="0"/>
    <n v="0"/>
  </r>
  <r>
    <x v="6"/>
    <x v="0"/>
    <x v="0"/>
    <s v="2020_01"/>
    <x v="0"/>
    <x v="0"/>
    <x v="0"/>
    <x v="0"/>
    <m/>
    <m/>
    <n v="0"/>
    <x v="0"/>
    <m/>
    <m/>
    <n v="0"/>
    <m/>
    <m/>
    <n v="1"/>
    <n v="1"/>
    <x v="0"/>
    <s v="alaska"/>
    <x v="0"/>
    <n v="0"/>
    <n v="0"/>
  </r>
  <r>
    <x v="7"/>
    <x v="0"/>
    <x v="0"/>
    <s v="2020_01"/>
    <x v="0"/>
    <x v="0"/>
    <x v="0"/>
    <x v="0"/>
    <m/>
    <m/>
    <n v="0"/>
    <x v="0"/>
    <m/>
    <m/>
    <n v="0"/>
    <m/>
    <m/>
    <n v="1"/>
    <n v="0"/>
    <x v="0"/>
    <s v="alaska"/>
    <x v="0"/>
    <n v="0"/>
    <n v="0"/>
  </r>
  <r>
    <x v="8"/>
    <x v="0"/>
    <x v="0"/>
    <s v="2020_01"/>
    <x v="0"/>
    <x v="0"/>
    <x v="0"/>
    <x v="0"/>
    <m/>
    <m/>
    <n v="0"/>
    <x v="0"/>
    <m/>
    <m/>
    <n v="0"/>
    <m/>
    <m/>
    <n v="2"/>
    <n v="1"/>
    <x v="0"/>
    <s v="alaska"/>
    <x v="0"/>
    <n v="0"/>
    <n v="0"/>
  </r>
  <r>
    <x v="9"/>
    <x v="0"/>
    <x v="0"/>
    <s v="2020_01"/>
    <x v="0"/>
    <x v="0"/>
    <x v="0"/>
    <x v="0"/>
    <m/>
    <m/>
    <n v="0"/>
    <x v="0"/>
    <m/>
    <m/>
    <n v="0"/>
    <m/>
    <m/>
    <n v="2"/>
    <n v="0"/>
    <x v="1"/>
    <s v="arizona"/>
    <x v="1"/>
    <n v="1"/>
    <n v="1"/>
  </r>
  <r>
    <x v="10"/>
    <x v="0"/>
    <x v="0"/>
    <s v="2020_01"/>
    <x v="0"/>
    <x v="0"/>
    <x v="0"/>
    <x v="0"/>
    <m/>
    <m/>
    <n v="0"/>
    <x v="0"/>
    <m/>
    <m/>
    <n v="0"/>
    <m/>
    <m/>
    <n v="2"/>
    <n v="0"/>
    <x v="1"/>
    <s v="arizona"/>
    <x v="1"/>
    <n v="2"/>
    <n v="1"/>
  </r>
  <r>
    <x v="11"/>
    <x v="0"/>
    <x v="0"/>
    <s v="2020_01"/>
    <x v="0"/>
    <x v="0"/>
    <x v="0"/>
    <x v="0"/>
    <m/>
    <m/>
    <n v="0"/>
    <x v="0"/>
    <m/>
    <m/>
    <n v="0"/>
    <m/>
    <m/>
    <n v="2"/>
    <n v="0"/>
    <x v="1"/>
    <s v="arizona"/>
    <x v="1"/>
    <n v="2"/>
    <n v="0"/>
  </r>
  <r>
    <x v="12"/>
    <x v="0"/>
    <x v="0"/>
    <s v="2020_01"/>
    <x v="0"/>
    <x v="0"/>
    <x v="0"/>
    <x v="0"/>
    <m/>
    <m/>
    <n v="0"/>
    <x v="0"/>
    <m/>
    <m/>
    <n v="0"/>
    <m/>
    <m/>
    <n v="2"/>
    <n v="0"/>
    <x v="1"/>
    <s v="arizona"/>
    <x v="1"/>
    <n v="2"/>
    <n v="0"/>
  </r>
  <r>
    <x v="13"/>
    <x v="0"/>
    <x v="0"/>
    <s v="2020_01"/>
    <x v="0"/>
    <x v="0"/>
    <x v="0"/>
    <x v="0"/>
    <m/>
    <m/>
    <n v="0"/>
    <x v="0"/>
    <m/>
    <m/>
    <n v="0"/>
    <m/>
    <m/>
    <n v="2"/>
    <n v="0"/>
    <x v="1"/>
    <s v="arizona"/>
    <x v="1"/>
    <n v="2"/>
    <n v="0"/>
  </r>
  <r>
    <x v="14"/>
    <x v="0"/>
    <x v="0"/>
    <s v="2020_01"/>
    <x v="0"/>
    <x v="0"/>
    <x v="0"/>
    <x v="0"/>
    <m/>
    <m/>
    <n v="0"/>
    <x v="0"/>
    <m/>
    <m/>
    <n v="0"/>
    <m/>
    <m/>
    <n v="2"/>
    <n v="0"/>
    <x v="2"/>
    <s v="california"/>
    <x v="2"/>
    <n v="3"/>
    <n v="1"/>
  </r>
  <r>
    <x v="15"/>
    <x v="0"/>
    <x v="0"/>
    <s v="2020_01"/>
    <x v="0"/>
    <x v="0"/>
    <x v="0"/>
    <x v="0"/>
    <m/>
    <m/>
    <n v="0"/>
    <x v="0"/>
    <m/>
    <m/>
    <n v="0"/>
    <m/>
    <m/>
    <n v="2"/>
    <n v="0"/>
    <x v="2"/>
    <s v="california"/>
    <x v="2"/>
    <n v="3"/>
    <n v="0"/>
  </r>
  <r>
    <x v="16"/>
    <x v="0"/>
    <x v="0"/>
    <s v="2020_01"/>
    <x v="0"/>
    <x v="0"/>
    <x v="0"/>
    <x v="0"/>
    <m/>
    <m/>
    <n v="0"/>
    <x v="0"/>
    <m/>
    <m/>
    <n v="0"/>
    <m/>
    <m/>
    <n v="2"/>
    <n v="0"/>
    <x v="3"/>
    <s v="colorado"/>
    <x v="3"/>
    <n v="5"/>
    <n v="2"/>
  </r>
  <r>
    <x v="17"/>
    <x v="0"/>
    <x v="0"/>
    <s v="2020_01"/>
    <x v="0"/>
    <x v="0"/>
    <x v="0"/>
    <x v="0"/>
    <m/>
    <m/>
    <n v="0"/>
    <x v="0"/>
    <m/>
    <m/>
    <n v="0"/>
    <m/>
    <m/>
    <n v="2"/>
    <n v="0"/>
    <x v="3"/>
    <s v="colorado"/>
    <x v="3"/>
    <n v="5"/>
    <n v="0"/>
  </r>
  <r>
    <x v="18"/>
    <x v="0"/>
    <x v="0"/>
    <s v="2020_01"/>
    <x v="0"/>
    <x v="0"/>
    <x v="0"/>
    <x v="0"/>
    <m/>
    <m/>
    <n v="0"/>
    <x v="0"/>
    <m/>
    <m/>
    <n v="0"/>
    <m/>
    <m/>
    <n v="2"/>
    <n v="0"/>
    <x v="3"/>
    <s v="colorado"/>
    <x v="3"/>
    <n v="8"/>
    <n v="3"/>
  </r>
  <r>
    <x v="19"/>
    <x v="1"/>
    <x v="1"/>
    <s v="2020_02"/>
    <x v="0"/>
    <x v="1"/>
    <x v="0"/>
    <x v="0"/>
    <m/>
    <m/>
    <n v="0"/>
    <x v="0"/>
    <m/>
    <m/>
    <n v="0"/>
    <m/>
    <m/>
    <n v="2"/>
    <n v="0"/>
    <x v="3"/>
    <s v="colorado"/>
    <x v="3"/>
    <n v="8"/>
    <n v="0"/>
  </r>
  <r>
    <x v="20"/>
    <x v="1"/>
    <x v="1"/>
    <s v="2020_02"/>
    <x v="0"/>
    <x v="1"/>
    <x v="0"/>
    <x v="0"/>
    <m/>
    <m/>
    <n v="0"/>
    <x v="0"/>
    <m/>
    <m/>
    <n v="0"/>
    <m/>
    <m/>
    <n v="2"/>
    <n v="0"/>
    <x v="3"/>
    <s v="colorado"/>
    <x v="3"/>
    <n v="8"/>
    <n v="0"/>
  </r>
  <r>
    <x v="21"/>
    <x v="1"/>
    <x v="1"/>
    <s v="2020_02"/>
    <x v="0"/>
    <x v="1"/>
    <x v="0"/>
    <x v="0"/>
    <m/>
    <m/>
    <n v="0"/>
    <x v="0"/>
    <m/>
    <m/>
    <n v="0"/>
    <m/>
    <m/>
    <n v="3"/>
    <n v="1"/>
    <x v="3"/>
    <s v="colorado"/>
    <x v="3"/>
    <n v="11"/>
    <n v="3"/>
  </r>
  <r>
    <x v="22"/>
    <x v="1"/>
    <x v="1"/>
    <s v="2020_02"/>
    <x v="0"/>
    <x v="1"/>
    <x v="0"/>
    <x v="0"/>
    <m/>
    <m/>
    <n v="0"/>
    <x v="0"/>
    <m/>
    <m/>
    <n v="0"/>
    <m/>
    <m/>
    <n v="3"/>
    <n v="0"/>
    <x v="3"/>
    <s v="colorado"/>
    <x v="3"/>
    <n v="15"/>
    <n v="4"/>
  </r>
  <r>
    <x v="23"/>
    <x v="1"/>
    <x v="1"/>
    <s v="2020_02"/>
    <x v="0"/>
    <x v="1"/>
    <x v="0"/>
    <x v="0"/>
    <m/>
    <m/>
    <n v="0"/>
    <x v="0"/>
    <m/>
    <m/>
    <n v="0"/>
    <m/>
    <m/>
    <n v="3"/>
    <n v="0"/>
    <x v="3"/>
    <s v="colorado"/>
    <x v="3"/>
    <n v="15"/>
    <n v="0"/>
  </r>
  <r>
    <x v="24"/>
    <x v="1"/>
    <x v="1"/>
    <s v="2020_02"/>
    <x v="0"/>
    <x v="1"/>
    <x v="0"/>
    <x v="0"/>
    <m/>
    <m/>
    <n v="0"/>
    <x v="0"/>
    <m/>
    <m/>
    <n v="0"/>
    <m/>
    <m/>
    <n v="5"/>
    <n v="2"/>
    <x v="3"/>
    <s v="colorado"/>
    <x v="3"/>
    <n v="16"/>
    <n v="1"/>
  </r>
  <r>
    <x v="25"/>
    <x v="1"/>
    <x v="1"/>
    <s v="2020_02"/>
    <x v="0"/>
    <x v="1"/>
    <x v="0"/>
    <x v="0"/>
    <m/>
    <m/>
    <n v="0"/>
    <x v="0"/>
    <m/>
    <m/>
    <n v="0"/>
    <m/>
    <m/>
    <n v="5"/>
    <n v="0"/>
    <x v="3"/>
    <s v="colorado"/>
    <x v="3"/>
    <n v="16"/>
    <n v="0"/>
  </r>
  <r>
    <x v="26"/>
    <x v="1"/>
    <x v="1"/>
    <s v="2020_02"/>
    <x v="0"/>
    <x v="1"/>
    <x v="0"/>
    <x v="0"/>
    <m/>
    <m/>
    <n v="0"/>
    <x v="0"/>
    <m/>
    <m/>
    <n v="0"/>
    <m/>
    <m/>
    <n v="5"/>
    <n v="0"/>
    <x v="3"/>
    <s v="colorado"/>
    <x v="3"/>
    <n v="18"/>
    <n v="2"/>
  </r>
  <r>
    <x v="27"/>
    <x v="1"/>
    <x v="1"/>
    <s v="2020_02"/>
    <x v="0"/>
    <x v="1"/>
    <x v="0"/>
    <x v="0"/>
    <m/>
    <m/>
    <n v="0"/>
    <x v="0"/>
    <m/>
    <m/>
    <n v="0"/>
    <m/>
    <m/>
    <n v="5"/>
    <n v="0"/>
    <x v="3"/>
    <s v="colorado"/>
    <x v="3"/>
    <n v="18"/>
    <n v="0"/>
  </r>
  <r>
    <x v="28"/>
    <x v="1"/>
    <x v="1"/>
    <s v="2020_02"/>
    <x v="0"/>
    <x v="1"/>
    <x v="1"/>
    <x v="0"/>
    <m/>
    <m/>
    <n v="0"/>
    <x v="0"/>
    <m/>
    <m/>
    <n v="0"/>
    <m/>
    <m/>
    <n v="5"/>
    <n v="0"/>
    <x v="4"/>
    <s v="delaware"/>
    <x v="4"/>
    <n v="19"/>
    <n v="1"/>
  </r>
  <r>
    <x v="29"/>
    <x v="1"/>
    <x v="1"/>
    <s v="2020_02"/>
    <x v="0"/>
    <x v="1"/>
    <x v="1"/>
    <x v="0"/>
    <m/>
    <m/>
    <n v="0"/>
    <x v="0"/>
    <m/>
    <m/>
    <n v="0"/>
    <m/>
    <m/>
    <n v="5"/>
    <n v="0"/>
    <x v="4"/>
    <s v="delaware"/>
    <x v="4"/>
    <n v="20"/>
    <n v="1"/>
  </r>
  <r>
    <x v="30"/>
    <x v="1"/>
    <x v="1"/>
    <s v="2020_02"/>
    <x v="0"/>
    <x v="1"/>
    <x v="1"/>
    <x v="0"/>
    <m/>
    <m/>
    <n v="0"/>
    <x v="0"/>
    <m/>
    <m/>
    <n v="0"/>
    <m/>
    <m/>
    <n v="5"/>
    <n v="0"/>
    <x v="4"/>
    <s v="delaware"/>
    <x v="4"/>
    <n v="21"/>
    <n v="1"/>
  </r>
  <r>
    <x v="31"/>
    <x v="1"/>
    <x v="1"/>
    <s v="2020_02"/>
    <x v="0"/>
    <x v="1"/>
    <x v="1"/>
    <x v="0"/>
    <m/>
    <m/>
    <n v="0"/>
    <x v="0"/>
    <m/>
    <m/>
    <n v="0"/>
    <m/>
    <m/>
    <n v="6"/>
    <n v="1"/>
    <x v="4"/>
    <s v="delaware"/>
    <x v="4"/>
    <n v="22"/>
    <n v="1"/>
  </r>
  <r>
    <x v="32"/>
    <x v="1"/>
    <x v="1"/>
    <s v="2020_02"/>
    <x v="0"/>
    <x v="1"/>
    <x v="1"/>
    <x v="0"/>
    <m/>
    <m/>
    <n v="0"/>
    <x v="0"/>
    <m/>
    <m/>
    <n v="0"/>
    <m/>
    <m/>
    <n v="7"/>
    <n v="1"/>
    <x v="4"/>
    <s v="delaware"/>
    <x v="4"/>
    <n v="22"/>
    <n v="0"/>
  </r>
  <r>
    <x v="33"/>
    <x v="1"/>
    <x v="1"/>
    <s v="2020_02"/>
    <x v="0"/>
    <x v="1"/>
    <x v="1"/>
    <x v="0"/>
    <m/>
    <m/>
    <n v="0"/>
    <x v="0"/>
    <m/>
    <m/>
    <n v="0"/>
    <m/>
    <m/>
    <n v="7"/>
    <n v="0"/>
    <x v="5"/>
    <s v="florida"/>
    <x v="5"/>
    <n v="26"/>
    <n v="4"/>
  </r>
  <r>
    <x v="34"/>
    <x v="1"/>
    <x v="1"/>
    <s v="2020_02"/>
    <x v="0"/>
    <x v="1"/>
    <x v="1"/>
    <x v="0"/>
    <m/>
    <m/>
    <n v="0"/>
    <x v="0"/>
    <m/>
    <m/>
    <n v="0"/>
    <m/>
    <m/>
    <n v="7"/>
    <n v="0"/>
    <x v="5"/>
    <s v="florida"/>
    <x v="5"/>
    <n v="28"/>
    <n v="2"/>
  </r>
  <r>
    <x v="35"/>
    <x v="1"/>
    <x v="1"/>
    <s v="2020_02"/>
    <x v="0"/>
    <x v="1"/>
    <x v="1"/>
    <x v="0"/>
    <m/>
    <m/>
    <n v="0"/>
    <x v="0"/>
    <m/>
    <m/>
    <n v="0"/>
    <m/>
    <m/>
    <n v="7"/>
    <n v="0"/>
    <x v="5"/>
    <s v="florida"/>
    <x v="5"/>
    <n v="29"/>
    <n v="1"/>
  </r>
  <r>
    <x v="36"/>
    <x v="1"/>
    <x v="1"/>
    <s v="2020_02"/>
    <x v="0"/>
    <x v="1"/>
    <x v="1"/>
    <x v="0"/>
    <m/>
    <m/>
    <n v="0"/>
    <x v="0"/>
    <m/>
    <m/>
    <n v="0"/>
    <m/>
    <m/>
    <n v="7"/>
    <n v="0"/>
    <x v="5"/>
    <s v="florida"/>
    <x v="5"/>
    <n v="29"/>
    <n v="0"/>
  </r>
  <r>
    <x v="37"/>
    <x v="1"/>
    <x v="1"/>
    <s v="2020_02"/>
    <x v="0"/>
    <x v="1"/>
    <x v="1"/>
    <x v="0"/>
    <m/>
    <m/>
    <n v="0"/>
    <x v="0"/>
    <m/>
    <m/>
    <n v="0"/>
    <m/>
    <m/>
    <n v="7"/>
    <n v="0"/>
    <x v="5"/>
    <s v="florida"/>
    <x v="5"/>
    <n v="35"/>
    <n v="6"/>
  </r>
  <r>
    <x v="38"/>
    <x v="1"/>
    <x v="1"/>
    <s v="2020_02"/>
    <x v="0"/>
    <x v="1"/>
    <x v="1"/>
    <x v="0"/>
    <m/>
    <m/>
    <n v="0"/>
    <x v="0"/>
    <m/>
    <m/>
    <n v="0"/>
    <m/>
    <m/>
    <n v="7"/>
    <n v="0"/>
    <x v="5"/>
    <s v="florida"/>
    <x v="5"/>
    <n v="36"/>
    <n v="1"/>
  </r>
  <r>
    <x v="39"/>
    <x v="1"/>
    <x v="1"/>
    <s v="2020_02"/>
    <x v="0"/>
    <x v="1"/>
    <x v="1"/>
    <x v="0"/>
    <m/>
    <m/>
    <n v="0"/>
    <x v="0"/>
    <m/>
    <m/>
    <n v="0"/>
    <m/>
    <m/>
    <n v="7"/>
    <n v="0"/>
    <x v="5"/>
    <s v="florida"/>
    <x v="5"/>
    <n v="37"/>
    <n v="1"/>
  </r>
  <r>
    <x v="40"/>
    <x v="1"/>
    <x v="1"/>
    <s v="2020_02"/>
    <x v="0"/>
    <x v="1"/>
    <x v="1"/>
    <x v="0"/>
    <m/>
    <m/>
    <n v="0"/>
    <x v="0"/>
    <m/>
    <m/>
    <n v="0"/>
    <m/>
    <m/>
    <n v="7"/>
    <n v="0"/>
    <x v="5"/>
    <s v="florida"/>
    <x v="5"/>
    <n v="38"/>
    <n v="1"/>
  </r>
  <r>
    <x v="41"/>
    <x v="1"/>
    <x v="1"/>
    <s v="2020_02"/>
    <x v="0"/>
    <x v="1"/>
    <x v="1"/>
    <x v="0"/>
    <m/>
    <m/>
    <n v="0"/>
    <x v="0"/>
    <m/>
    <m/>
    <n v="0"/>
    <m/>
    <m/>
    <n v="8"/>
    <n v="1"/>
    <x v="5"/>
    <s v="florida"/>
    <x v="5"/>
    <n v="38"/>
    <n v="0"/>
  </r>
  <r>
    <x v="42"/>
    <x v="1"/>
    <x v="1"/>
    <s v="2020_02"/>
    <x v="0"/>
    <x v="1"/>
    <x v="1"/>
    <x v="0"/>
    <m/>
    <m/>
    <n v="0"/>
    <x v="0"/>
    <m/>
    <m/>
    <n v="0"/>
    <m/>
    <m/>
    <n v="9"/>
    <n v="1"/>
    <x v="5"/>
    <s v="florida"/>
    <x v="5"/>
    <n v="40"/>
    <n v="2"/>
  </r>
  <r>
    <x v="43"/>
    <x v="1"/>
    <x v="1"/>
    <s v="2020_02"/>
    <x v="0"/>
    <x v="1"/>
    <x v="1"/>
    <x v="0"/>
    <m/>
    <m/>
    <n v="0"/>
    <x v="0"/>
    <m/>
    <m/>
    <n v="0"/>
    <m/>
    <m/>
    <n v="10"/>
    <n v="1"/>
    <x v="5"/>
    <s v="florida"/>
    <x v="5"/>
    <n v="41"/>
    <n v="1"/>
  </r>
  <r>
    <x v="44"/>
    <x v="1"/>
    <x v="1"/>
    <s v="2020_02"/>
    <x v="0"/>
    <x v="1"/>
    <x v="2"/>
    <x v="1"/>
    <m/>
    <m/>
    <n v="0"/>
    <x v="0"/>
    <m/>
    <m/>
    <n v="0"/>
    <m/>
    <m/>
    <n v="12"/>
    <n v="2"/>
    <x v="5"/>
    <s v="florida"/>
    <x v="5"/>
    <n v="41"/>
    <n v="0"/>
  </r>
  <r>
    <x v="45"/>
    <x v="1"/>
    <x v="1"/>
    <s v="2020_02"/>
    <x v="0"/>
    <x v="1"/>
    <x v="2"/>
    <x v="0"/>
    <m/>
    <m/>
    <n v="0"/>
    <x v="0"/>
    <m/>
    <m/>
    <n v="0"/>
    <m/>
    <m/>
    <n v="13"/>
    <n v="1"/>
    <x v="6"/>
    <s v="georgia"/>
    <x v="6"/>
    <n v="6487"/>
    <n v="6446"/>
  </r>
  <r>
    <x v="46"/>
    <x v="1"/>
    <x v="1"/>
    <s v="2020_02"/>
    <x v="0"/>
    <x v="1"/>
    <x v="3"/>
    <x v="1"/>
    <m/>
    <m/>
    <n v="0"/>
    <x v="0"/>
    <m/>
    <m/>
    <n v="0"/>
    <m/>
    <m/>
    <n v="15"/>
    <n v="2"/>
    <x v="6"/>
    <s v="georgia"/>
    <x v="6"/>
    <n v="6490"/>
    <n v="3"/>
  </r>
  <r>
    <x v="47"/>
    <x v="1"/>
    <x v="1"/>
    <s v="2020_02"/>
    <x v="0"/>
    <x v="1"/>
    <x v="4"/>
    <x v="2"/>
    <m/>
    <m/>
    <n v="0"/>
    <x v="0"/>
    <m/>
    <m/>
    <n v="0"/>
    <m/>
    <m/>
    <n v="18"/>
    <n v="3"/>
    <x v="7"/>
    <s v="illionis"/>
    <x v="7"/>
    <n v="6555"/>
    <n v="65"/>
  </r>
  <r>
    <x v="48"/>
    <x v="2"/>
    <x v="2"/>
    <s v="2020_03"/>
    <x v="0"/>
    <x v="2"/>
    <x v="5"/>
    <x v="3"/>
    <m/>
    <m/>
    <n v="0"/>
    <x v="0"/>
    <m/>
    <n v="2"/>
    <n v="2"/>
    <m/>
    <m/>
    <n v="42"/>
    <n v="24"/>
    <x v="8"/>
    <s v="indiana"/>
    <x v="8"/>
    <n v="6651"/>
    <n v="96"/>
  </r>
  <r>
    <x v="49"/>
    <x v="2"/>
    <x v="2"/>
    <s v="2020_03"/>
    <x v="0"/>
    <x v="2"/>
    <x v="6"/>
    <x v="3"/>
    <m/>
    <m/>
    <n v="0"/>
    <x v="0"/>
    <m/>
    <n v="3"/>
    <n v="1"/>
    <m/>
    <m/>
    <n v="72"/>
    <n v="30"/>
    <x v="9"/>
    <s v="Louisiana"/>
    <x v="9"/>
    <n v="6854"/>
    <n v="203"/>
  </r>
  <r>
    <x v="50"/>
    <x v="2"/>
    <x v="2"/>
    <s v="2020_03"/>
    <x v="0"/>
    <x v="2"/>
    <x v="7"/>
    <x v="3"/>
    <m/>
    <m/>
    <n v="0"/>
    <x v="0"/>
    <m/>
    <n v="5"/>
    <n v="2"/>
    <m/>
    <m/>
    <n v="114"/>
    <n v="42"/>
    <x v="10"/>
    <s v="Massachusetts"/>
    <x v="10"/>
    <n v="7133"/>
    <n v="279"/>
  </r>
  <r>
    <x v="51"/>
    <x v="2"/>
    <x v="2"/>
    <s v="2020_03"/>
    <x v="0"/>
    <x v="2"/>
    <x v="8"/>
    <x v="1"/>
    <m/>
    <m/>
    <n v="4"/>
    <x v="0"/>
    <n v="4"/>
    <n v="581"/>
    <n v="576"/>
    <m/>
    <m/>
    <n v="240"/>
    <n v="126"/>
    <x v="11"/>
    <s v="Mississippi"/>
    <x v="11"/>
    <n v="8023"/>
    <n v="890"/>
  </r>
  <r>
    <x v="52"/>
    <x v="2"/>
    <x v="2"/>
    <s v="2020_03"/>
    <x v="0"/>
    <x v="2"/>
    <x v="9"/>
    <x v="4"/>
    <m/>
    <m/>
    <n v="1"/>
    <x v="0"/>
    <n v="5"/>
    <n v="713"/>
    <n v="132"/>
    <m/>
    <m/>
    <n v="305"/>
    <n v="65"/>
    <x v="12"/>
    <s v="Nevada"/>
    <x v="12"/>
    <n v="9538"/>
    <n v="1515"/>
  </r>
  <r>
    <x v="53"/>
    <x v="2"/>
    <x v="2"/>
    <s v="2020_03"/>
    <x v="0"/>
    <x v="2"/>
    <x v="10"/>
    <x v="5"/>
    <m/>
    <m/>
    <n v="1"/>
    <x v="0"/>
    <n v="6"/>
    <n v="874"/>
    <n v="161"/>
    <m/>
    <m/>
    <n v="437"/>
    <n v="132"/>
    <x v="13"/>
    <s v="New Mexico"/>
    <x v="13"/>
    <n v="11715"/>
    <n v="2177"/>
  </r>
  <r>
    <x v="54"/>
    <x v="2"/>
    <x v="2"/>
    <s v="2020_03"/>
    <x v="0"/>
    <x v="2"/>
    <x v="11"/>
    <x v="2"/>
    <m/>
    <m/>
    <n v="0"/>
    <x v="0"/>
    <n v="6"/>
    <n v="1148"/>
    <n v="274"/>
    <m/>
    <m/>
    <n v="574"/>
    <n v="137"/>
    <x v="14"/>
    <s v="Ohio"/>
    <x v="14"/>
    <n v="12646"/>
    <n v="931"/>
  </r>
  <r>
    <x v="55"/>
    <x v="2"/>
    <x v="2"/>
    <s v="2020_03"/>
    <x v="0"/>
    <x v="2"/>
    <x v="12"/>
    <x v="4"/>
    <m/>
    <m/>
    <n v="0"/>
    <x v="0"/>
    <n v="6"/>
    <n v="1344"/>
    <n v="196"/>
    <m/>
    <m/>
    <n v="744"/>
    <n v="170"/>
    <x v="14"/>
    <s v="Ohio"/>
    <x v="14"/>
    <n v="13776"/>
    <n v="1130"/>
  </r>
  <r>
    <x v="56"/>
    <x v="2"/>
    <x v="2"/>
    <s v="2020_03"/>
    <x v="0"/>
    <x v="2"/>
    <x v="13"/>
    <x v="4"/>
    <m/>
    <m/>
    <n v="3"/>
    <x v="0"/>
    <n v="9"/>
    <n v="1786"/>
    <n v="442"/>
    <m/>
    <m/>
    <n v="1020"/>
    <n v="276"/>
    <x v="14"/>
    <s v="Ohio"/>
    <x v="14"/>
    <n v="15831"/>
    <n v="2055"/>
  </r>
  <r>
    <x v="57"/>
    <x v="2"/>
    <x v="2"/>
    <s v="2020_03"/>
    <x v="0"/>
    <x v="2"/>
    <x v="14"/>
    <x v="1"/>
    <m/>
    <m/>
    <n v="0"/>
    <x v="0"/>
    <n v="9"/>
    <n v="2280"/>
    <n v="494"/>
    <m/>
    <m/>
    <n v="1405"/>
    <n v="385"/>
    <x v="14"/>
    <s v="Ohio"/>
    <x v="14"/>
    <n v="19153"/>
    <n v="3322"/>
  </r>
  <r>
    <x v="58"/>
    <x v="2"/>
    <x v="2"/>
    <s v="2020_03"/>
    <x v="0"/>
    <x v="2"/>
    <x v="15"/>
    <x v="5"/>
    <m/>
    <m/>
    <n v="3"/>
    <x v="0"/>
    <n v="12"/>
    <n v="3301"/>
    <n v="1021"/>
    <m/>
    <m/>
    <n v="1823"/>
    <n v="418"/>
    <x v="14"/>
    <s v="Ohio"/>
    <x v="14"/>
    <n v="23600"/>
    <n v="4447"/>
  </r>
  <r>
    <x v="59"/>
    <x v="2"/>
    <x v="2"/>
    <s v="2020_03"/>
    <x v="0"/>
    <x v="2"/>
    <x v="16"/>
    <x v="6"/>
    <m/>
    <m/>
    <n v="5"/>
    <x v="0"/>
    <n v="17"/>
    <n v="4292"/>
    <n v="991"/>
    <m/>
    <m/>
    <n v="2505"/>
    <n v="682"/>
    <x v="14"/>
    <s v="Ohio"/>
    <x v="14"/>
    <n v="30283"/>
    <n v="6683"/>
  </r>
  <r>
    <x v="60"/>
    <x v="2"/>
    <x v="2"/>
    <s v="2020_03"/>
    <x v="0"/>
    <x v="2"/>
    <x v="17"/>
    <x v="7"/>
    <m/>
    <m/>
    <n v="6"/>
    <x v="0"/>
    <n v="23"/>
    <n v="5441"/>
    <n v="1149"/>
    <m/>
    <m/>
    <n v="3350"/>
    <n v="845"/>
    <x v="14"/>
    <s v="Ohio"/>
    <x v="14"/>
    <n v="40016"/>
    <n v="9733"/>
  </r>
  <r>
    <x v="61"/>
    <x v="2"/>
    <x v="2"/>
    <s v="2020_03"/>
    <x v="0"/>
    <x v="2"/>
    <x v="18"/>
    <x v="8"/>
    <m/>
    <m/>
    <n v="4"/>
    <x v="0"/>
    <n v="27"/>
    <n v="7057"/>
    <n v="1616"/>
    <m/>
    <m/>
    <n v="4376"/>
    <n v="1026"/>
    <x v="14"/>
    <s v="Ohio"/>
    <x v="14"/>
    <n v="49832"/>
    <n v="9816"/>
  </r>
  <r>
    <x v="62"/>
    <x v="2"/>
    <x v="2"/>
    <s v="2020_03"/>
    <x v="0"/>
    <x v="2"/>
    <x v="19"/>
    <x v="9"/>
    <m/>
    <m/>
    <n v="10"/>
    <x v="0"/>
    <n v="37"/>
    <n v="9628"/>
    <n v="2571"/>
    <m/>
    <m/>
    <n v="5664"/>
    <n v="1288"/>
    <x v="14"/>
    <s v="Ohio"/>
    <x v="14"/>
    <n v="60034"/>
    <n v="10202"/>
  </r>
  <r>
    <x v="63"/>
    <x v="2"/>
    <x v="2"/>
    <s v="2020_03"/>
    <x v="0"/>
    <x v="2"/>
    <x v="20"/>
    <x v="10"/>
    <m/>
    <m/>
    <n v="6"/>
    <x v="0"/>
    <n v="43"/>
    <n v="21090"/>
    <n v="11462"/>
    <m/>
    <m/>
    <n v="7377"/>
    <n v="1713"/>
    <x v="15"/>
    <s v="Texas"/>
    <x v="15"/>
    <n v="82988"/>
    <n v="22954"/>
  </r>
  <r>
    <x v="64"/>
    <x v="2"/>
    <x v="2"/>
    <s v="2020_03"/>
    <x v="0"/>
    <x v="2"/>
    <x v="21"/>
    <x v="10"/>
    <m/>
    <m/>
    <n v="33"/>
    <x v="1"/>
    <n v="76"/>
    <n v="26117"/>
    <n v="5027"/>
    <m/>
    <m/>
    <n v="9464"/>
    <n v="2087"/>
    <x v="15"/>
    <s v="Texas"/>
    <x v="15"/>
    <n v="109756"/>
    <n v="26768"/>
  </r>
  <r>
    <x v="65"/>
    <x v="2"/>
    <x v="2"/>
    <s v="2020_03"/>
    <x v="0"/>
    <x v="2"/>
    <x v="22"/>
    <x v="11"/>
    <m/>
    <m/>
    <n v="18"/>
    <x v="2"/>
    <n v="94"/>
    <n v="31569"/>
    <n v="5452"/>
    <m/>
    <m/>
    <n v="12816"/>
    <n v="3352"/>
    <x v="15"/>
    <s v="Texas"/>
    <x v="15"/>
    <n v="141883"/>
    <n v="32127"/>
  </r>
  <r>
    <x v="66"/>
    <x v="2"/>
    <x v="2"/>
    <s v="2020_03"/>
    <x v="0"/>
    <x v="2"/>
    <x v="23"/>
    <x v="12"/>
    <m/>
    <m/>
    <n v="34"/>
    <x v="3"/>
    <n v="128"/>
    <n v="39928"/>
    <n v="8359"/>
    <m/>
    <m/>
    <n v="17427"/>
    <n v="4611"/>
    <x v="15"/>
    <s v="Texas"/>
    <x v="15"/>
    <n v="181094"/>
    <n v="39211"/>
  </r>
  <r>
    <x v="67"/>
    <x v="2"/>
    <x v="2"/>
    <s v="2020_03"/>
    <x v="0"/>
    <x v="2"/>
    <x v="24"/>
    <x v="13"/>
    <m/>
    <m/>
    <n v="44"/>
    <x v="4"/>
    <n v="172"/>
    <n v="51632"/>
    <n v="11704"/>
    <m/>
    <m/>
    <n v="23522"/>
    <n v="6095"/>
    <x v="15"/>
    <s v="Texas"/>
    <x v="15"/>
    <n v="230601"/>
    <n v="49507"/>
  </r>
  <r>
    <x v="68"/>
    <x v="2"/>
    <x v="2"/>
    <s v="2020_03"/>
    <x v="0"/>
    <x v="2"/>
    <x v="25"/>
    <x v="14"/>
    <m/>
    <m/>
    <n v="1849"/>
    <x v="5"/>
    <n v="2021"/>
    <n v="67635"/>
    <n v="16003"/>
    <m/>
    <m/>
    <n v="30462"/>
    <n v="6940"/>
    <x v="15"/>
    <s v="Texas"/>
    <x v="15"/>
    <n v="282802"/>
    <n v="52201"/>
  </r>
  <r>
    <x v="69"/>
    <x v="2"/>
    <x v="2"/>
    <s v="2020_03"/>
    <x v="0"/>
    <x v="2"/>
    <x v="26"/>
    <x v="15"/>
    <m/>
    <m/>
    <n v="962"/>
    <x v="6"/>
    <n v="2983"/>
    <n v="80062"/>
    <n v="12427"/>
    <m/>
    <m/>
    <n v="39691"/>
    <n v="9229"/>
    <x v="15"/>
    <s v="Texas"/>
    <x v="15"/>
    <n v="334971"/>
    <n v="52169"/>
  </r>
  <r>
    <x v="70"/>
    <x v="2"/>
    <x v="2"/>
    <s v="2020_03"/>
    <x v="0"/>
    <x v="2"/>
    <x v="27"/>
    <x v="16"/>
    <m/>
    <m/>
    <n v="950"/>
    <x v="7"/>
    <n v="3933"/>
    <n v="101385"/>
    <n v="21323"/>
    <m/>
    <m/>
    <n v="50873"/>
    <n v="11182"/>
    <x v="15"/>
    <s v="Texas"/>
    <x v="15"/>
    <n v="392282"/>
    <n v="57311"/>
  </r>
  <r>
    <x v="71"/>
    <x v="2"/>
    <x v="2"/>
    <s v="2020_03"/>
    <x v="0"/>
    <x v="2"/>
    <x v="28"/>
    <x v="17"/>
    <m/>
    <m/>
    <n v="1186"/>
    <x v="8"/>
    <n v="5119"/>
    <n v="134502"/>
    <n v="33117"/>
    <m/>
    <m/>
    <n v="61756"/>
    <n v="10883"/>
    <x v="15"/>
    <s v="Texas"/>
    <x v="15"/>
    <n v="478893"/>
    <n v="86611"/>
  </r>
  <r>
    <x v="72"/>
    <x v="2"/>
    <x v="2"/>
    <s v="2020_03"/>
    <x v="0"/>
    <x v="2"/>
    <x v="29"/>
    <x v="18"/>
    <n v="74"/>
    <m/>
    <n v="1954"/>
    <x v="9"/>
    <n v="7073"/>
    <n v="167771"/>
    <n v="33269"/>
    <m/>
    <n v="167"/>
    <n v="74392"/>
    <n v="12636"/>
    <x v="15"/>
    <s v="Texas"/>
    <x v="15"/>
    <n v="561394"/>
    <n v="82501"/>
  </r>
  <r>
    <x v="73"/>
    <x v="2"/>
    <x v="2"/>
    <s v="2020_03"/>
    <x v="0"/>
    <x v="2"/>
    <x v="30"/>
    <x v="19"/>
    <n v="91"/>
    <n v="1299"/>
    <n v="2449"/>
    <x v="10"/>
    <n v="9522"/>
    <n v="210381"/>
    <n v="42610"/>
    <m/>
    <n v="258"/>
    <n v="91996"/>
    <n v="17604"/>
    <x v="15"/>
    <s v="Texas"/>
    <x v="15"/>
    <n v="667948"/>
    <n v="106554"/>
  </r>
  <r>
    <x v="74"/>
    <x v="2"/>
    <x v="2"/>
    <s v="2020_03"/>
    <x v="0"/>
    <x v="2"/>
    <x v="31"/>
    <x v="20"/>
    <n v="124"/>
    <n v="1792"/>
    <n v="2589"/>
    <x v="11"/>
    <n v="12111"/>
    <n v="255660"/>
    <n v="45279"/>
    <m/>
    <n v="293"/>
    <n v="111219"/>
    <n v="19223"/>
    <x v="15"/>
    <s v="Texas"/>
    <x v="15"/>
    <n v="769323"/>
    <n v="101375"/>
  </r>
  <r>
    <x v="75"/>
    <x v="2"/>
    <x v="2"/>
    <s v="2020_03"/>
    <x v="0"/>
    <x v="2"/>
    <x v="32"/>
    <x v="21"/>
    <n v="140"/>
    <n v="2174"/>
    <n v="2406"/>
    <x v="12"/>
    <n v="14517"/>
    <n v="323526"/>
    <n v="67866"/>
    <m/>
    <n v="390"/>
    <n v="130999"/>
    <n v="19780"/>
    <x v="15"/>
    <s v="Texas"/>
    <x v="15"/>
    <n v="880938"/>
    <n v="111615"/>
  </r>
  <r>
    <x v="76"/>
    <x v="2"/>
    <x v="2"/>
    <s v="2020_03"/>
    <x v="0"/>
    <x v="2"/>
    <x v="33"/>
    <x v="22"/>
    <n v="156"/>
    <n v="2456"/>
    <n v="2797"/>
    <x v="13"/>
    <n v="17314"/>
    <n v="365756"/>
    <n v="42230"/>
    <m/>
    <n v="433"/>
    <n v="150680"/>
    <n v="19681"/>
    <x v="15"/>
    <s v="Texas"/>
    <x v="15"/>
    <n v="968389"/>
    <n v="87451"/>
  </r>
  <r>
    <x v="77"/>
    <x v="2"/>
    <x v="2"/>
    <s v="2020_03"/>
    <x v="0"/>
    <x v="2"/>
    <x v="34"/>
    <x v="23"/>
    <n v="187"/>
    <n v="3087"/>
    <n v="2473"/>
    <x v="14"/>
    <n v="19787"/>
    <n v="416393"/>
    <n v="50637"/>
    <m/>
    <n v="449"/>
    <n v="171867"/>
    <n v="21187"/>
    <x v="15"/>
    <s v="Texas"/>
    <x v="15"/>
    <n v="1068981"/>
    <n v="100592"/>
  </r>
  <r>
    <x v="78"/>
    <x v="2"/>
    <x v="2"/>
    <s v="2020_03"/>
    <x v="0"/>
    <x v="2"/>
    <x v="35"/>
    <x v="24"/>
    <n v="230"/>
    <n v="3487"/>
    <n v="3995"/>
    <x v="15"/>
    <n v="23782"/>
    <n v="460477"/>
    <n v="44084"/>
    <m/>
    <n v="506"/>
    <n v="196814"/>
    <n v="24947"/>
    <x v="15"/>
    <s v="Texas"/>
    <x v="15"/>
    <n v="1183548"/>
    <n v="114567"/>
  </r>
  <r>
    <x v="79"/>
    <x v="3"/>
    <x v="3"/>
    <s v="2020_04"/>
    <x v="0"/>
    <x v="3"/>
    <x v="36"/>
    <x v="25"/>
    <n v="256"/>
    <n v="3937"/>
    <n v="4148"/>
    <x v="16"/>
    <n v="27930"/>
    <n v="505315"/>
    <n v="44838"/>
    <n v="32"/>
    <n v="561"/>
    <n v="223071"/>
    <n v="26257"/>
    <x v="15"/>
    <s v="Texas"/>
    <x v="15"/>
    <n v="1306569"/>
    <n v="123021"/>
  </r>
  <r>
    <x v="80"/>
    <x v="3"/>
    <x v="3"/>
    <s v="2020_04"/>
    <x v="0"/>
    <x v="3"/>
    <x v="37"/>
    <x v="26"/>
    <n v="305"/>
    <n v="4513"/>
    <n v="4164"/>
    <x v="17"/>
    <n v="32094"/>
    <n v="556316"/>
    <n v="51001"/>
    <n v="32"/>
    <n v="576"/>
    <n v="251142"/>
    <n v="28071"/>
    <x v="15"/>
    <s v="Texas"/>
    <x v="15"/>
    <n v="1437235"/>
    <n v="130666"/>
  </r>
  <r>
    <x v="81"/>
    <x v="3"/>
    <x v="3"/>
    <s v="2020_04"/>
    <x v="0"/>
    <x v="3"/>
    <x v="38"/>
    <x v="27"/>
    <n v="335"/>
    <n v="4928"/>
    <n v="4621"/>
    <x v="18"/>
    <n v="36715"/>
    <n v="611183"/>
    <n v="54867"/>
    <n v="39"/>
    <n v="623"/>
    <n v="282980"/>
    <n v="31838"/>
    <x v="15"/>
    <s v="Texas"/>
    <x v="15"/>
    <n v="1579586"/>
    <n v="142351"/>
  </r>
  <r>
    <x v="82"/>
    <x v="3"/>
    <x v="3"/>
    <s v="2020_04"/>
    <x v="0"/>
    <x v="3"/>
    <x v="39"/>
    <x v="28"/>
    <n v="403"/>
    <n v="5500"/>
    <n v="4993"/>
    <x v="19"/>
    <n v="41708"/>
    <n v="754654"/>
    <n v="143471"/>
    <n v="39"/>
    <n v="656"/>
    <n v="316082"/>
    <n v="33102"/>
    <x v="15"/>
    <s v="Texas"/>
    <x v="15"/>
    <n v="1810758"/>
    <n v="231172"/>
  </r>
  <r>
    <x v="83"/>
    <x v="3"/>
    <x v="3"/>
    <s v="2020_04"/>
    <x v="0"/>
    <x v="3"/>
    <x v="40"/>
    <x v="29"/>
    <n v="609"/>
    <n v="5811"/>
    <n v="3953"/>
    <x v="20"/>
    <n v="45661"/>
    <n v="788432"/>
    <n v="33778"/>
    <n v="39"/>
    <n v="650"/>
    <n v="341959"/>
    <n v="25877"/>
    <x v="15"/>
    <s v="Texas"/>
    <x v="15"/>
    <n v="1940313"/>
    <n v="129555"/>
  </r>
  <r>
    <x v="84"/>
    <x v="3"/>
    <x v="3"/>
    <s v="2020_04"/>
    <x v="0"/>
    <x v="3"/>
    <x v="41"/>
    <x v="30"/>
    <n v="663"/>
    <n v="7079"/>
    <n v="2962"/>
    <x v="21"/>
    <n v="48623"/>
    <n v="858250"/>
    <n v="69818"/>
    <n v="39"/>
    <n v="2961"/>
    <n v="370221"/>
    <n v="28262"/>
    <x v="15"/>
    <s v="Texas"/>
    <x v="15"/>
    <n v="2078023"/>
    <n v="137710"/>
  </r>
  <r>
    <x v="85"/>
    <x v="3"/>
    <x v="3"/>
    <s v="2020_04"/>
    <x v="0"/>
    <x v="3"/>
    <x v="42"/>
    <x v="31"/>
    <n v="738"/>
    <n v="9978"/>
    <n v="2931"/>
    <x v="22"/>
    <n v="51554"/>
    <n v="937209"/>
    <n v="78959"/>
    <n v="43"/>
    <n v="4047"/>
    <n v="400651"/>
    <n v="30430"/>
    <x v="15"/>
    <s v="Texas"/>
    <x v="15"/>
    <n v="2248139"/>
    <n v="170116"/>
  </r>
  <r>
    <x v="86"/>
    <x v="3"/>
    <x v="3"/>
    <s v="2020_04"/>
    <x v="0"/>
    <x v="3"/>
    <x v="43"/>
    <x v="32"/>
    <n v="862"/>
    <n v="10276"/>
    <n v="4387"/>
    <x v="23"/>
    <n v="55941"/>
    <n v="1005239"/>
    <n v="68030"/>
    <n v="39"/>
    <n v="4142"/>
    <n v="431647"/>
    <n v="30996"/>
    <x v="15"/>
    <s v="Texas"/>
    <x v="15"/>
    <n v="2413733"/>
    <n v="165594"/>
  </r>
  <r>
    <x v="87"/>
    <x v="3"/>
    <x v="3"/>
    <s v="2020_04"/>
    <x v="0"/>
    <x v="3"/>
    <x v="44"/>
    <x v="33"/>
    <n v="918"/>
    <n v="12445"/>
    <n v="3829"/>
    <x v="24"/>
    <n v="59770"/>
    <n v="1087969"/>
    <n v="82730"/>
    <n v="39"/>
    <n v="5798"/>
    <n v="466608"/>
    <n v="34961"/>
    <x v="15"/>
    <s v="Texas"/>
    <x v="15"/>
    <n v="2584291"/>
    <n v="170558"/>
  </r>
  <r>
    <x v="88"/>
    <x v="3"/>
    <x v="3"/>
    <s v="2020_04"/>
    <x v="0"/>
    <x v="3"/>
    <x v="45"/>
    <x v="34"/>
    <n v="1179"/>
    <n v="12693"/>
    <n v="4911"/>
    <x v="25"/>
    <n v="64681"/>
    <n v="1144129"/>
    <n v="56160"/>
    <n v="39"/>
    <n v="5937"/>
    <n v="500340"/>
    <n v="33732"/>
    <x v="15"/>
    <s v="Texas"/>
    <x v="15"/>
    <n v="2739967"/>
    <n v="155676"/>
  </r>
  <r>
    <x v="89"/>
    <x v="3"/>
    <x v="3"/>
    <s v="2020_04"/>
    <x v="0"/>
    <x v="3"/>
    <x v="46"/>
    <x v="35"/>
    <n v="1399"/>
    <n v="13293"/>
    <n v="3735"/>
    <x v="26"/>
    <n v="68416"/>
    <n v="1207069"/>
    <n v="62940"/>
    <n v="152"/>
    <n v="5986"/>
    <n v="531622"/>
    <n v="31282"/>
    <x v="15"/>
    <s v="Texas"/>
    <x v="15"/>
    <n v="2898690"/>
    <n v="158723"/>
  </r>
  <r>
    <x v="90"/>
    <x v="3"/>
    <x v="3"/>
    <s v="2020_04"/>
    <x v="0"/>
    <x v="3"/>
    <x v="47"/>
    <x v="36"/>
    <n v="1449"/>
    <n v="13597"/>
    <n v="3322"/>
    <x v="27"/>
    <n v="71738"/>
    <n v="1274807"/>
    <n v="67738"/>
    <n v="158"/>
    <n v="5962"/>
    <n v="559749"/>
    <n v="28127"/>
    <x v="15"/>
    <s v="Texas"/>
    <x v="15"/>
    <n v="3039299"/>
    <n v="140609"/>
  </r>
  <r>
    <x v="91"/>
    <x v="3"/>
    <x v="3"/>
    <s v="2020_04"/>
    <x v="0"/>
    <x v="3"/>
    <x v="48"/>
    <x v="37"/>
    <n v="1622"/>
    <n v="13605"/>
    <n v="4491"/>
    <x v="28"/>
    <n v="76229"/>
    <n v="1333409"/>
    <n v="58602"/>
    <n v="208"/>
    <n v="6170"/>
    <n v="584001"/>
    <n v="24252"/>
    <x v="15"/>
    <s v="Texas"/>
    <x v="15"/>
    <n v="3164923"/>
    <n v="125624"/>
  </r>
  <r>
    <x v="92"/>
    <x v="3"/>
    <x v="3"/>
    <s v="2020_04"/>
    <x v="0"/>
    <x v="3"/>
    <x v="49"/>
    <x v="38"/>
    <n v="1715"/>
    <n v="14047"/>
    <n v="3172"/>
    <x v="29"/>
    <n v="79401"/>
    <n v="1406993"/>
    <n v="73584"/>
    <n v="221"/>
    <n v="5981"/>
    <n v="609913"/>
    <n v="25912"/>
    <x v="15"/>
    <s v="Texas"/>
    <x v="15"/>
    <n v="3325178"/>
    <n v="160255"/>
  </r>
  <r>
    <x v="93"/>
    <x v="3"/>
    <x v="3"/>
    <s v="2020_04"/>
    <x v="0"/>
    <x v="3"/>
    <x v="50"/>
    <x v="39"/>
    <n v="1783"/>
    <n v="14639"/>
    <n v="3502"/>
    <x v="30"/>
    <n v="82903"/>
    <n v="1464897"/>
    <n v="57904"/>
    <n v="223"/>
    <n v="6033"/>
    <n v="639896"/>
    <n v="29983"/>
    <x v="15"/>
    <s v="Texas"/>
    <x v="15"/>
    <n v="3474456"/>
    <n v="149278"/>
  </r>
  <r>
    <x v="94"/>
    <x v="3"/>
    <x v="3"/>
    <s v="2020_04"/>
    <x v="0"/>
    <x v="3"/>
    <x v="51"/>
    <x v="40"/>
    <n v="1834"/>
    <n v="15136"/>
    <n v="3172"/>
    <x v="31"/>
    <n v="86075"/>
    <n v="1544636"/>
    <n v="79739"/>
    <n v="176"/>
    <n v="5940"/>
    <n v="671423"/>
    <n v="31527"/>
    <x v="15"/>
    <s v="Texas"/>
    <x v="15"/>
    <n v="3657502"/>
    <n v="183046"/>
  </r>
  <r>
    <x v="95"/>
    <x v="3"/>
    <x v="3"/>
    <s v="2020_04"/>
    <x v="0"/>
    <x v="3"/>
    <x v="52"/>
    <x v="41"/>
    <n v="2052"/>
    <n v="14910"/>
    <n v="3366"/>
    <x v="32"/>
    <n v="89441"/>
    <n v="1613835"/>
    <n v="69199"/>
    <n v="187"/>
    <n v="6098"/>
    <n v="703407"/>
    <n v="31984"/>
    <x v="15"/>
    <s v="Texas"/>
    <x v="15"/>
    <n v="3829651"/>
    <n v="172149"/>
  </r>
  <r>
    <x v="96"/>
    <x v="3"/>
    <x v="3"/>
    <s v="2020_04"/>
    <x v="0"/>
    <x v="3"/>
    <x v="53"/>
    <x v="42"/>
    <n v="2096"/>
    <n v="14764"/>
    <n v="3440"/>
    <x v="33"/>
    <n v="92881"/>
    <n v="1684240"/>
    <n v="70405"/>
    <n v="205"/>
    <n v="5733"/>
    <n v="731357"/>
    <n v="27950"/>
    <x v="15"/>
    <s v="Texas"/>
    <x v="15"/>
    <n v="4001531"/>
    <n v="171880"/>
  </r>
  <r>
    <x v="97"/>
    <x v="3"/>
    <x v="3"/>
    <s v="2020_04"/>
    <x v="0"/>
    <x v="3"/>
    <x v="54"/>
    <x v="43"/>
    <n v="2145"/>
    <n v="14385"/>
    <n v="2177"/>
    <x v="34"/>
    <n v="95058"/>
    <n v="1753290"/>
    <n v="69050"/>
    <n v="214"/>
    <n v="5603"/>
    <n v="758880"/>
    <n v="27523"/>
    <x v="15"/>
    <s v="Texas"/>
    <x v="15"/>
    <n v="4150457"/>
    <n v="148926"/>
  </r>
  <r>
    <x v="98"/>
    <x v="3"/>
    <x v="3"/>
    <s v="2020_04"/>
    <x v="0"/>
    <x v="3"/>
    <x v="55"/>
    <x v="44"/>
    <n v="2193"/>
    <n v="14463"/>
    <n v="2309"/>
    <x v="35"/>
    <n v="97367"/>
    <n v="1824141"/>
    <n v="70851"/>
    <n v="214"/>
    <n v="5569"/>
    <n v="784847"/>
    <n v="25967"/>
    <x v="15"/>
    <s v="Texas"/>
    <x v="15"/>
    <n v="4295090"/>
    <n v="144633"/>
  </r>
  <r>
    <x v="99"/>
    <x v="3"/>
    <x v="3"/>
    <s v="2020_04"/>
    <x v="0"/>
    <x v="3"/>
    <x v="56"/>
    <x v="45"/>
    <n v="2315"/>
    <n v="14945"/>
    <n v="2736"/>
    <x v="36"/>
    <n v="100103"/>
    <n v="1888055"/>
    <n v="63914"/>
    <n v="214"/>
    <n v="5514"/>
    <n v="810886"/>
    <n v="26039"/>
    <x v="15"/>
    <s v="Texas"/>
    <x v="15"/>
    <n v="4462056"/>
    <n v="166966"/>
  </r>
  <r>
    <x v="100"/>
    <x v="3"/>
    <x v="3"/>
    <s v="2020_04"/>
    <x v="0"/>
    <x v="3"/>
    <x v="57"/>
    <x v="46"/>
    <n v="2370"/>
    <n v="15016"/>
    <n v="3086"/>
    <x v="37"/>
    <n v="103189"/>
    <n v="1673902"/>
    <n v="-214153"/>
    <n v="227"/>
    <n v="5474"/>
    <n v="840062"/>
    <n v="29176"/>
    <x v="15"/>
    <s v="Texas"/>
    <x v="15"/>
    <n v="4796462"/>
    <n v="334406"/>
  </r>
  <r>
    <x v="101"/>
    <x v="3"/>
    <x v="3"/>
    <s v="2020_04"/>
    <x v="0"/>
    <x v="3"/>
    <x v="58"/>
    <x v="47"/>
    <n v="2428"/>
    <n v="14737"/>
    <n v="2820"/>
    <x v="38"/>
    <n v="106009"/>
    <n v="1738744"/>
    <n v="64842"/>
    <n v="227"/>
    <n v="5463"/>
    <n v="872015"/>
    <n v="31953"/>
    <x v="15"/>
    <s v="Texas"/>
    <x v="15"/>
    <n v="5014575"/>
    <n v="218113"/>
  </r>
  <r>
    <x v="102"/>
    <x v="3"/>
    <x v="3"/>
    <s v="2020_04"/>
    <x v="0"/>
    <x v="3"/>
    <x v="59"/>
    <x v="48"/>
    <n v="2468"/>
    <n v="14623"/>
    <n v="2388"/>
    <x v="39"/>
    <n v="108397"/>
    <n v="1822023"/>
    <n v="83279"/>
    <n v="227"/>
    <n v="5194"/>
    <n v="906241"/>
    <n v="34226"/>
    <x v="15"/>
    <s v="Texas"/>
    <x v="15"/>
    <n v="5259954"/>
    <n v="245379"/>
  </r>
  <r>
    <x v="103"/>
    <x v="3"/>
    <x v="3"/>
    <s v="2020_04"/>
    <x v="0"/>
    <x v="3"/>
    <x v="60"/>
    <x v="49"/>
    <n v="2516"/>
    <n v="14411"/>
    <n v="2297"/>
    <x v="40"/>
    <n v="110694"/>
    <n v="1926826"/>
    <n v="104803"/>
    <n v="227"/>
    <n v="5266"/>
    <n v="941975"/>
    <n v="35734"/>
    <x v="15"/>
    <s v="Texas"/>
    <x v="15"/>
    <n v="5536257"/>
    <n v="276303"/>
  </r>
  <r>
    <x v="104"/>
    <x v="3"/>
    <x v="3"/>
    <s v="2020_04"/>
    <x v="0"/>
    <x v="3"/>
    <x v="61"/>
    <x v="50"/>
    <n v="2571"/>
    <n v="14093"/>
    <n v="2215"/>
    <x v="41"/>
    <n v="112909"/>
    <n v="2002149"/>
    <n v="75323"/>
    <n v="227"/>
    <n v="5119"/>
    <n v="969289"/>
    <n v="27314"/>
    <x v="15"/>
    <s v="Texas"/>
    <x v="15"/>
    <n v="5742051"/>
    <n v="205794"/>
  </r>
  <r>
    <x v="105"/>
    <x v="3"/>
    <x v="3"/>
    <s v="2020_04"/>
    <x v="0"/>
    <x v="3"/>
    <x v="62"/>
    <x v="51"/>
    <n v="3720"/>
    <n v="13812"/>
    <n v="2245"/>
    <x v="42"/>
    <n v="115154"/>
    <n v="2065114"/>
    <n v="62965"/>
    <n v="252"/>
    <n v="4867"/>
    <n v="991696"/>
    <n v="22407"/>
    <x v="15"/>
    <s v="Texas"/>
    <x v="15"/>
    <n v="5936590"/>
    <n v="194539"/>
  </r>
  <r>
    <x v="106"/>
    <x v="3"/>
    <x v="3"/>
    <s v="2020_04"/>
    <x v="0"/>
    <x v="3"/>
    <x v="63"/>
    <x v="52"/>
    <n v="3798"/>
    <n v="13562"/>
    <n v="2014"/>
    <x v="43"/>
    <n v="117168"/>
    <n v="2134434"/>
    <n v="69320"/>
    <n v="252"/>
    <n v="4760"/>
    <n v="1016930"/>
    <n v="25234"/>
    <x v="15"/>
    <s v="Texas"/>
    <x v="15"/>
    <n v="6153255"/>
    <n v="216665"/>
  </r>
  <r>
    <x v="107"/>
    <x v="3"/>
    <x v="3"/>
    <s v="2020_04"/>
    <x v="0"/>
    <x v="3"/>
    <x v="64"/>
    <x v="53"/>
    <n v="4093"/>
    <n v="13550"/>
    <n v="2946"/>
    <x v="44"/>
    <n v="120114"/>
    <n v="2221895"/>
    <n v="87461"/>
    <n v="365"/>
    <n v="4803"/>
    <n v="1043106"/>
    <n v="26176"/>
    <x v="15"/>
    <s v="Texas"/>
    <x v="15"/>
    <n v="6409374"/>
    <n v="256119"/>
  </r>
  <r>
    <x v="108"/>
    <x v="3"/>
    <x v="3"/>
    <s v="2020_04"/>
    <x v="0"/>
    <x v="3"/>
    <x v="65"/>
    <x v="54"/>
    <n v="4192"/>
    <n v="13246"/>
    <n v="2382"/>
    <x v="45"/>
    <n v="122496"/>
    <n v="2303573"/>
    <n v="81678"/>
    <n v="373"/>
    <n v="4708"/>
    <n v="1073152"/>
    <n v="30046"/>
    <x v="15"/>
    <s v="Texas"/>
    <x v="15"/>
    <n v="6684935"/>
    <n v="275561"/>
  </r>
  <r>
    <x v="109"/>
    <x v="4"/>
    <x v="4"/>
    <s v="2020_05"/>
    <x v="0"/>
    <x v="4"/>
    <x v="66"/>
    <x v="47"/>
    <n v="4300"/>
    <n v="12861"/>
    <n v="9874"/>
    <x v="46"/>
    <n v="132370"/>
    <n v="2408131"/>
    <n v="104558"/>
    <n v="376"/>
    <n v="4712"/>
    <n v="1105960"/>
    <n v="32808"/>
    <x v="15"/>
    <s v="Texas"/>
    <x v="15"/>
    <n v="6970758"/>
    <n v="285823"/>
  </r>
  <r>
    <x v="110"/>
    <x v="4"/>
    <x v="4"/>
    <s v="2020_05"/>
    <x v="0"/>
    <x v="4"/>
    <x v="67"/>
    <x v="55"/>
    <n v="4386"/>
    <n v="12904"/>
    <n v="1995"/>
    <x v="47"/>
    <n v="134365"/>
    <n v="2487236"/>
    <n v="79105"/>
    <n v="375"/>
    <n v="4846"/>
    <n v="1135156"/>
    <n v="29196"/>
    <x v="15"/>
    <s v="Texas"/>
    <x v="15"/>
    <n v="7242997"/>
    <n v="272239"/>
  </r>
  <r>
    <x v="111"/>
    <x v="4"/>
    <x v="4"/>
    <s v="2020_05"/>
    <x v="0"/>
    <x v="4"/>
    <x v="68"/>
    <x v="56"/>
    <n v="4502"/>
    <n v="12724"/>
    <n v="1855"/>
    <x v="48"/>
    <n v="136220"/>
    <n v="2582879"/>
    <n v="95643"/>
    <n v="425"/>
    <n v="4762"/>
    <n v="1160945"/>
    <n v="25789"/>
    <x v="15"/>
    <s v="Texas"/>
    <x v="15"/>
    <n v="7483965"/>
    <n v="240968"/>
  </r>
  <r>
    <x v="112"/>
    <x v="4"/>
    <x v="4"/>
    <s v="2020_05"/>
    <x v="0"/>
    <x v="4"/>
    <x v="69"/>
    <x v="57"/>
    <n v="4579"/>
    <n v="12701"/>
    <n v="1765"/>
    <x v="49"/>
    <n v="137985"/>
    <n v="2672124"/>
    <n v="89245"/>
    <n v="430"/>
    <n v="4852"/>
    <n v="1183140"/>
    <n v="22195"/>
    <x v="15"/>
    <s v="Texas"/>
    <x v="15"/>
    <n v="7720150"/>
    <n v="236185"/>
  </r>
  <r>
    <x v="113"/>
    <x v="4"/>
    <x v="4"/>
    <s v="2020_05"/>
    <x v="0"/>
    <x v="4"/>
    <x v="70"/>
    <x v="58"/>
    <n v="4794"/>
    <n v="12620"/>
    <n v="1932"/>
    <x v="50"/>
    <n v="139917"/>
    <n v="2777003"/>
    <n v="104879"/>
    <n v="439"/>
    <n v="4810"/>
    <n v="1205484"/>
    <n v="22344"/>
    <x v="15"/>
    <s v="Texas"/>
    <x v="15"/>
    <n v="7998599"/>
    <n v="278449"/>
  </r>
  <r>
    <x v="114"/>
    <x v="4"/>
    <x v="4"/>
    <s v="2020_05"/>
    <x v="0"/>
    <x v="4"/>
    <x v="71"/>
    <x v="59"/>
    <n v="4911"/>
    <n v="12480"/>
    <n v="2154"/>
    <x v="51"/>
    <n v="142071"/>
    <n v="2866079"/>
    <n v="89076"/>
    <n v="449"/>
    <n v="4758"/>
    <n v="1230740"/>
    <n v="25256"/>
    <x v="15"/>
    <s v="Texas"/>
    <x v="15"/>
    <n v="8282815"/>
    <n v="284216"/>
  </r>
  <r>
    <x v="115"/>
    <x v="4"/>
    <x v="4"/>
    <s v="2020_05"/>
    <x v="0"/>
    <x v="4"/>
    <x v="72"/>
    <x v="60"/>
    <n v="5174"/>
    <n v="12135"/>
    <n v="4191"/>
    <x v="52"/>
    <n v="146262"/>
    <n v="2960022"/>
    <n v="93943"/>
    <n v="529"/>
    <n v="7067"/>
    <n v="1257969"/>
    <n v="27229"/>
    <x v="15"/>
    <s v="Texas"/>
    <x v="15"/>
    <n v="8612823"/>
    <n v="330008"/>
  </r>
  <r>
    <x v="116"/>
    <x v="4"/>
    <x v="4"/>
    <s v="2020_05"/>
    <x v="0"/>
    <x v="4"/>
    <x v="73"/>
    <x v="61"/>
    <n v="6294"/>
    <n v="11786"/>
    <n v="6230"/>
    <x v="53"/>
    <n v="152492"/>
    <n v="3064985"/>
    <n v="104963"/>
    <n v="531"/>
    <n v="6793"/>
    <n v="1285166"/>
    <n v="27197"/>
    <x v="15"/>
    <s v="Texas"/>
    <x v="15"/>
    <n v="8925409"/>
    <n v="312586"/>
  </r>
  <r>
    <x v="117"/>
    <x v="4"/>
    <x v="4"/>
    <s v="2020_05"/>
    <x v="0"/>
    <x v="4"/>
    <x v="74"/>
    <x v="62"/>
    <n v="6367"/>
    <n v="11504"/>
    <n v="1680"/>
    <x v="54"/>
    <n v="154172"/>
    <n v="3176227"/>
    <n v="111242"/>
    <n v="543"/>
    <n v="6550"/>
    <n v="1310486"/>
    <n v="25320"/>
    <x v="15"/>
    <s v="Texas"/>
    <x v="15"/>
    <n v="9249146"/>
    <n v="323737"/>
  </r>
  <r>
    <x v="118"/>
    <x v="4"/>
    <x v="4"/>
    <s v="2020_05"/>
    <x v="0"/>
    <x v="4"/>
    <x v="75"/>
    <x v="63"/>
    <n v="6445"/>
    <n v="11382"/>
    <n v="1043"/>
    <x v="55"/>
    <n v="155215"/>
    <n v="3270189"/>
    <n v="93962"/>
    <n v="547"/>
    <n v="6392"/>
    <n v="1331602"/>
    <n v="21116"/>
    <x v="15"/>
    <s v="Texas"/>
    <x v="15"/>
    <n v="9525082"/>
    <n v="275936"/>
  </r>
  <r>
    <x v="119"/>
    <x v="4"/>
    <x v="4"/>
    <s v="2020_05"/>
    <x v="0"/>
    <x v="4"/>
    <x v="76"/>
    <x v="64"/>
    <n v="6488"/>
    <n v="11153"/>
    <n v="1374"/>
    <x v="56"/>
    <n v="156589"/>
    <n v="3477334"/>
    <n v="207145"/>
    <n v="551"/>
    <n v="6349"/>
    <n v="1349742"/>
    <n v="18140"/>
    <x v="15"/>
    <s v="Texas"/>
    <x v="15"/>
    <n v="9899296"/>
    <n v="374214"/>
  </r>
  <r>
    <x v="120"/>
    <x v="4"/>
    <x v="4"/>
    <s v="2020_05"/>
    <x v="0"/>
    <x v="4"/>
    <x v="77"/>
    <x v="65"/>
    <n v="6585"/>
    <n v="11241"/>
    <n v="1486"/>
    <x v="57"/>
    <n v="158075"/>
    <n v="3586607"/>
    <n v="109273"/>
    <n v="559"/>
    <n v="6350"/>
    <n v="1372184"/>
    <n v="22442"/>
    <x v="15"/>
    <s v="Texas"/>
    <x v="15"/>
    <n v="10238528"/>
    <n v="339232"/>
  </r>
  <r>
    <x v="121"/>
    <x v="4"/>
    <x v="4"/>
    <s v="2020_05"/>
    <x v="0"/>
    <x v="4"/>
    <x v="78"/>
    <x v="66"/>
    <n v="6713"/>
    <n v="10991"/>
    <n v="1786"/>
    <x v="58"/>
    <n v="159861"/>
    <n v="3703302"/>
    <n v="116695"/>
    <n v="572"/>
    <n v="6164"/>
    <n v="1393684"/>
    <n v="21500"/>
    <x v="15"/>
    <s v="Texas"/>
    <x v="15"/>
    <n v="10583666"/>
    <n v="345138"/>
  </r>
  <r>
    <x v="122"/>
    <x v="4"/>
    <x v="4"/>
    <s v="2020_05"/>
    <x v="0"/>
    <x v="4"/>
    <x v="79"/>
    <x v="67"/>
    <n v="6795"/>
    <n v="10655"/>
    <n v="3160"/>
    <x v="59"/>
    <n v="163021"/>
    <n v="3840573"/>
    <n v="137271"/>
    <n v="582"/>
    <n v="5940"/>
    <n v="1420457"/>
    <n v="26773"/>
    <x v="15"/>
    <s v="Texas"/>
    <x v="15"/>
    <n v="10975121"/>
    <n v="391455"/>
  </r>
  <r>
    <x v="123"/>
    <x v="4"/>
    <x v="4"/>
    <s v="2020_05"/>
    <x v="0"/>
    <x v="4"/>
    <x v="80"/>
    <x v="68"/>
    <n v="6890"/>
    <n v="10476"/>
    <n v="1314"/>
    <x v="60"/>
    <n v="164335"/>
    <n v="3964409"/>
    <n v="123836"/>
    <n v="589"/>
    <n v="5744"/>
    <n v="1445947"/>
    <n v="25490"/>
    <x v="15"/>
    <s v="Texas"/>
    <x v="15"/>
    <n v="11381536"/>
    <n v="406415"/>
  </r>
  <r>
    <x v="124"/>
    <x v="4"/>
    <x v="4"/>
    <s v="2020_05"/>
    <x v="0"/>
    <x v="4"/>
    <x v="81"/>
    <x v="69"/>
    <n v="6945"/>
    <n v="10276"/>
    <n v="1796"/>
    <x v="61"/>
    <n v="166131"/>
    <n v="4094486"/>
    <n v="130077"/>
    <n v="592"/>
    <n v="5532"/>
    <n v="1469690"/>
    <n v="23743"/>
    <x v="15"/>
    <s v="Texas"/>
    <x v="15"/>
    <n v="11774127"/>
    <n v="392591"/>
  </r>
  <r>
    <x v="125"/>
    <x v="4"/>
    <x v="4"/>
    <s v="2020_05"/>
    <x v="0"/>
    <x v="4"/>
    <x v="82"/>
    <x v="70"/>
    <n v="7003"/>
    <n v="9945"/>
    <n v="1134"/>
    <x v="62"/>
    <n v="167265"/>
    <n v="4234501"/>
    <n v="140015"/>
    <n v="593"/>
    <n v="5467"/>
    <n v="1490126"/>
    <n v="20436"/>
    <x v="15"/>
    <s v="Texas"/>
    <x v="15"/>
    <n v="12125280"/>
    <n v="351153"/>
  </r>
  <r>
    <x v="126"/>
    <x v="4"/>
    <x v="4"/>
    <s v="2020_05"/>
    <x v="0"/>
    <x v="4"/>
    <x v="83"/>
    <x v="71"/>
    <n v="7064"/>
    <n v="9748"/>
    <n v="1132"/>
    <x v="63"/>
    <n v="168397"/>
    <n v="4361811"/>
    <n v="127310"/>
    <n v="602"/>
    <n v="5260"/>
    <n v="1510723"/>
    <n v="20597"/>
    <x v="15"/>
    <s v="Texas"/>
    <x v="15"/>
    <n v="12475275"/>
    <n v="349995"/>
  </r>
  <r>
    <x v="127"/>
    <x v="4"/>
    <x v="4"/>
    <s v="2020_05"/>
    <x v="0"/>
    <x v="4"/>
    <x v="84"/>
    <x v="72"/>
    <n v="7217"/>
    <n v="9598"/>
    <n v="1548"/>
    <x v="64"/>
    <n v="169945"/>
    <n v="4527786"/>
    <n v="165975"/>
    <n v="606"/>
    <n v="5032"/>
    <n v="1531410"/>
    <n v="20687"/>
    <x v="15"/>
    <s v="Texas"/>
    <x v="15"/>
    <n v="12895781"/>
    <n v="420506"/>
  </r>
  <r>
    <x v="128"/>
    <x v="4"/>
    <x v="4"/>
    <s v="2020_05"/>
    <x v="0"/>
    <x v="4"/>
    <x v="85"/>
    <x v="73"/>
    <n v="7319"/>
    <n v="9522"/>
    <n v="1756"/>
    <x v="65"/>
    <n v="171701"/>
    <n v="4695065"/>
    <n v="167279"/>
    <n v="613"/>
    <n v="4907"/>
    <n v="1552703"/>
    <n v="21293"/>
    <x v="15"/>
    <s v="Texas"/>
    <x v="15"/>
    <n v="13346073"/>
    <n v="450292"/>
  </r>
  <r>
    <x v="129"/>
    <x v="4"/>
    <x v="4"/>
    <s v="2020_05"/>
    <x v="0"/>
    <x v="4"/>
    <x v="86"/>
    <x v="74"/>
    <n v="7412"/>
    <n v="9092"/>
    <n v="4547"/>
    <x v="66"/>
    <n v="176248"/>
    <n v="4923162"/>
    <n v="228097"/>
    <n v="616"/>
    <n v="4871"/>
    <n v="1579534"/>
    <n v="26831"/>
    <x v="15"/>
    <s v="Texas"/>
    <x v="15"/>
    <n v="13854905"/>
    <n v="508832"/>
  </r>
  <r>
    <x v="130"/>
    <x v="4"/>
    <x v="4"/>
    <s v="2020_05"/>
    <x v="0"/>
    <x v="4"/>
    <x v="87"/>
    <x v="51"/>
    <n v="7689"/>
    <n v="9042"/>
    <n v="3949"/>
    <x v="67"/>
    <n v="180197"/>
    <n v="5096015"/>
    <n v="172853"/>
    <n v="633"/>
    <n v="4714"/>
    <n v="1603649"/>
    <n v="24115"/>
    <x v="15"/>
    <s v="Texas"/>
    <x v="15"/>
    <n v="14308688"/>
    <n v="453783"/>
  </r>
  <r>
    <x v="131"/>
    <x v="4"/>
    <x v="4"/>
    <s v="2020_05"/>
    <x v="0"/>
    <x v="4"/>
    <x v="88"/>
    <x v="75"/>
    <n v="7770"/>
    <n v="8739"/>
    <n v="1385"/>
    <x v="68"/>
    <n v="181582"/>
    <n v="5214235"/>
    <n v="118220"/>
    <n v="638"/>
    <n v="4621"/>
    <n v="1626210"/>
    <n v="22561"/>
    <x v="15"/>
    <s v="Texas"/>
    <x v="15"/>
    <n v="14753262"/>
    <n v="444574"/>
  </r>
  <r>
    <x v="132"/>
    <x v="4"/>
    <x v="4"/>
    <s v="2020_05"/>
    <x v="0"/>
    <x v="4"/>
    <x v="89"/>
    <x v="76"/>
    <n v="7801"/>
    <n v="8491"/>
    <n v="1028"/>
    <x v="69"/>
    <n v="182610"/>
    <n v="5342296"/>
    <n v="128061"/>
    <n v="639"/>
    <n v="4380"/>
    <n v="1645272"/>
    <n v="19062"/>
    <x v="15"/>
    <s v="Texas"/>
    <x v="15"/>
    <n v="15142581"/>
    <n v="389319"/>
  </r>
  <r>
    <x v="133"/>
    <x v="4"/>
    <x v="4"/>
    <s v="2020_05"/>
    <x v="0"/>
    <x v="4"/>
    <x v="90"/>
    <x v="77"/>
    <n v="7847"/>
    <n v="8467"/>
    <n v="898"/>
    <x v="70"/>
    <n v="183508"/>
    <n v="5510215"/>
    <n v="167919"/>
    <n v="642"/>
    <n v="4232"/>
    <n v="1663827"/>
    <n v="18555"/>
    <x v="15"/>
    <s v="Texas"/>
    <x v="15"/>
    <n v="15550628"/>
    <n v="408047"/>
  </r>
  <r>
    <x v="134"/>
    <x v="4"/>
    <x v="4"/>
    <s v="2020_05"/>
    <x v="0"/>
    <x v="4"/>
    <x v="91"/>
    <x v="78"/>
    <n v="7899"/>
    <n v="8580"/>
    <n v="17287"/>
    <x v="71"/>
    <n v="200795"/>
    <n v="5622565"/>
    <n v="112350"/>
    <n v="650"/>
    <n v="4221"/>
    <n v="1680517"/>
    <n v="16690"/>
    <x v="15"/>
    <s v="Texas"/>
    <x v="15"/>
    <n v="15865958"/>
    <n v="315330"/>
  </r>
  <r>
    <x v="135"/>
    <x v="4"/>
    <x v="4"/>
    <s v="2020_05"/>
    <x v="0"/>
    <x v="4"/>
    <x v="92"/>
    <x v="79"/>
    <n v="8015"/>
    <n v="8552"/>
    <n v="1561"/>
    <x v="72"/>
    <n v="202356"/>
    <n v="5773627"/>
    <n v="151062"/>
    <n v="666"/>
    <n v="4223"/>
    <n v="1699689"/>
    <n v="19172"/>
    <x v="15"/>
    <s v="Texas"/>
    <x v="15"/>
    <n v="16282512"/>
    <n v="416554"/>
  </r>
  <r>
    <x v="136"/>
    <x v="4"/>
    <x v="4"/>
    <s v="2020_05"/>
    <x v="0"/>
    <x v="4"/>
    <x v="93"/>
    <x v="80"/>
    <n v="8109"/>
    <n v="8392"/>
    <n v="1594"/>
    <x v="73"/>
    <n v="203950"/>
    <n v="5961884"/>
    <n v="188257"/>
    <n v="676"/>
    <n v="4079"/>
    <n v="1722488"/>
    <n v="22799"/>
    <x v="15"/>
    <s v="Texas"/>
    <x v="15"/>
    <n v="16776508"/>
    <n v="493996"/>
  </r>
  <r>
    <x v="137"/>
    <x v="4"/>
    <x v="4"/>
    <s v="2020_05"/>
    <x v="0"/>
    <x v="4"/>
    <x v="94"/>
    <x v="81"/>
    <n v="8235"/>
    <n v="8170"/>
    <n v="1571"/>
    <x v="74"/>
    <n v="205521"/>
    <n v="6158176"/>
    <n v="196292"/>
    <n v="689"/>
    <n v="4028"/>
    <n v="1746106"/>
    <n v="23618"/>
    <x v="15"/>
    <s v="Texas"/>
    <x v="15"/>
    <n v="17310736"/>
    <n v="534228"/>
  </r>
  <r>
    <x v="138"/>
    <x v="4"/>
    <x v="4"/>
    <s v="2020_05"/>
    <x v="0"/>
    <x v="4"/>
    <x v="95"/>
    <x v="82"/>
    <n v="8305"/>
    <n v="7960"/>
    <n v="1421"/>
    <x v="75"/>
    <n v="206942"/>
    <n v="6325825"/>
    <n v="167649"/>
    <n v="698"/>
    <n v="4008"/>
    <n v="1769702"/>
    <n v="23596"/>
    <x v="15"/>
    <s v="Texas"/>
    <x v="15"/>
    <n v="17767910"/>
    <n v="457174"/>
  </r>
  <r>
    <x v="139"/>
    <x v="4"/>
    <x v="4"/>
    <s v="2020_05"/>
    <x v="0"/>
    <x v="4"/>
    <x v="96"/>
    <x v="83"/>
    <n v="8445"/>
    <n v="7625"/>
    <n v="895"/>
    <x v="76"/>
    <n v="207837"/>
    <n v="6473010"/>
    <n v="147185"/>
    <n v="704"/>
    <n v="3669"/>
    <n v="1791343"/>
    <n v="21641"/>
    <x v="15"/>
    <s v="Texas"/>
    <x v="15"/>
    <n v="18198403"/>
    <n v="430493"/>
  </r>
  <r>
    <x v="140"/>
    <x v="5"/>
    <x v="5"/>
    <s v="2020_06"/>
    <x v="0"/>
    <x v="5"/>
    <x v="97"/>
    <x v="84"/>
    <n v="8485"/>
    <n v="7592"/>
    <n v="2862"/>
    <x v="77"/>
    <n v="210699"/>
    <n v="6631124"/>
    <n v="158114"/>
    <n v="704"/>
    <n v="3950"/>
    <n v="1811444"/>
    <n v="20101"/>
    <x v="15"/>
    <s v="Texas"/>
    <x v="15"/>
    <n v="18617830"/>
    <n v="419427"/>
  </r>
  <r>
    <x v="141"/>
    <x v="5"/>
    <x v="5"/>
    <s v="2020_06"/>
    <x v="0"/>
    <x v="5"/>
    <x v="98"/>
    <x v="85"/>
    <n v="8566"/>
    <n v="7410"/>
    <n v="1735"/>
    <x v="78"/>
    <n v="212434"/>
    <n v="6792714"/>
    <n v="161590"/>
    <n v="710"/>
    <n v="3854"/>
    <n v="1831323"/>
    <n v="19879"/>
    <x v="15"/>
    <s v="Texas"/>
    <x v="15"/>
    <n v="19066878"/>
    <n v="449048"/>
  </r>
  <r>
    <x v="142"/>
    <x v="5"/>
    <x v="5"/>
    <s v="2020_06"/>
    <x v="0"/>
    <x v="5"/>
    <x v="99"/>
    <x v="86"/>
    <n v="8688"/>
    <n v="7229"/>
    <n v="2145"/>
    <x v="79"/>
    <n v="214579"/>
    <n v="6978487"/>
    <n v="185773"/>
    <n v="717"/>
    <n v="3754"/>
    <n v="1851505"/>
    <n v="20182"/>
    <x v="15"/>
    <s v="Texas"/>
    <x v="15"/>
    <n v="19571327"/>
    <n v="504449"/>
  </r>
  <r>
    <x v="143"/>
    <x v="5"/>
    <x v="5"/>
    <s v="2020_06"/>
    <x v="0"/>
    <x v="5"/>
    <x v="100"/>
    <x v="87"/>
    <n v="8787"/>
    <n v="7044"/>
    <n v="-2856"/>
    <x v="80"/>
    <n v="211723"/>
    <n v="7158917"/>
    <n v="180430"/>
    <n v="723"/>
    <n v="3662"/>
    <n v="1871982"/>
    <n v="20477"/>
    <x v="15"/>
    <s v="Texas"/>
    <x v="15"/>
    <n v="20070196"/>
    <n v="498869"/>
  </r>
  <r>
    <x v="144"/>
    <x v="5"/>
    <x v="5"/>
    <s v="2020_06"/>
    <x v="0"/>
    <x v="5"/>
    <x v="101"/>
    <x v="88"/>
    <n v="8863"/>
    <n v="6921"/>
    <n v="1518"/>
    <x v="81"/>
    <n v="213241"/>
    <n v="7392509"/>
    <n v="233592"/>
    <n v="740"/>
    <n v="3520"/>
    <n v="1895032"/>
    <n v="23050"/>
    <x v="15"/>
    <s v="Texas"/>
    <x v="15"/>
    <n v="20694440"/>
    <n v="624244"/>
  </r>
  <r>
    <x v="145"/>
    <x v="5"/>
    <x v="5"/>
    <s v="2020_06"/>
    <x v="0"/>
    <x v="5"/>
    <x v="102"/>
    <x v="89"/>
    <n v="8920"/>
    <n v="6762"/>
    <n v="989"/>
    <x v="82"/>
    <n v="214230"/>
    <n v="7616701"/>
    <n v="224192"/>
    <n v="750"/>
    <n v="3476"/>
    <n v="1917778"/>
    <n v="22746"/>
    <x v="15"/>
    <s v="Texas"/>
    <x v="15"/>
    <n v="21252397"/>
    <n v="557957"/>
  </r>
  <r>
    <x v="146"/>
    <x v="5"/>
    <x v="5"/>
    <s v="2020_06"/>
    <x v="0"/>
    <x v="5"/>
    <x v="103"/>
    <x v="90"/>
    <n v="8957"/>
    <n v="6501"/>
    <n v="655"/>
    <x v="83"/>
    <n v="214885"/>
    <n v="7805049"/>
    <n v="188348"/>
    <n v="753"/>
    <n v="3298"/>
    <n v="1936834"/>
    <n v="19056"/>
    <x v="15"/>
    <s v="Texas"/>
    <x v="15"/>
    <n v="21687259"/>
    <n v="434862"/>
  </r>
  <r>
    <x v="147"/>
    <x v="5"/>
    <x v="5"/>
    <s v="2020_06"/>
    <x v="0"/>
    <x v="5"/>
    <x v="104"/>
    <x v="91"/>
    <n v="9013"/>
    <n v="6398"/>
    <n v="1071"/>
    <x v="84"/>
    <n v="215956"/>
    <n v="7937347"/>
    <n v="132298"/>
    <n v="762"/>
    <n v="3238"/>
    <n v="1953757"/>
    <n v="16923"/>
    <x v="15"/>
    <s v="Texas"/>
    <x v="15"/>
    <n v="22093052"/>
    <n v="405793"/>
  </r>
  <r>
    <x v="148"/>
    <x v="5"/>
    <x v="5"/>
    <s v="2020_06"/>
    <x v="0"/>
    <x v="5"/>
    <x v="105"/>
    <x v="92"/>
    <n v="9141"/>
    <n v="6453"/>
    <n v="1279"/>
    <x v="85"/>
    <n v="217235"/>
    <n v="8092697"/>
    <n v="155350"/>
    <n v="771"/>
    <n v="3088"/>
    <n v="1970673"/>
    <n v="16916"/>
    <x v="15"/>
    <s v="Texas"/>
    <x v="15"/>
    <n v="22547902"/>
    <n v="454850"/>
  </r>
  <r>
    <x v="149"/>
    <x v="5"/>
    <x v="5"/>
    <s v="2020_06"/>
    <x v="0"/>
    <x v="5"/>
    <x v="106"/>
    <x v="93"/>
    <n v="9225"/>
    <n v="6256"/>
    <n v="1239"/>
    <x v="86"/>
    <n v="218474"/>
    <n v="8261533"/>
    <n v="168836"/>
    <n v="780"/>
    <n v="3022"/>
    <n v="1991553"/>
    <n v="20880"/>
    <x v="15"/>
    <s v="Texas"/>
    <x v="15"/>
    <n v="23030522"/>
    <n v="482620"/>
  </r>
  <r>
    <x v="150"/>
    <x v="5"/>
    <x v="5"/>
    <s v="2020_06"/>
    <x v="0"/>
    <x v="5"/>
    <x v="107"/>
    <x v="94"/>
    <n v="9295"/>
    <n v="6075"/>
    <n v="1526"/>
    <x v="87"/>
    <n v="220000"/>
    <n v="8411162"/>
    <n v="149629"/>
    <n v="792"/>
    <n v="2885"/>
    <n v="2013544"/>
    <n v="21991"/>
    <x v="15"/>
    <s v="Texas"/>
    <x v="15"/>
    <n v="23515501"/>
    <n v="484979"/>
  </r>
  <r>
    <x v="151"/>
    <x v="5"/>
    <x v="5"/>
    <s v="2020_06"/>
    <x v="0"/>
    <x v="5"/>
    <x v="108"/>
    <x v="95"/>
    <n v="9373"/>
    <n v="6009"/>
    <n v="1376"/>
    <x v="88"/>
    <n v="221376"/>
    <n v="8639466"/>
    <n v="228304"/>
    <n v="814"/>
    <n v="2738"/>
    <n v="2036685"/>
    <n v="23141"/>
    <x v="15"/>
    <s v="Texas"/>
    <x v="15"/>
    <n v="24138885"/>
    <n v="623384"/>
  </r>
  <r>
    <x v="152"/>
    <x v="5"/>
    <x v="5"/>
    <s v="2020_06"/>
    <x v="0"/>
    <x v="5"/>
    <x v="109"/>
    <x v="96"/>
    <n v="9430"/>
    <n v="5883"/>
    <n v="954"/>
    <x v="89"/>
    <n v="222330"/>
    <n v="8836996"/>
    <n v="197530"/>
    <n v="830"/>
    <n v="2726"/>
    <n v="2062138"/>
    <n v="25453"/>
    <x v="15"/>
    <s v="Texas"/>
    <x v="15"/>
    <n v="24683493"/>
    <n v="544608"/>
  </r>
  <r>
    <x v="153"/>
    <x v="5"/>
    <x v="5"/>
    <s v="2020_06"/>
    <x v="0"/>
    <x v="5"/>
    <x v="110"/>
    <x v="97"/>
    <n v="9466"/>
    <n v="5749"/>
    <n v="610"/>
    <x v="90"/>
    <n v="222940"/>
    <n v="9006210"/>
    <n v="169214"/>
    <n v="834"/>
    <n v="2716"/>
    <n v="2083796"/>
    <n v="21658"/>
    <x v="15"/>
    <s v="Texas"/>
    <x v="15"/>
    <n v="25161026"/>
    <n v="477533"/>
  </r>
  <r>
    <x v="154"/>
    <x v="5"/>
    <x v="5"/>
    <s v="2020_06"/>
    <x v="0"/>
    <x v="5"/>
    <x v="111"/>
    <x v="98"/>
    <n v="9516"/>
    <n v="5700"/>
    <n v="664"/>
    <x v="91"/>
    <n v="223604"/>
    <n v="9173553"/>
    <n v="167343"/>
    <n v="835"/>
    <n v="2636"/>
    <n v="2102051"/>
    <n v="18255"/>
    <x v="15"/>
    <s v="Texas"/>
    <x v="15"/>
    <n v="25609037"/>
    <n v="448011"/>
  </r>
  <r>
    <x v="155"/>
    <x v="5"/>
    <x v="5"/>
    <s v="2020_06"/>
    <x v="0"/>
    <x v="5"/>
    <x v="112"/>
    <x v="99"/>
    <n v="9590"/>
    <n v="5570"/>
    <n v="1184"/>
    <x v="92"/>
    <n v="224788"/>
    <n v="9354081"/>
    <n v="180528"/>
    <n v="845"/>
    <n v="2591"/>
    <n v="2124889"/>
    <n v="22838"/>
    <x v="15"/>
    <s v="Texas"/>
    <x v="15"/>
    <n v="26113761"/>
    <n v="504724"/>
  </r>
  <r>
    <x v="156"/>
    <x v="5"/>
    <x v="5"/>
    <s v="2020_06"/>
    <x v="0"/>
    <x v="5"/>
    <x v="113"/>
    <x v="100"/>
    <n v="9665"/>
    <n v="5608"/>
    <n v="1077"/>
    <x v="93"/>
    <n v="225865"/>
    <n v="9547747"/>
    <n v="193666"/>
    <n v="857"/>
    <n v="2584"/>
    <n v="2149042"/>
    <n v="24153"/>
    <x v="15"/>
    <s v="Texas"/>
    <x v="15"/>
    <n v="26675209"/>
    <n v="561448"/>
  </r>
  <r>
    <x v="157"/>
    <x v="5"/>
    <x v="5"/>
    <s v="2020_06"/>
    <x v="0"/>
    <x v="5"/>
    <x v="114"/>
    <x v="101"/>
    <n v="9736"/>
    <n v="5472"/>
    <n v="1108"/>
    <x v="94"/>
    <n v="226973"/>
    <n v="9733740"/>
    <n v="185993"/>
    <n v="869"/>
    <n v="2518"/>
    <n v="2176084"/>
    <n v="27042"/>
    <x v="15"/>
    <s v="Texas"/>
    <x v="15"/>
    <n v="27231921"/>
    <n v="556712"/>
  </r>
  <r>
    <x v="158"/>
    <x v="5"/>
    <x v="5"/>
    <s v="2020_06"/>
    <x v="0"/>
    <x v="5"/>
    <x v="115"/>
    <x v="102"/>
    <n v="9876"/>
    <n v="5337"/>
    <n v="1578"/>
    <x v="95"/>
    <n v="228551"/>
    <n v="9968477"/>
    <n v="234737"/>
    <n v="884"/>
    <n v="2433"/>
    <n v="2206949"/>
    <n v="30865"/>
    <x v="15"/>
    <s v="Texas"/>
    <x v="15"/>
    <n v="27895488"/>
    <n v="663567"/>
  </r>
  <r>
    <x v="159"/>
    <x v="5"/>
    <x v="5"/>
    <s v="2020_06"/>
    <x v="0"/>
    <x v="5"/>
    <x v="116"/>
    <x v="103"/>
    <n v="9908"/>
    <n v="5229"/>
    <n v="699"/>
    <x v="96"/>
    <n v="229250"/>
    <n v="10167222"/>
    <n v="198745"/>
    <n v="888"/>
    <n v="2380"/>
    <n v="2239185"/>
    <n v="32236"/>
    <x v="15"/>
    <s v="Texas"/>
    <x v="15"/>
    <n v="28506951"/>
    <n v="611463"/>
  </r>
  <r>
    <x v="160"/>
    <x v="5"/>
    <x v="5"/>
    <s v="2020_06"/>
    <x v="0"/>
    <x v="5"/>
    <x v="117"/>
    <x v="104"/>
    <n v="9944"/>
    <n v="5195"/>
    <n v="519"/>
    <x v="97"/>
    <n v="229769"/>
    <n v="10340087"/>
    <n v="172865"/>
    <n v="904"/>
    <n v="2321"/>
    <n v="2268373"/>
    <n v="29188"/>
    <x v="15"/>
    <s v="Texas"/>
    <x v="15"/>
    <n v="29012549"/>
    <n v="505598"/>
  </r>
  <r>
    <x v="161"/>
    <x v="5"/>
    <x v="5"/>
    <s v="2020_06"/>
    <x v="0"/>
    <x v="5"/>
    <x v="118"/>
    <x v="105"/>
    <n v="10002"/>
    <n v="5325"/>
    <n v="824"/>
    <x v="98"/>
    <n v="230593"/>
    <n v="10506682"/>
    <n v="166595"/>
    <n v="909"/>
    <n v="2301"/>
    <n v="2295202"/>
    <n v="26829"/>
    <x v="15"/>
    <s v="Texas"/>
    <x v="15"/>
    <n v="29511712"/>
    <n v="499163"/>
  </r>
  <r>
    <x v="162"/>
    <x v="5"/>
    <x v="5"/>
    <s v="2020_06"/>
    <x v="0"/>
    <x v="5"/>
    <x v="119"/>
    <x v="106"/>
    <n v="10077"/>
    <n v="5392"/>
    <n v="1271"/>
    <x v="99"/>
    <n v="231864"/>
    <n v="10678109"/>
    <n v="171427"/>
    <n v="918"/>
    <n v="2292"/>
    <n v="2328649"/>
    <n v="33447"/>
    <x v="15"/>
    <s v="Texas"/>
    <x v="15"/>
    <n v="30181727"/>
    <n v="670015"/>
  </r>
  <r>
    <x v="163"/>
    <x v="5"/>
    <x v="5"/>
    <s v="2020_06"/>
    <x v="0"/>
    <x v="5"/>
    <x v="120"/>
    <x v="107"/>
    <n v="10173"/>
    <n v="5292"/>
    <n v="1246"/>
    <x v="100"/>
    <n v="233110"/>
    <n v="10862746"/>
    <n v="184637"/>
    <n v="934"/>
    <n v="2247"/>
    <n v="2367766"/>
    <n v="39117"/>
    <x v="15"/>
    <s v="Texas"/>
    <x v="15"/>
    <n v="30744689"/>
    <n v="562962"/>
  </r>
  <r>
    <x v="164"/>
    <x v="5"/>
    <x v="5"/>
    <s v="2020_06"/>
    <x v="0"/>
    <x v="5"/>
    <x v="121"/>
    <x v="108"/>
    <n v="10257"/>
    <n v="5319"/>
    <n v="1296"/>
    <x v="101"/>
    <n v="234406"/>
    <n v="11110640"/>
    <n v="247894"/>
    <n v="951"/>
    <n v="2214"/>
    <n v="2407473"/>
    <n v="39707"/>
    <x v="15"/>
    <s v="Texas"/>
    <x v="15"/>
    <n v="31460259"/>
    <n v="715570"/>
  </r>
  <r>
    <x v="165"/>
    <x v="5"/>
    <x v="5"/>
    <s v="2020_06"/>
    <x v="0"/>
    <x v="5"/>
    <x v="122"/>
    <x v="109"/>
    <n v="10334"/>
    <n v="5290"/>
    <n v="1542"/>
    <x v="102"/>
    <n v="235948"/>
    <n v="11330989"/>
    <n v="220349"/>
    <n v="966"/>
    <n v="2069"/>
    <n v="2451813"/>
    <n v="44340"/>
    <x v="15"/>
    <s v="Texas"/>
    <x v="15"/>
    <n v="32253713"/>
    <n v="793454"/>
  </r>
  <r>
    <x v="166"/>
    <x v="5"/>
    <x v="5"/>
    <s v="2020_06"/>
    <x v="0"/>
    <x v="5"/>
    <x v="123"/>
    <x v="110"/>
    <n v="10415"/>
    <n v="5314"/>
    <n v="1058"/>
    <x v="103"/>
    <n v="237006"/>
    <n v="11546910"/>
    <n v="215921"/>
    <n v="977"/>
    <n v="2159"/>
    <n v="2494871"/>
    <n v="43058"/>
    <x v="15"/>
    <s v="Texas"/>
    <x v="15"/>
    <n v="32974848"/>
    <n v="721135"/>
  </r>
  <r>
    <x v="167"/>
    <x v="5"/>
    <x v="5"/>
    <s v="2020_06"/>
    <x v="0"/>
    <x v="5"/>
    <x v="124"/>
    <x v="111"/>
    <n v="10473"/>
    <n v="5252"/>
    <n v="547"/>
    <x v="104"/>
    <n v="237553"/>
    <n v="11774867"/>
    <n v="227957"/>
    <n v="983"/>
    <n v="2077"/>
    <n v="2536616"/>
    <n v="41745"/>
    <x v="15"/>
    <s v="Texas"/>
    <x v="15"/>
    <n v="33588826"/>
    <n v="613978"/>
  </r>
  <r>
    <x v="168"/>
    <x v="5"/>
    <x v="5"/>
    <s v="2020_06"/>
    <x v="0"/>
    <x v="5"/>
    <x v="125"/>
    <x v="112"/>
    <n v="10542"/>
    <n v="5389"/>
    <n v="731"/>
    <x v="105"/>
    <n v="238284"/>
    <n v="12021777"/>
    <n v="246910"/>
    <n v="990"/>
    <n v="2021"/>
    <n v="2576014"/>
    <n v="39398"/>
    <x v="15"/>
    <s v="Texas"/>
    <x v="15"/>
    <n v="34250200"/>
    <n v="661374"/>
  </r>
  <r>
    <x v="169"/>
    <x v="5"/>
    <x v="5"/>
    <s v="2020_06"/>
    <x v="0"/>
    <x v="5"/>
    <x v="126"/>
    <x v="113"/>
    <n v="10669"/>
    <n v="5426"/>
    <n v="1473"/>
    <x v="106"/>
    <n v="239757"/>
    <n v="12247033"/>
    <n v="225256"/>
    <n v="1008"/>
    <n v="2044"/>
    <n v="2623024"/>
    <n v="47010"/>
    <x v="15"/>
    <s v="Texas"/>
    <x v="15"/>
    <n v="34960926"/>
    <n v="710726"/>
  </r>
  <r>
    <x v="170"/>
    <x v="6"/>
    <x v="6"/>
    <s v="2020_07"/>
    <x v="0"/>
    <x v="6"/>
    <x v="127"/>
    <x v="114"/>
    <n v="10752"/>
    <n v="5492"/>
    <n v="1429"/>
    <x v="107"/>
    <n v="241186"/>
    <n v="12471239"/>
    <n v="224206"/>
    <n v="1027"/>
    <n v="2099"/>
    <n v="2674070"/>
    <n v="51046"/>
    <x v="15"/>
    <s v="Texas"/>
    <x v="15"/>
    <n v="35690419"/>
    <n v="729493"/>
  </r>
  <r>
    <x v="171"/>
    <x v="6"/>
    <x v="6"/>
    <s v="2020_07"/>
    <x v="0"/>
    <x v="6"/>
    <x v="128"/>
    <x v="115"/>
    <n v="10843"/>
    <n v="5636"/>
    <n v="1697"/>
    <x v="108"/>
    <n v="242883"/>
    <n v="12699902"/>
    <n v="228663"/>
    <n v="1041"/>
    <n v="2104"/>
    <n v="2727581"/>
    <n v="53511"/>
    <x v="15"/>
    <s v="Texas"/>
    <x v="15"/>
    <n v="36464754"/>
    <n v="774335"/>
  </r>
  <r>
    <x v="172"/>
    <x v="6"/>
    <x v="6"/>
    <s v="2020_07"/>
    <x v="0"/>
    <x v="6"/>
    <x v="129"/>
    <x v="116"/>
    <n v="10936"/>
    <n v="5597"/>
    <n v="1358"/>
    <x v="109"/>
    <n v="244241"/>
    <n v="12947436"/>
    <n v="247534"/>
    <n v="1059"/>
    <n v="2049"/>
    <n v="2781780"/>
    <n v="54199"/>
    <x v="15"/>
    <s v="Texas"/>
    <x v="15"/>
    <n v="37260936"/>
    <n v="796182"/>
  </r>
  <r>
    <x v="173"/>
    <x v="6"/>
    <x v="6"/>
    <s v="2020_07"/>
    <x v="0"/>
    <x v="6"/>
    <x v="130"/>
    <x v="117"/>
    <n v="10977"/>
    <n v="5633"/>
    <n v="872"/>
    <x v="110"/>
    <n v="245113"/>
    <n v="13158631"/>
    <n v="211195"/>
    <n v="1063"/>
    <n v="1982"/>
    <n v="2836661"/>
    <n v="54881"/>
    <x v="15"/>
    <s v="Texas"/>
    <x v="15"/>
    <n v="37951782"/>
    <n v="690846"/>
  </r>
  <r>
    <x v="174"/>
    <x v="6"/>
    <x v="6"/>
    <s v="2020_07"/>
    <x v="0"/>
    <x v="6"/>
    <x v="131"/>
    <x v="118"/>
    <n v="11010"/>
    <n v="5653"/>
    <n v="582"/>
    <x v="111"/>
    <n v="245695"/>
    <n v="13370071"/>
    <n v="211440"/>
    <n v="1064"/>
    <n v="2080"/>
    <n v="2881995"/>
    <n v="45334"/>
    <x v="15"/>
    <s v="Texas"/>
    <x v="15"/>
    <n v="38572381"/>
    <n v="620599"/>
  </r>
  <r>
    <x v="175"/>
    <x v="6"/>
    <x v="6"/>
    <s v="2020_07"/>
    <x v="0"/>
    <x v="6"/>
    <x v="132"/>
    <x v="119"/>
    <n v="11058"/>
    <n v="5678"/>
    <n v="762"/>
    <x v="112"/>
    <n v="246457"/>
    <n v="13541630"/>
    <n v="171559"/>
    <n v="1070"/>
    <n v="2104"/>
    <n v="2922920"/>
    <n v="40925"/>
    <x v="15"/>
    <s v="Texas"/>
    <x v="15"/>
    <n v="39223210"/>
    <n v="650829"/>
  </r>
  <r>
    <x v="176"/>
    <x v="6"/>
    <x v="6"/>
    <s v="2020_07"/>
    <x v="0"/>
    <x v="6"/>
    <x v="133"/>
    <x v="120"/>
    <n v="11177"/>
    <n v="5838"/>
    <n v="1976"/>
    <x v="113"/>
    <n v="248433"/>
    <n v="13750190"/>
    <n v="208560"/>
    <n v="1084"/>
    <n v="2102"/>
    <n v="2973910"/>
    <n v="50990"/>
    <x v="15"/>
    <s v="Texas"/>
    <x v="15"/>
    <n v="39965243"/>
    <n v="742033"/>
  </r>
  <r>
    <x v="177"/>
    <x v="6"/>
    <x v="6"/>
    <s v="2020_07"/>
    <x v="0"/>
    <x v="6"/>
    <x v="134"/>
    <x v="121"/>
    <n v="11303"/>
    <n v="5872"/>
    <n v="1890"/>
    <x v="114"/>
    <n v="250323"/>
    <n v="13961363"/>
    <n v="211173"/>
    <n v="1103"/>
    <n v="2167"/>
    <n v="3036723"/>
    <n v="62813"/>
    <x v="15"/>
    <s v="Texas"/>
    <x v="15"/>
    <n v="40745821"/>
    <n v="780578"/>
  </r>
  <r>
    <x v="178"/>
    <x v="6"/>
    <x v="6"/>
    <s v="2020_07"/>
    <x v="0"/>
    <x v="6"/>
    <x v="135"/>
    <x v="122"/>
    <n v="11370"/>
    <n v="5843"/>
    <n v="1661"/>
    <x v="115"/>
    <n v="251984"/>
    <n v="14245332"/>
    <n v="283969"/>
    <n v="1138"/>
    <n v="2129"/>
    <n v="3095785"/>
    <n v="59062"/>
    <x v="15"/>
    <s v="Texas"/>
    <x v="15"/>
    <n v="41592437"/>
    <n v="846616"/>
  </r>
  <r>
    <x v="179"/>
    <x v="6"/>
    <x v="6"/>
    <s v="2020_07"/>
    <x v="0"/>
    <x v="6"/>
    <x v="136"/>
    <x v="123"/>
    <n v="11523"/>
    <n v="5899"/>
    <n v="2196"/>
    <x v="116"/>
    <n v="254180"/>
    <n v="14533974"/>
    <n v="288642"/>
    <n v="1118"/>
    <n v="2192"/>
    <n v="3162896"/>
    <n v="67111"/>
    <x v="15"/>
    <s v="Texas"/>
    <x v="15"/>
    <n v="42505035"/>
    <n v="912598"/>
  </r>
  <r>
    <x v="180"/>
    <x v="6"/>
    <x v="6"/>
    <s v="2020_07"/>
    <x v="0"/>
    <x v="6"/>
    <x v="137"/>
    <x v="124"/>
    <n v="11612"/>
    <n v="5939"/>
    <n v="5088"/>
    <x v="117"/>
    <n v="259268"/>
    <n v="14798883"/>
    <n v="264909"/>
    <n v="1128"/>
    <n v="2169"/>
    <n v="3225465"/>
    <n v="62569"/>
    <x v="15"/>
    <s v="Texas"/>
    <x v="15"/>
    <n v="43341062"/>
    <n v="836027"/>
  </r>
  <r>
    <x v="181"/>
    <x v="6"/>
    <x v="6"/>
    <s v="2020_07"/>
    <x v="0"/>
    <x v="6"/>
    <x v="138"/>
    <x v="125"/>
    <n v="11679"/>
    <n v="5930"/>
    <n v="894"/>
    <x v="118"/>
    <n v="260162"/>
    <n v="15062492"/>
    <n v="263609"/>
    <n v="1136"/>
    <n v="2182"/>
    <n v="3287070"/>
    <n v="61605"/>
    <x v="15"/>
    <s v="Texas"/>
    <x v="15"/>
    <n v="44138002"/>
    <n v="796940"/>
  </r>
  <r>
    <x v="182"/>
    <x v="6"/>
    <x v="6"/>
    <s v="2020_07"/>
    <x v="0"/>
    <x v="6"/>
    <x v="139"/>
    <x v="126"/>
    <n v="11749"/>
    <n v="6063"/>
    <n v="1120"/>
    <x v="119"/>
    <n v="261282"/>
    <n v="15287742"/>
    <n v="225250"/>
    <n v="1142"/>
    <n v="2254"/>
    <n v="3344230"/>
    <n v="57160"/>
    <x v="15"/>
    <s v="Texas"/>
    <x v="15"/>
    <n v="44902698"/>
    <n v="764696"/>
  </r>
  <r>
    <x v="183"/>
    <x v="6"/>
    <x v="6"/>
    <s v="2020_07"/>
    <x v="0"/>
    <x v="6"/>
    <x v="140"/>
    <x v="127"/>
    <n v="11857"/>
    <n v="6238"/>
    <n v="2246"/>
    <x v="120"/>
    <n v="263528"/>
    <n v="15547284"/>
    <n v="259542"/>
    <n v="1154"/>
    <n v="2263"/>
    <n v="3402839"/>
    <n v="58609"/>
    <x v="15"/>
    <s v="Texas"/>
    <x v="15"/>
    <n v="45737903"/>
    <n v="835205"/>
  </r>
  <r>
    <x v="184"/>
    <x v="6"/>
    <x v="6"/>
    <s v="2020_07"/>
    <x v="0"/>
    <x v="6"/>
    <x v="141"/>
    <x v="122"/>
    <n v="12002"/>
    <n v="6328"/>
    <n v="2388"/>
    <x v="121"/>
    <n v="265916"/>
    <n v="15815486"/>
    <n v="268202"/>
    <n v="1166"/>
    <n v="2322"/>
    <n v="3472212"/>
    <n v="69373"/>
    <x v="15"/>
    <s v="Texas"/>
    <x v="15"/>
    <n v="46651867"/>
    <n v="913964"/>
  </r>
  <r>
    <x v="185"/>
    <x v="6"/>
    <x v="6"/>
    <s v="2020_07"/>
    <x v="0"/>
    <x v="6"/>
    <x v="142"/>
    <x v="128"/>
    <n v="12091"/>
    <n v="6349"/>
    <n v="2210"/>
    <x v="122"/>
    <n v="268126"/>
    <n v="16102433"/>
    <n v="286947"/>
    <n v="1175"/>
    <n v="2314"/>
    <n v="3542701"/>
    <n v="70489"/>
    <x v="15"/>
    <s v="Texas"/>
    <x v="15"/>
    <n v="47599867"/>
    <n v="948000"/>
  </r>
  <r>
    <x v="186"/>
    <x v="6"/>
    <x v="6"/>
    <s v="2020_07"/>
    <x v="0"/>
    <x v="6"/>
    <x v="143"/>
    <x v="129"/>
    <n v="12243"/>
    <n v="6451"/>
    <n v="2485"/>
    <x v="123"/>
    <n v="270611"/>
    <n v="16380378"/>
    <n v="277945"/>
    <n v="1200"/>
    <n v="2352"/>
    <n v="3619225"/>
    <n v="76524"/>
    <x v="15"/>
    <s v="Texas"/>
    <x v="15"/>
    <n v="48543399"/>
    <n v="943532"/>
  </r>
  <r>
    <x v="187"/>
    <x v="6"/>
    <x v="6"/>
    <s v="2020_07"/>
    <x v="0"/>
    <x v="6"/>
    <x v="144"/>
    <x v="130"/>
    <n v="12342"/>
    <n v="6397"/>
    <n v="1992"/>
    <x v="124"/>
    <n v="272603"/>
    <n v="16594788"/>
    <n v="214410"/>
    <n v="1211"/>
    <n v="2343"/>
    <n v="3683975"/>
    <n v="64750"/>
    <x v="15"/>
    <s v="Texas"/>
    <x v="15"/>
    <n v="49413067"/>
    <n v="869668"/>
  </r>
  <r>
    <x v="188"/>
    <x v="6"/>
    <x v="6"/>
    <s v="2020_07"/>
    <x v="0"/>
    <x v="6"/>
    <x v="145"/>
    <x v="131"/>
    <n v="12393"/>
    <n v="6384"/>
    <n v="888"/>
    <x v="125"/>
    <n v="273491"/>
    <n v="16860965"/>
    <n v="266177"/>
    <n v="1216"/>
    <n v="2362"/>
    <n v="3748205"/>
    <n v="64230"/>
    <x v="15"/>
    <s v="Texas"/>
    <x v="15"/>
    <n v="50202580"/>
    <n v="789513"/>
  </r>
  <r>
    <x v="189"/>
    <x v="6"/>
    <x v="6"/>
    <s v="2020_07"/>
    <x v="0"/>
    <x v="6"/>
    <x v="146"/>
    <x v="132"/>
    <n v="12475"/>
    <n v="6551"/>
    <n v="1563"/>
    <x v="126"/>
    <n v="275054"/>
    <n v="17107462"/>
    <n v="246497"/>
    <n v="1223"/>
    <n v="2403"/>
    <n v="3804868"/>
    <n v="56663"/>
    <x v="15"/>
    <s v="Texas"/>
    <x v="15"/>
    <n v="50939789"/>
    <n v="737209"/>
  </r>
  <r>
    <x v="190"/>
    <x v="6"/>
    <x v="6"/>
    <s v="2020_07"/>
    <x v="0"/>
    <x v="6"/>
    <x v="147"/>
    <x v="133"/>
    <n v="12629"/>
    <n v="6717"/>
    <n v="2551"/>
    <x v="127"/>
    <n v="277605"/>
    <n v="17348422"/>
    <n v="240960"/>
    <n v="1242"/>
    <n v="2414"/>
    <n v="3867788"/>
    <n v="62920"/>
    <x v="15"/>
    <s v="Texas"/>
    <x v="15"/>
    <n v="51773355"/>
    <n v="833566"/>
  </r>
  <r>
    <x v="191"/>
    <x v="6"/>
    <x v="6"/>
    <s v="2020_07"/>
    <x v="0"/>
    <x v="6"/>
    <x v="148"/>
    <x v="134"/>
    <n v="12790"/>
    <n v="10460"/>
    <n v="2238"/>
    <x v="128"/>
    <n v="279843"/>
    <n v="17611705"/>
    <n v="263283"/>
    <n v="1258"/>
    <n v="2444"/>
    <n v="3937210"/>
    <n v="69422"/>
    <x v="15"/>
    <s v="Texas"/>
    <x v="15"/>
    <n v="52675225"/>
    <n v="901870"/>
  </r>
  <r>
    <x v="192"/>
    <x v="6"/>
    <x v="6"/>
    <s v="2020_07"/>
    <x v="0"/>
    <x v="6"/>
    <x v="149"/>
    <x v="135"/>
    <n v="12933"/>
    <n v="10423"/>
    <n v="2373"/>
    <x v="129"/>
    <n v="282216"/>
    <n v="17922213"/>
    <n v="310508"/>
    <n v="1280"/>
    <n v="2467"/>
    <n v="4008646"/>
    <n v="71436"/>
    <x v="15"/>
    <s v="Texas"/>
    <x v="15"/>
    <n v="53604476"/>
    <n v="929251"/>
  </r>
  <r>
    <x v="193"/>
    <x v="6"/>
    <x v="6"/>
    <s v="2020_07"/>
    <x v="0"/>
    <x v="6"/>
    <x v="150"/>
    <x v="26"/>
    <n v="13182"/>
    <n v="10389"/>
    <n v="3063"/>
    <x v="130"/>
    <n v="285279"/>
    <n v="18236000"/>
    <n v="313787"/>
    <n v="1297"/>
    <n v="2709"/>
    <n v="4083707"/>
    <n v="75061"/>
    <x v="15"/>
    <s v="Texas"/>
    <x v="15"/>
    <n v="54612147"/>
    <n v="1007671"/>
  </r>
  <r>
    <x v="194"/>
    <x v="6"/>
    <x v="6"/>
    <s v="2020_07"/>
    <x v="0"/>
    <x v="6"/>
    <x v="151"/>
    <x v="136"/>
    <n v="13279"/>
    <n v="10380"/>
    <n v="1820"/>
    <x v="131"/>
    <n v="287099"/>
    <n v="18517095"/>
    <n v="281095"/>
    <n v="1300"/>
    <n v="2729"/>
    <n v="4148552"/>
    <n v="64845"/>
    <x v="15"/>
    <s v="Texas"/>
    <x v="15"/>
    <n v="55494536"/>
    <n v="882389"/>
  </r>
  <r>
    <x v="195"/>
    <x v="6"/>
    <x v="6"/>
    <s v="2020_07"/>
    <x v="0"/>
    <x v="6"/>
    <x v="152"/>
    <x v="137"/>
    <n v="13343"/>
    <n v="10353"/>
    <n v="1380"/>
    <x v="132"/>
    <n v="288479"/>
    <n v="18807242"/>
    <n v="290147"/>
    <n v="1336"/>
    <n v="2723"/>
    <n v="4209320"/>
    <n v="60768"/>
    <x v="15"/>
    <s v="Texas"/>
    <x v="15"/>
    <n v="56353715"/>
    <n v="859179"/>
  </r>
  <r>
    <x v="196"/>
    <x v="6"/>
    <x v="6"/>
    <s v="2020_07"/>
    <x v="0"/>
    <x v="6"/>
    <x v="153"/>
    <x v="138"/>
    <n v="13412"/>
    <n v="10328"/>
    <n v="1631"/>
    <x v="133"/>
    <n v="290110"/>
    <n v="19048716"/>
    <n v="241474"/>
    <n v="1356"/>
    <n v="2723"/>
    <n v="4263799"/>
    <n v="54479"/>
    <x v="15"/>
    <s v="Texas"/>
    <x v="15"/>
    <n v="57122702"/>
    <n v="768987"/>
  </r>
  <r>
    <x v="197"/>
    <x v="6"/>
    <x v="6"/>
    <s v="2020_07"/>
    <x v="0"/>
    <x v="6"/>
    <x v="154"/>
    <x v="139"/>
    <n v="13559"/>
    <n v="10463"/>
    <n v="4068"/>
    <x v="134"/>
    <n v="294178"/>
    <n v="19284351"/>
    <n v="235635"/>
    <n v="1372"/>
    <n v="2748"/>
    <n v="4322256"/>
    <n v="58457"/>
    <x v="15"/>
    <s v="Texas"/>
    <x v="15"/>
    <n v="57965076"/>
    <n v="842374"/>
  </r>
  <r>
    <x v="198"/>
    <x v="6"/>
    <x v="6"/>
    <s v="2020_07"/>
    <x v="0"/>
    <x v="6"/>
    <x v="155"/>
    <x v="140"/>
    <n v="13744"/>
    <n v="10535"/>
    <n v="2860"/>
    <x v="135"/>
    <n v="297038"/>
    <n v="19570448"/>
    <n v="286097"/>
    <n v="1400"/>
    <n v="2771"/>
    <n v="4386399"/>
    <n v="64143"/>
    <x v="15"/>
    <s v="Texas"/>
    <x v="15"/>
    <n v="58873793"/>
    <n v="908717"/>
  </r>
  <r>
    <x v="199"/>
    <x v="6"/>
    <x v="6"/>
    <s v="2020_07"/>
    <x v="0"/>
    <x v="6"/>
    <x v="156"/>
    <x v="56"/>
    <n v="13875"/>
    <n v="10519"/>
    <n v="3291"/>
    <x v="136"/>
    <n v="300329"/>
    <n v="19832267"/>
    <n v="261819"/>
    <n v="1415"/>
    <n v="2762"/>
    <n v="4455360"/>
    <n v="68961"/>
    <x v="15"/>
    <s v="Texas"/>
    <x v="15"/>
    <n v="59761475"/>
    <n v="887682"/>
  </r>
  <r>
    <x v="200"/>
    <x v="6"/>
    <x v="6"/>
    <s v="2020_07"/>
    <x v="0"/>
    <x v="6"/>
    <x v="157"/>
    <x v="141"/>
    <n v="14044"/>
    <n v="10473"/>
    <n v="2532"/>
    <x v="137"/>
    <n v="302861"/>
    <n v="19930653"/>
    <n v="98386"/>
    <n v="1437"/>
    <n v="2701"/>
    <n v="4523187"/>
    <n v="67827"/>
    <x v="15"/>
    <s v="Texas"/>
    <x v="15"/>
    <n v="60749939"/>
    <n v="988464"/>
  </r>
  <r>
    <x v="201"/>
    <x v="7"/>
    <x v="7"/>
    <s v="2020_08"/>
    <x v="0"/>
    <x v="7"/>
    <x v="158"/>
    <x v="142"/>
    <n v="14227"/>
    <n v="10450"/>
    <n v="2386"/>
    <x v="138"/>
    <n v="305247"/>
    <n v="20164047"/>
    <n v="233394"/>
    <n v="1445"/>
    <n v="2698"/>
    <n v="4583866"/>
    <n v="60679"/>
    <x v="15"/>
    <s v="Texas"/>
    <x v="15"/>
    <n v="61567531"/>
    <n v="817592"/>
  </r>
  <r>
    <x v="202"/>
    <x v="7"/>
    <x v="7"/>
    <s v="2020_08"/>
    <x v="0"/>
    <x v="7"/>
    <x v="159"/>
    <x v="143"/>
    <n v="14288"/>
    <n v="10415"/>
    <n v="831"/>
    <x v="139"/>
    <n v="306078"/>
    <n v="20414733"/>
    <n v="250686"/>
    <n v="1448"/>
    <n v="2645"/>
    <n v="4637167"/>
    <n v="53301"/>
    <x v="15"/>
    <s v="Texas"/>
    <x v="15"/>
    <n v="62358196"/>
    <n v="790665"/>
  </r>
  <r>
    <x v="203"/>
    <x v="7"/>
    <x v="7"/>
    <s v="2020_08"/>
    <x v="0"/>
    <x v="7"/>
    <x v="160"/>
    <x v="144"/>
    <n v="14370"/>
    <n v="10233"/>
    <n v="1558"/>
    <x v="140"/>
    <n v="307636"/>
    <n v="20623166"/>
    <n v="208433"/>
    <n v="1463"/>
    <n v="2664"/>
    <n v="4679905"/>
    <n v="42738"/>
    <x v="15"/>
    <s v="Texas"/>
    <x v="15"/>
    <n v="63070280"/>
    <n v="712084"/>
  </r>
  <r>
    <x v="204"/>
    <x v="7"/>
    <x v="7"/>
    <s v="2020_08"/>
    <x v="0"/>
    <x v="7"/>
    <x v="161"/>
    <x v="145"/>
    <n v="14537"/>
    <n v="10207"/>
    <n v="4423"/>
    <x v="141"/>
    <n v="312059"/>
    <n v="20860585"/>
    <n v="237419"/>
    <n v="1493"/>
    <n v="2701"/>
    <n v="4731103"/>
    <n v="51198"/>
    <x v="15"/>
    <s v="Texas"/>
    <x v="15"/>
    <n v="63876973"/>
    <n v="806693"/>
  </r>
  <r>
    <x v="205"/>
    <x v="7"/>
    <x v="7"/>
    <s v="2020_08"/>
    <x v="0"/>
    <x v="7"/>
    <x v="162"/>
    <x v="146"/>
    <n v="14687"/>
    <n v="9988"/>
    <n v="2118"/>
    <x v="142"/>
    <n v="314177"/>
    <n v="21092297"/>
    <n v="231712"/>
    <n v="1524"/>
    <n v="2721"/>
    <n v="4783801"/>
    <n v="52698"/>
    <x v="15"/>
    <s v="Texas"/>
    <x v="15"/>
    <n v="64693837"/>
    <n v="816864"/>
  </r>
  <r>
    <x v="206"/>
    <x v="7"/>
    <x v="7"/>
    <s v="2020_08"/>
    <x v="0"/>
    <x v="7"/>
    <x v="163"/>
    <x v="145"/>
    <n v="14810"/>
    <n v="9996"/>
    <n v="2615"/>
    <x v="143"/>
    <n v="316792"/>
    <n v="21359508"/>
    <n v="267211"/>
    <n v="1534"/>
    <n v="2714"/>
    <n v="4837849"/>
    <n v="54048"/>
    <x v="15"/>
    <s v="Texas"/>
    <x v="15"/>
    <n v="65542524"/>
    <n v="848687"/>
  </r>
  <r>
    <x v="207"/>
    <x v="7"/>
    <x v="7"/>
    <s v="2020_08"/>
    <x v="0"/>
    <x v="7"/>
    <x v="164"/>
    <x v="147"/>
    <n v="14925"/>
    <n v="9698"/>
    <n v="7994"/>
    <x v="144"/>
    <n v="324786"/>
    <n v="21623274"/>
    <n v="263766"/>
    <n v="1549"/>
    <n v="2628"/>
    <n v="4898672"/>
    <n v="60823"/>
    <x v="15"/>
    <s v="Texas"/>
    <x v="15"/>
    <n v="66432950"/>
    <n v="890426"/>
  </r>
  <r>
    <x v="208"/>
    <x v="7"/>
    <x v="7"/>
    <s v="2020_08"/>
    <x v="0"/>
    <x v="7"/>
    <x v="165"/>
    <x v="148"/>
    <n v="15024"/>
    <n v="9662"/>
    <n v="1494"/>
    <x v="145"/>
    <n v="326280"/>
    <n v="21816395"/>
    <n v="193121"/>
    <n v="1561"/>
    <n v="2566"/>
    <n v="4952201"/>
    <n v="53529"/>
    <x v="15"/>
    <s v="Texas"/>
    <x v="15"/>
    <n v="67222764"/>
    <n v="789814"/>
  </r>
  <r>
    <x v="209"/>
    <x v="7"/>
    <x v="7"/>
    <s v="2020_08"/>
    <x v="0"/>
    <x v="7"/>
    <x v="166"/>
    <x v="149"/>
    <n v="15081"/>
    <n v="9307"/>
    <n v="862"/>
    <x v="146"/>
    <n v="327142"/>
    <n v="22076979"/>
    <n v="260584"/>
    <n v="1578"/>
    <n v="2507"/>
    <n v="5002967"/>
    <n v="50766"/>
    <x v="15"/>
    <s v="Texas"/>
    <x v="15"/>
    <n v="68026301"/>
    <n v="803537"/>
  </r>
  <r>
    <x v="210"/>
    <x v="7"/>
    <x v="7"/>
    <s v="2020_08"/>
    <x v="0"/>
    <x v="7"/>
    <x v="167"/>
    <x v="150"/>
    <n v="15158"/>
    <n v="9209"/>
    <n v="1554"/>
    <x v="147"/>
    <n v="328696"/>
    <n v="22287303"/>
    <n v="210324"/>
    <n v="1592"/>
    <n v="2529"/>
    <n v="5044337"/>
    <n v="41370"/>
    <x v="15"/>
    <s v="Texas"/>
    <x v="15"/>
    <n v="68767680"/>
    <n v="741379"/>
  </r>
  <r>
    <x v="211"/>
    <x v="7"/>
    <x v="7"/>
    <s v="2020_08"/>
    <x v="0"/>
    <x v="7"/>
    <x v="168"/>
    <x v="151"/>
    <n v="15331"/>
    <n v="9135"/>
    <n v="2624"/>
    <x v="148"/>
    <n v="331320"/>
    <n v="22517903"/>
    <n v="230600"/>
    <n v="1612"/>
    <n v="2422"/>
    <n v="5099272"/>
    <n v="54935"/>
    <x v="15"/>
    <s v="Texas"/>
    <x v="15"/>
    <n v="69612863"/>
    <n v="845183"/>
  </r>
  <r>
    <x v="212"/>
    <x v="7"/>
    <x v="7"/>
    <s v="2020_08"/>
    <x v="0"/>
    <x v="7"/>
    <x v="169"/>
    <x v="152"/>
    <n v="15524"/>
    <n v="9564"/>
    <n v="2971"/>
    <x v="149"/>
    <n v="334291"/>
    <n v="22753455"/>
    <n v="235552"/>
    <n v="1629"/>
    <n v="2602"/>
    <n v="5155458"/>
    <n v="56186"/>
    <x v="15"/>
    <s v="Texas"/>
    <x v="15"/>
    <n v="70426659"/>
    <n v="813796"/>
  </r>
  <r>
    <x v="213"/>
    <x v="7"/>
    <x v="7"/>
    <s v="2020_08"/>
    <x v="0"/>
    <x v="7"/>
    <x v="170"/>
    <x v="153"/>
    <n v="15629"/>
    <n v="9480"/>
    <n v="2675"/>
    <x v="150"/>
    <n v="336966"/>
    <n v="23010089"/>
    <n v="256634"/>
    <n v="1649"/>
    <n v="2574"/>
    <n v="5207221"/>
    <n v="51763"/>
    <x v="15"/>
    <s v="Texas"/>
    <x v="15"/>
    <n v="71381071"/>
    <n v="954412"/>
  </r>
  <r>
    <x v="214"/>
    <x v="7"/>
    <x v="7"/>
    <s v="2020_08"/>
    <x v="0"/>
    <x v="7"/>
    <x v="171"/>
    <x v="154"/>
    <n v="15764"/>
    <n v="9277"/>
    <n v="2141"/>
    <x v="151"/>
    <n v="339107"/>
    <n v="23319226"/>
    <n v="309137"/>
    <n v="1665"/>
    <n v="2555"/>
    <n v="5264322"/>
    <n v="57101"/>
    <x v="15"/>
    <s v="Texas"/>
    <x v="15"/>
    <n v="72371796"/>
    <n v="990725"/>
  </r>
  <r>
    <x v="215"/>
    <x v="7"/>
    <x v="7"/>
    <s v="2020_08"/>
    <x v="0"/>
    <x v="7"/>
    <x v="172"/>
    <x v="155"/>
    <n v="15891"/>
    <n v="9087"/>
    <n v="1891"/>
    <x v="152"/>
    <n v="340998"/>
    <n v="23568460"/>
    <n v="249234"/>
    <n v="1663"/>
    <n v="2526"/>
    <n v="5320368"/>
    <n v="56046"/>
    <x v="15"/>
    <s v="Texas"/>
    <x v="15"/>
    <n v="73264876"/>
    <n v="893080"/>
  </r>
  <r>
    <x v="216"/>
    <x v="7"/>
    <x v="7"/>
    <s v="2020_08"/>
    <x v="0"/>
    <x v="7"/>
    <x v="173"/>
    <x v="156"/>
    <n v="15924"/>
    <n v="8958"/>
    <n v="685"/>
    <x v="153"/>
    <n v="341683"/>
    <n v="23826651"/>
    <n v="258191"/>
    <n v="1665"/>
    <n v="2481"/>
    <n v="5362871"/>
    <n v="42503"/>
    <x v="15"/>
    <s v="Texas"/>
    <x v="15"/>
    <n v="74050076"/>
    <n v="785200"/>
  </r>
  <r>
    <x v="217"/>
    <x v="7"/>
    <x v="7"/>
    <s v="2020_08"/>
    <x v="0"/>
    <x v="7"/>
    <x v="174"/>
    <x v="157"/>
    <n v="15985"/>
    <n v="8881"/>
    <n v="1224"/>
    <x v="154"/>
    <n v="342907"/>
    <n v="24013625"/>
    <n v="186974"/>
    <n v="1678"/>
    <n v="2444"/>
    <n v="5400622"/>
    <n v="37751"/>
    <x v="15"/>
    <s v="Texas"/>
    <x v="15"/>
    <n v="74752658"/>
    <n v="702582"/>
  </r>
  <r>
    <x v="218"/>
    <x v="7"/>
    <x v="7"/>
    <s v="2020_08"/>
    <x v="0"/>
    <x v="7"/>
    <x v="175"/>
    <x v="158"/>
    <n v="16123"/>
    <n v="8859"/>
    <n v="2261"/>
    <x v="155"/>
    <n v="345168"/>
    <n v="24219442"/>
    <n v="205817"/>
    <n v="1695"/>
    <n v="2467"/>
    <n v="5440692"/>
    <n v="40070"/>
    <x v="15"/>
    <s v="Texas"/>
    <x v="15"/>
    <n v="75524652"/>
    <n v="771994"/>
  </r>
  <r>
    <x v="219"/>
    <x v="7"/>
    <x v="7"/>
    <s v="2020_08"/>
    <x v="0"/>
    <x v="7"/>
    <x v="176"/>
    <x v="159"/>
    <n v="16377"/>
    <n v="8747"/>
    <n v="1983"/>
    <x v="156"/>
    <n v="347151"/>
    <n v="24462674"/>
    <n v="243232"/>
    <n v="1705"/>
    <n v="2375"/>
    <n v="5485765"/>
    <n v="45073"/>
    <x v="15"/>
    <s v="Texas"/>
    <x v="15"/>
    <n v="76356767"/>
    <n v="832115"/>
  </r>
  <r>
    <x v="220"/>
    <x v="7"/>
    <x v="7"/>
    <s v="2020_08"/>
    <x v="0"/>
    <x v="7"/>
    <x v="177"/>
    <x v="160"/>
    <n v="16487"/>
    <n v="8486"/>
    <n v="1983"/>
    <x v="157"/>
    <n v="349134"/>
    <n v="24671146"/>
    <n v="208472"/>
    <n v="1716"/>
    <n v="2330"/>
    <n v="5529609"/>
    <n v="43844"/>
    <x v="15"/>
    <s v="Texas"/>
    <x v="15"/>
    <n v="77220977"/>
    <n v="864210"/>
  </r>
  <r>
    <x v="221"/>
    <x v="7"/>
    <x v="7"/>
    <s v="2020_08"/>
    <x v="0"/>
    <x v="7"/>
    <x v="178"/>
    <x v="161"/>
    <n v="16563"/>
    <n v="8358"/>
    <n v="1783"/>
    <x v="158"/>
    <n v="350917"/>
    <n v="24922745"/>
    <n v="251599"/>
    <n v="1730"/>
    <n v="2288"/>
    <n v="5576065"/>
    <n v="46456"/>
    <x v="15"/>
    <s v="Texas"/>
    <x v="15"/>
    <n v="78136411"/>
    <n v="915434"/>
  </r>
  <r>
    <x v="222"/>
    <x v="7"/>
    <x v="7"/>
    <s v="2020_08"/>
    <x v="0"/>
    <x v="7"/>
    <x v="179"/>
    <x v="63"/>
    <n v="16657"/>
    <n v="8207"/>
    <n v="1603"/>
    <x v="159"/>
    <n v="352520"/>
    <n v="25152471"/>
    <n v="229726"/>
    <n v="1736"/>
    <n v="2204"/>
    <n v="5622119"/>
    <n v="46054"/>
    <x v="15"/>
    <s v="Texas"/>
    <x v="15"/>
    <n v="79044593"/>
    <n v="908182"/>
  </r>
  <r>
    <x v="223"/>
    <x v="7"/>
    <x v="7"/>
    <s v="2020_08"/>
    <x v="0"/>
    <x v="7"/>
    <x v="180"/>
    <x v="162"/>
    <n v="16697"/>
    <n v="7949"/>
    <n v="698"/>
    <x v="160"/>
    <n v="353218"/>
    <n v="25280953"/>
    <n v="128482"/>
    <n v="1737"/>
    <n v="2131"/>
    <n v="5660019"/>
    <n v="37900"/>
    <x v="15"/>
    <s v="Texas"/>
    <x v="15"/>
    <n v="79770311"/>
    <n v="725718"/>
  </r>
  <r>
    <x v="224"/>
    <x v="7"/>
    <x v="7"/>
    <s v="2020_08"/>
    <x v="0"/>
    <x v="7"/>
    <x v="181"/>
    <x v="163"/>
    <n v="16787"/>
    <n v="7854"/>
    <n v="1031"/>
    <x v="161"/>
    <n v="354249"/>
    <n v="25500592"/>
    <n v="219639"/>
    <n v="1764"/>
    <n v="2112"/>
    <n v="5694562"/>
    <n v="34543"/>
    <x v="15"/>
    <s v="Texas"/>
    <x v="15"/>
    <n v="80485262"/>
    <n v="714951"/>
  </r>
  <r>
    <x v="225"/>
    <x v="7"/>
    <x v="7"/>
    <s v="2020_08"/>
    <x v="0"/>
    <x v="7"/>
    <x v="182"/>
    <x v="164"/>
    <n v="16920"/>
    <n v="7854"/>
    <n v="1988"/>
    <x v="162"/>
    <n v="356237"/>
    <n v="25725096"/>
    <n v="224504"/>
    <n v="1789"/>
    <n v="2161"/>
    <n v="5731401"/>
    <n v="36839"/>
    <x v="15"/>
    <s v="Texas"/>
    <x v="15"/>
    <n v="81229134"/>
    <n v="743872"/>
  </r>
  <r>
    <x v="226"/>
    <x v="7"/>
    <x v="7"/>
    <s v="2020_08"/>
    <x v="0"/>
    <x v="7"/>
    <x v="183"/>
    <x v="165"/>
    <n v="17046"/>
    <n v="7742"/>
    <n v="1804"/>
    <x v="163"/>
    <n v="358041"/>
    <n v="25941680"/>
    <n v="216584"/>
    <n v="1809"/>
    <n v="2143"/>
    <n v="5775732"/>
    <n v="44331"/>
    <x v="15"/>
    <s v="Texas"/>
    <x v="15"/>
    <n v="82001802"/>
    <n v="772668"/>
  </r>
  <r>
    <x v="227"/>
    <x v="7"/>
    <x v="7"/>
    <s v="2020_08"/>
    <x v="0"/>
    <x v="7"/>
    <x v="184"/>
    <x v="166"/>
    <n v="17181"/>
    <n v="7712"/>
    <n v="1654"/>
    <x v="164"/>
    <n v="359695"/>
    <n v="26185279"/>
    <n v="243599"/>
    <n v="1831"/>
    <n v="2128"/>
    <n v="5819843"/>
    <n v="44111"/>
    <x v="15"/>
    <s v="Texas"/>
    <x v="15"/>
    <n v="82859379"/>
    <n v="857577"/>
  </r>
  <r>
    <x v="228"/>
    <x v="7"/>
    <x v="7"/>
    <s v="2020_08"/>
    <x v="0"/>
    <x v="7"/>
    <x v="185"/>
    <x v="167"/>
    <n v="17304"/>
    <n v="7564"/>
    <n v="1642"/>
    <x v="165"/>
    <n v="361337"/>
    <n v="26409914"/>
    <n v="224635"/>
    <n v="1856"/>
    <n v="2087"/>
    <n v="5865958"/>
    <n v="46115"/>
    <x v="15"/>
    <s v="Texas"/>
    <x v="15"/>
    <n v="83797844"/>
    <n v="938465"/>
  </r>
  <r>
    <x v="229"/>
    <x v="7"/>
    <x v="7"/>
    <s v="2020_08"/>
    <x v="0"/>
    <x v="7"/>
    <x v="186"/>
    <x v="168"/>
    <n v="17401"/>
    <n v="7413"/>
    <n v="1299"/>
    <x v="166"/>
    <n v="362636"/>
    <n v="26667080"/>
    <n v="257166"/>
    <n v="1864"/>
    <n v="2062"/>
    <n v="5909953"/>
    <n v="43995"/>
    <x v="15"/>
    <s v="Texas"/>
    <x v="15"/>
    <n v="84744931"/>
    <n v="947087"/>
  </r>
  <r>
    <x v="230"/>
    <x v="7"/>
    <x v="7"/>
    <s v="2020_08"/>
    <x v="0"/>
    <x v="7"/>
    <x v="187"/>
    <x v="169"/>
    <n v="17439"/>
    <n v="7268"/>
    <n v="662"/>
    <x v="167"/>
    <n v="363298"/>
    <n v="26887882"/>
    <n v="220802"/>
    <n v="1870"/>
    <n v="2055"/>
    <n v="5948719"/>
    <n v="38766"/>
    <x v="15"/>
    <s v="Texas"/>
    <x v="15"/>
    <n v="85568281"/>
    <n v="823350"/>
  </r>
  <r>
    <x v="231"/>
    <x v="7"/>
    <x v="7"/>
    <s v="2020_08"/>
    <x v="0"/>
    <x v="7"/>
    <x v="188"/>
    <x v="170"/>
    <n v="17537"/>
    <n v="7047"/>
    <n v="710"/>
    <x v="168"/>
    <n v="364008"/>
    <n v="27068610"/>
    <n v="180728"/>
    <n v="1877"/>
    <n v="2075"/>
    <n v="5980439"/>
    <n v="31720"/>
    <x v="15"/>
    <s v="Texas"/>
    <x v="15"/>
    <n v="86248930"/>
    <n v="680649"/>
  </r>
  <r>
    <x v="232"/>
    <x v="8"/>
    <x v="8"/>
    <s v="2020_09"/>
    <x v="0"/>
    <x v="8"/>
    <x v="189"/>
    <x v="136"/>
    <n v="17655"/>
    <n v="7084"/>
    <n v="1867"/>
    <x v="169"/>
    <n v="365875"/>
    <n v="27247820"/>
    <n v="179210"/>
    <n v="1902"/>
    <n v="2041"/>
    <n v="6022681"/>
    <n v="42242"/>
    <x v="15"/>
    <s v="Texas"/>
    <x v="15"/>
    <n v="87045460"/>
    <n v="796530"/>
  </r>
  <r>
    <x v="233"/>
    <x v="8"/>
    <x v="8"/>
    <s v="2020_09"/>
    <x v="0"/>
    <x v="8"/>
    <x v="190"/>
    <x v="63"/>
    <n v="17784"/>
    <n v="7091"/>
    <n v="1521"/>
    <x v="170"/>
    <n v="367396"/>
    <n v="27458917"/>
    <n v="211097"/>
    <n v="1918"/>
    <n v="2027"/>
    <n v="6053336"/>
    <n v="30655"/>
    <x v="15"/>
    <s v="Texas"/>
    <x v="15"/>
    <n v="87841605"/>
    <n v="796145"/>
  </r>
  <r>
    <x v="234"/>
    <x v="8"/>
    <x v="8"/>
    <s v="2020_09"/>
    <x v="0"/>
    <x v="8"/>
    <x v="191"/>
    <x v="171"/>
    <n v="17894"/>
    <n v="6923"/>
    <n v="1488"/>
    <x v="171"/>
    <n v="368884"/>
    <n v="27685998"/>
    <n v="227081"/>
    <n v="1928"/>
    <n v="2038"/>
    <n v="6097979"/>
    <n v="44643"/>
    <x v="15"/>
    <s v="Texas"/>
    <x v="15"/>
    <n v="88751425"/>
    <n v="909820"/>
  </r>
  <r>
    <x v="235"/>
    <x v="8"/>
    <x v="8"/>
    <s v="2020_09"/>
    <x v="0"/>
    <x v="8"/>
    <x v="192"/>
    <x v="172"/>
    <n v="18012"/>
    <n v="6922"/>
    <n v="1249"/>
    <x v="172"/>
    <n v="370133"/>
    <n v="27942509"/>
    <n v="256511"/>
    <n v="1943"/>
    <n v="1998"/>
    <n v="6149579"/>
    <n v="51600"/>
    <x v="15"/>
    <s v="Texas"/>
    <x v="15"/>
    <n v="89840462"/>
    <n v="1089037"/>
  </r>
  <r>
    <x v="236"/>
    <x v="8"/>
    <x v="8"/>
    <s v="2020_09"/>
    <x v="0"/>
    <x v="8"/>
    <x v="193"/>
    <x v="173"/>
    <n v="18089"/>
    <n v="6766"/>
    <n v="1173"/>
    <x v="173"/>
    <n v="371306"/>
    <n v="28161045"/>
    <n v="218536"/>
    <n v="1956"/>
    <n v="1956"/>
    <n v="6194439"/>
    <n v="44860"/>
    <x v="15"/>
    <s v="Texas"/>
    <x v="15"/>
    <n v="90834027"/>
    <n v="993565"/>
  </r>
  <r>
    <x v="237"/>
    <x v="8"/>
    <x v="8"/>
    <s v="2020_09"/>
    <x v="0"/>
    <x v="8"/>
    <x v="194"/>
    <x v="174"/>
    <n v="18125"/>
    <n v="6700"/>
    <n v="499"/>
    <x v="174"/>
    <n v="371805"/>
    <n v="28367179"/>
    <n v="206134"/>
    <n v="1960"/>
    <n v="1912"/>
    <n v="6227472"/>
    <n v="33033"/>
    <x v="15"/>
    <s v="Texas"/>
    <x v="15"/>
    <n v="91598592"/>
    <n v="764565"/>
  </r>
  <r>
    <x v="238"/>
    <x v="8"/>
    <x v="8"/>
    <s v="2020_09"/>
    <x v="0"/>
    <x v="8"/>
    <x v="195"/>
    <x v="175"/>
    <n v="18156"/>
    <n v="6630"/>
    <n v="474"/>
    <x v="175"/>
    <n v="372279"/>
    <n v="28559054"/>
    <n v="191875"/>
    <n v="1967"/>
    <n v="1879"/>
    <n v="6255589"/>
    <n v="28117"/>
    <x v="15"/>
    <s v="Texas"/>
    <x v="15"/>
    <n v="92269458"/>
    <n v="670866"/>
  </r>
  <r>
    <x v="239"/>
    <x v="8"/>
    <x v="8"/>
    <s v="2020_09"/>
    <x v="0"/>
    <x v="8"/>
    <x v="196"/>
    <x v="176"/>
    <n v="18189"/>
    <n v="6543"/>
    <n v="934"/>
    <x v="176"/>
    <n v="373213"/>
    <n v="28682344"/>
    <n v="123290"/>
    <n v="1975"/>
    <n v="1881"/>
    <n v="6277899"/>
    <n v="22310"/>
    <x v="15"/>
    <s v="Texas"/>
    <x v="15"/>
    <n v="92816317"/>
    <n v="546859"/>
  </r>
  <r>
    <x v="240"/>
    <x v="8"/>
    <x v="8"/>
    <s v="2020_09"/>
    <x v="0"/>
    <x v="8"/>
    <x v="197"/>
    <x v="177"/>
    <n v="18322"/>
    <n v="6659"/>
    <n v="1970"/>
    <x v="177"/>
    <n v="375183"/>
    <n v="28874310"/>
    <n v="191966"/>
    <n v="1994"/>
    <n v="1906"/>
    <n v="6308632"/>
    <n v="30733"/>
    <x v="15"/>
    <s v="Texas"/>
    <x v="15"/>
    <n v="93567319"/>
    <n v="751002"/>
  </r>
  <r>
    <x v="241"/>
    <x v="8"/>
    <x v="8"/>
    <s v="2020_09"/>
    <x v="0"/>
    <x v="8"/>
    <x v="198"/>
    <x v="178"/>
    <n v="18453"/>
    <n v="6522"/>
    <n v="1498"/>
    <x v="178"/>
    <n v="376681"/>
    <n v="29071387"/>
    <n v="197077"/>
    <n v="2008"/>
    <n v="1923"/>
    <n v="6346041"/>
    <n v="37409"/>
    <x v="15"/>
    <s v="Texas"/>
    <x v="15"/>
    <n v="94388706"/>
    <n v="821387"/>
  </r>
  <r>
    <x v="242"/>
    <x v="8"/>
    <x v="8"/>
    <s v="2020_09"/>
    <x v="0"/>
    <x v="8"/>
    <x v="199"/>
    <x v="179"/>
    <n v="18549"/>
    <n v="6376"/>
    <n v="1510"/>
    <x v="179"/>
    <n v="378191"/>
    <n v="29316279"/>
    <n v="244892"/>
    <n v="2031"/>
    <n v="1716"/>
    <n v="6390739"/>
    <n v="44698"/>
    <x v="15"/>
    <s v="Texas"/>
    <x v="15"/>
    <n v="95326281"/>
    <n v="937575"/>
  </r>
  <r>
    <x v="243"/>
    <x v="8"/>
    <x v="8"/>
    <s v="2020_09"/>
    <x v="0"/>
    <x v="8"/>
    <x v="200"/>
    <x v="180"/>
    <n v="18648"/>
    <n v="6451"/>
    <n v="1145"/>
    <x v="180"/>
    <n v="379336"/>
    <n v="29543917"/>
    <n v="227638"/>
    <n v="2051"/>
    <n v="1619"/>
    <n v="6432589"/>
    <n v="41850"/>
    <x v="15"/>
    <s v="Texas"/>
    <x v="15"/>
    <n v="96347041"/>
    <n v="1020760"/>
  </r>
  <r>
    <x v="244"/>
    <x v="8"/>
    <x v="8"/>
    <s v="2020_09"/>
    <x v="0"/>
    <x v="8"/>
    <x v="201"/>
    <x v="181"/>
    <n v="18692"/>
    <n v="6233"/>
    <n v="545"/>
    <x v="181"/>
    <n v="379881"/>
    <n v="29770264"/>
    <n v="226347"/>
    <n v="2056"/>
    <n v="1562"/>
    <n v="6467168"/>
    <n v="34579"/>
    <x v="15"/>
    <s v="Texas"/>
    <x v="15"/>
    <n v="97139741"/>
    <n v="792700"/>
  </r>
  <r>
    <x v="245"/>
    <x v="8"/>
    <x v="8"/>
    <s v="2020_09"/>
    <x v="0"/>
    <x v="8"/>
    <x v="202"/>
    <x v="182"/>
    <n v="18748"/>
    <n v="6249"/>
    <n v="912"/>
    <x v="182"/>
    <n v="380793"/>
    <n v="29969089"/>
    <n v="198825"/>
    <n v="2061"/>
    <n v="1513"/>
    <n v="6500740"/>
    <n v="33572"/>
    <x v="15"/>
    <s v="Texas"/>
    <x v="15"/>
    <n v="97960834"/>
    <n v="821093"/>
  </r>
  <r>
    <x v="246"/>
    <x v="8"/>
    <x v="8"/>
    <s v="2020_09"/>
    <x v="0"/>
    <x v="8"/>
    <x v="203"/>
    <x v="183"/>
    <n v="18847"/>
    <n v="6308"/>
    <n v="1484"/>
    <x v="183"/>
    <n v="382277"/>
    <n v="30185904"/>
    <n v="216815"/>
    <n v="2071"/>
    <n v="1574"/>
    <n v="6535518"/>
    <n v="34778"/>
    <x v="15"/>
    <s v="Texas"/>
    <x v="15"/>
    <n v="98813568"/>
    <n v="852734"/>
  </r>
  <r>
    <x v="247"/>
    <x v="8"/>
    <x v="8"/>
    <s v="2020_09"/>
    <x v="0"/>
    <x v="8"/>
    <x v="204"/>
    <x v="184"/>
    <n v="18961"/>
    <n v="6303"/>
    <n v="1461"/>
    <x v="184"/>
    <n v="383738"/>
    <n v="30368264"/>
    <n v="182360"/>
    <n v="2090"/>
    <n v="1647"/>
    <n v="6575837"/>
    <n v="40319"/>
    <x v="15"/>
    <s v="Texas"/>
    <x v="15"/>
    <n v="99653524"/>
    <n v="839956"/>
  </r>
  <r>
    <x v="248"/>
    <x v="8"/>
    <x v="8"/>
    <s v="2020_09"/>
    <x v="0"/>
    <x v="8"/>
    <x v="205"/>
    <x v="185"/>
    <n v="19057"/>
    <n v="6285"/>
    <n v="1549"/>
    <x v="185"/>
    <n v="385287"/>
    <n v="30613715"/>
    <n v="245451"/>
    <n v="2092"/>
    <n v="1662"/>
    <n v="6619479"/>
    <n v="43642"/>
    <x v="15"/>
    <s v="Texas"/>
    <x v="15"/>
    <n v="100643619"/>
    <n v="990095"/>
  </r>
  <r>
    <x v="249"/>
    <x v="8"/>
    <x v="8"/>
    <s v="2020_09"/>
    <x v="0"/>
    <x v="8"/>
    <x v="206"/>
    <x v="186"/>
    <n v="19163"/>
    <n v="6175"/>
    <n v="1423"/>
    <x v="186"/>
    <n v="386710"/>
    <n v="30890761"/>
    <n v="277046"/>
    <n v="2107"/>
    <n v="1608"/>
    <n v="6666368"/>
    <n v="46889"/>
    <x v="15"/>
    <s v="Texas"/>
    <x v="15"/>
    <n v="101738314"/>
    <n v="1094695"/>
  </r>
  <r>
    <x v="250"/>
    <x v="8"/>
    <x v="8"/>
    <s v="2020_09"/>
    <x v="0"/>
    <x v="8"/>
    <x v="207"/>
    <x v="187"/>
    <n v="19243"/>
    <n v="6163"/>
    <n v="1051"/>
    <x v="187"/>
    <n v="387761"/>
    <n v="31169829"/>
    <n v="279068"/>
    <n v="2111"/>
    <n v="1577"/>
    <n v="6712036"/>
    <n v="45668"/>
    <x v="15"/>
    <s v="Texas"/>
    <x v="15"/>
    <n v="102908256"/>
    <n v="1169942"/>
  </r>
  <r>
    <x v="251"/>
    <x v="8"/>
    <x v="8"/>
    <s v="2020_09"/>
    <x v="0"/>
    <x v="8"/>
    <x v="208"/>
    <x v="188"/>
    <n v="19281"/>
    <n v="6100"/>
    <n v="525"/>
    <x v="188"/>
    <n v="388286"/>
    <n v="31435785"/>
    <n v="265956"/>
    <n v="2112"/>
    <n v="1595"/>
    <n v="6747569"/>
    <n v="35533"/>
    <x v="15"/>
    <s v="Texas"/>
    <x v="15"/>
    <n v="103902528"/>
    <n v="994272"/>
  </r>
  <r>
    <x v="252"/>
    <x v="8"/>
    <x v="8"/>
    <s v="2020_09"/>
    <x v="0"/>
    <x v="8"/>
    <x v="209"/>
    <x v="189"/>
    <n v="19353"/>
    <n v="6138"/>
    <n v="1064"/>
    <x v="189"/>
    <n v="389350"/>
    <n v="31582537"/>
    <n v="146752"/>
    <n v="2116"/>
    <n v="1570"/>
    <n v="6786731"/>
    <n v="39162"/>
    <x v="15"/>
    <s v="Texas"/>
    <x v="15"/>
    <n v="104652879"/>
    <n v="750351"/>
  </r>
  <r>
    <x v="253"/>
    <x v="8"/>
    <x v="8"/>
    <s v="2020_09"/>
    <x v="0"/>
    <x v="8"/>
    <x v="210"/>
    <x v="190"/>
    <n v="19324"/>
    <n v="6188"/>
    <n v="1534"/>
    <x v="190"/>
    <n v="390884"/>
    <n v="31840636"/>
    <n v="258099"/>
    <n v="2130"/>
    <n v="1558"/>
    <n v="6835717"/>
    <n v="48986"/>
    <x v="15"/>
    <s v="Texas"/>
    <x v="15"/>
    <n v="105570092"/>
    <n v="917213"/>
  </r>
  <r>
    <x v="254"/>
    <x v="8"/>
    <x v="8"/>
    <s v="2020_09"/>
    <x v="0"/>
    <x v="8"/>
    <x v="211"/>
    <x v="191"/>
    <n v="19452"/>
    <n v="6200"/>
    <n v="1454"/>
    <x v="191"/>
    <n v="392338"/>
    <n v="32064596"/>
    <n v="223960"/>
    <n v="2154"/>
    <n v="1545"/>
    <n v="6875215"/>
    <n v="39498"/>
    <x v="15"/>
    <s v="Texas"/>
    <x v="15"/>
    <n v="106583459"/>
    <n v="1013367"/>
  </r>
  <r>
    <x v="255"/>
    <x v="8"/>
    <x v="8"/>
    <s v="2020_09"/>
    <x v="0"/>
    <x v="8"/>
    <x v="212"/>
    <x v="192"/>
    <n v="19555"/>
    <n v="6274"/>
    <n v="1484"/>
    <x v="192"/>
    <n v="393822"/>
    <n v="32319146"/>
    <n v="254550"/>
    <n v="2177"/>
    <n v="1560"/>
    <n v="6918556"/>
    <n v="43341"/>
    <x v="15"/>
    <s v="Texas"/>
    <x v="15"/>
    <n v="107593649"/>
    <n v="1010190"/>
  </r>
  <r>
    <x v="256"/>
    <x v="8"/>
    <x v="8"/>
    <s v="2020_09"/>
    <x v="0"/>
    <x v="8"/>
    <x v="213"/>
    <x v="193"/>
    <n v="19919"/>
    <n v="6220"/>
    <n v="1322"/>
    <x v="193"/>
    <n v="395144"/>
    <n v="32592858"/>
    <n v="273712"/>
    <n v="2264"/>
    <n v="1508"/>
    <n v="6973793"/>
    <n v="55237"/>
    <x v="15"/>
    <s v="Texas"/>
    <x v="15"/>
    <n v="108745031"/>
    <n v="1151382"/>
  </r>
  <r>
    <x v="257"/>
    <x v="8"/>
    <x v="8"/>
    <s v="2020_09"/>
    <x v="0"/>
    <x v="8"/>
    <x v="214"/>
    <x v="70"/>
    <n v="20002"/>
    <n v="6143"/>
    <n v="1225"/>
    <x v="194"/>
    <n v="396369"/>
    <n v="32870381"/>
    <n v="277523"/>
    <n v="2272"/>
    <n v="1509"/>
    <n v="7021061"/>
    <n v="47268"/>
    <x v="15"/>
    <s v="Texas"/>
    <x v="15"/>
    <n v="109886423"/>
    <n v="1141392"/>
  </r>
  <r>
    <x v="258"/>
    <x v="8"/>
    <x v="8"/>
    <s v="2020_09"/>
    <x v="0"/>
    <x v="8"/>
    <x v="215"/>
    <x v="194"/>
    <n v="20050"/>
    <n v="6170"/>
    <n v="613"/>
    <x v="195"/>
    <n v="396982"/>
    <n v="33063497"/>
    <n v="193116"/>
    <n v="2277"/>
    <n v="1511"/>
    <n v="7056051"/>
    <n v="34990"/>
    <x v="15"/>
    <s v="Texas"/>
    <x v="15"/>
    <n v="110819174"/>
    <n v="932751"/>
  </r>
  <r>
    <x v="259"/>
    <x v="8"/>
    <x v="8"/>
    <s v="2020_09"/>
    <x v="0"/>
    <x v="8"/>
    <x v="216"/>
    <x v="195"/>
    <n v="20121"/>
    <n v="6048"/>
    <n v="1181"/>
    <x v="196"/>
    <n v="398163"/>
    <n v="33321891"/>
    <n v="258394"/>
    <n v="2285"/>
    <n v="1513"/>
    <n v="7091427"/>
    <n v="35376"/>
    <x v="15"/>
    <s v="Texas"/>
    <x v="15"/>
    <n v="111810999"/>
    <n v="991825"/>
  </r>
  <r>
    <x v="260"/>
    <x v="8"/>
    <x v="8"/>
    <s v="2020_09"/>
    <x v="0"/>
    <x v="8"/>
    <x v="217"/>
    <x v="106"/>
    <n v="20247"/>
    <n v="6172"/>
    <n v="1673"/>
    <x v="197"/>
    <n v="399836"/>
    <n v="33525821"/>
    <n v="203930"/>
    <n v="2298"/>
    <n v="1497"/>
    <n v="7128193"/>
    <n v="36766"/>
    <x v="15"/>
    <s v="Texas"/>
    <x v="15"/>
    <n v="112803037"/>
    <n v="992038"/>
  </r>
  <r>
    <x v="261"/>
    <x v="8"/>
    <x v="8"/>
    <s v="2020_09"/>
    <x v="0"/>
    <x v="8"/>
    <x v="218"/>
    <x v="196"/>
    <n v="20390"/>
    <n v="6241"/>
    <n v="1618"/>
    <x v="198"/>
    <n v="401454"/>
    <n v="33752797"/>
    <n v="226976"/>
    <n v="2319"/>
    <n v="1510"/>
    <n v="7173102"/>
    <n v="44909"/>
    <x v="15"/>
    <s v="Texas"/>
    <x v="15"/>
    <n v="113779459"/>
    <n v="976422"/>
  </r>
  <r>
    <x v="262"/>
    <x v="9"/>
    <x v="9"/>
    <s v="2020_10"/>
    <x v="0"/>
    <x v="9"/>
    <x v="219"/>
    <x v="197"/>
    <n v="20492"/>
    <n v="6262"/>
    <n v="1757"/>
    <x v="199"/>
    <n v="403211"/>
    <n v="33967631"/>
    <n v="214834"/>
    <n v="2334"/>
    <n v="1543"/>
    <n v="7218822"/>
    <n v="45720"/>
    <x v="15"/>
    <s v="Texas"/>
    <x v="15"/>
    <n v="114796431"/>
    <n v="1016972"/>
  </r>
  <r>
    <x v="263"/>
    <x v="9"/>
    <x v="9"/>
    <s v="2020_10"/>
    <x v="0"/>
    <x v="9"/>
    <x v="220"/>
    <x v="198"/>
    <n v="20612"/>
    <n v="6195"/>
    <n v="1443"/>
    <x v="200"/>
    <n v="404654"/>
    <n v="34279219"/>
    <n v="311588"/>
    <n v="2348"/>
    <n v="1534"/>
    <n v="7268249"/>
    <n v="49427"/>
    <x v="15"/>
    <s v="Texas"/>
    <x v="15"/>
    <n v="116012554"/>
    <n v="1216123"/>
  </r>
  <r>
    <x v="264"/>
    <x v="9"/>
    <x v="9"/>
    <s v="2020_10"/>
    <x v="0"/>
    <x v="9"/>
    <x v="221"/>
    <x v="199"/>
    <n v="20686"/>
    <n v="6073"/>
    <n v="1088"/>
    <x v="201"/>
    <n v="405742"/>
    <n v="34461789"/>
    <n v="182570"/>
    <n v="2358"/>
    <n v="1501"/>
    <n v="7319123"/>
    <n v="50874"/>
    <x v="15"/>
    <s v="Texas"/>
    <x v="15"/>
    <n v="117139082"/>
    <n v="1126528"/>
  </r>
  <r>
    <x v="265"/>
    <x v="9"/>
    <x v="9"/>
    <s v="2020_10"/>
    <x v="0"/>
    <x v="9"/>
    <x v="222"/>
    <x v="170"/>
    <n v="20729"/>
    <n v="6056"/>
    <n v="663"/>
    <x v="202"/>
    <n v="406405"/>
    <n v="34760024"/>
    <n v="298235"/>
    <n v="2362"/>
    <n v="1485"/>
    <n v="7357288"/>
    <n v="38165"/>
    <x v="15"/>
    <s v="Texas"/>
    <x v="15"/>
    <n v="118165830"/>
    <n v="1026748"/>
  </r>
  <r>
    <x v="266"/>
    <x v="9"/>
    <x v="9"/>
    <s v="2020_10"/>
    <x v="0"/>
    <x v="9"/>
    <x v="223"/>
    <x v="200"/>
    <n v="20812"/>
    <n v="6292"/>
    <n v="1447"/>
    <x v="203"/>
    <n v="407852"/>
    <n v="35003573"/>
    <n v="243549"/>
    <n v="2370"/>
    <n v="1514"/>
    <n v="7395040"/>
    <n v="37752"/>
    <x v="15"/>
    <s v="Texas"/>
    <x v="15"/>
    <n v="119103396"/>
    <n v="937566"/>
  </r>
  <r>
    <x v="267"/>
    <x v="9"/>
    <x v="9"/>
    <s v="2020_10"/>
    <x v="0"/>
    <x v="9"/>
    <x v="224"/>
    <x v="201"/>
    <n v="20973"/>
    <n v="6490"/>
    <n v="-752"/>
    <x v="204"/>
    <n v="407100"/>
    <n v="35188676"/>
    <n v="185103"/>
    <n v="2388"/>
    <n v="1609"/>
    <n v="7433886"/>
    <n v="38846"/>
    <x v="15"/>
    <s v="Texas"/>
    <x v="15"/>
    <n v="120057953"/>
    <n v="954557"/>
  </r>
  <r>
    <x v="268"/>
    <x v="9"/>
    <x v="9"/>
    <s v="2020_10"/>
    <x v="0"/>
    <x v="9"/>
    <x v="225"/>
    <x v="202"/>
    <n v="21112"/>
    <n v="6591"/>
    <n v="2138"/>
    <x v="205"/>
    <n v="409238"/>
    <n v="35420950"/>
    <n v="232274"/>
    <n v="2410"/>
    <n v="1650"/>
    <n v="7485102"/>
    <n v="51216"/>
    <x v="15"/>
    <s v="Texas"/>
    <x v="15"/>
    <n v="121139462"/>
    <n v="1081509"/>
  </r>
  <r>
    <x v="269"/>
    <x v="9"/>
    <x v="9"/>
    <s v="2020_10"/>
    <x v="0"/>
    <x v="9"/>
    <x v="226"/>
    <x v="203"/>
    <n v="21217"/>
    <n v="6694"/>
    <n v="2134"/>
    <x v="206"/>
    <n v="411372"/>
    <n v="35427873"/>
    <n v="6923"/>
    <n v="2427"/>
    <n v="1638"/>
    <n v="7540410"/>
    <n v="55308"/>
    <x v="15"/>
    <s v="Texas"/>
    <x v="15"/>
    <n v="122364888"/>
    <n v="1225426"/>
  </r>
  <r>
    <x v="270"/>
    <x v="9"/>
    <x v="9"/>
    <s v="2020_10"/>
    <x v="0"/>
    <x v="9"/>
    <x v="227"/>
    <x v="204"/>
    <n v="21389"/>
    <n v="6775"/>
    <n v="1735"/>
    <x v="207"/>
    <n v="413107"/>
    <n v="35708305"/>
    <n v="280432"/>
    <n v="2437"/>
    <n v="1651"/>
    <n v="7597403"/>
    <n v="56993"/>
    <x v="15"/>
    <s v="Texas"/>
    <x v="15"/>
    <n v="123635349"/>
    <n v="1270461"/>
  </r>
  <r>
    <x v="271"/>
    <x v="9"/>
    <x v="9"/>
    <s v="2020_10"/>
    <x v="0"/>
    <x v="9"/>
    <x v="228"/>
    <x v="205"/>
    <n v="21512"/>
    <n v="6752"/>
    <n v="1486"/>
    <x v="208"/>
    <n v="414593"/>
    <n v="36006859"/>
    <n v="298554"/>
    <n v="2451"/>
    <n v="1667"/>
    <n v="7655038"/>
    <n v="57635"/>
    <x v="15"/>
    <s v="Texas"/>
    <x v="15"/>
    <n v="124940343"/>
    <n v="1304994"/>
  </r>
  <r>
    <x v="272"/>
    <x v="9"/>
    <x v="9"/>
    <s v="2020_10"/>
    <x v="0"/>
    <x v="9"/>
    <x v="229"/>
    <x v="206"/>
    <n v="21553"/>
    <n v="6749"/>
    <n v="981"/>
    <x v="209"/>
    <n v="415574"/>
    <n v="36226499"/>
    <n v="219640"/>
    <n v="2454"/>
    <n v="1646"/>
    <n v="7701710"/>
    <n v="46672"/>
    <x v="15"/>
    <s v="Texas"/>
    <x v="15"/>
    <n v="126042137"/>
    <n v="1101794"/>
  </r>
  <r>
    <x v="273"/>
    <x v="9"/>
    <x v="9"/>
    <s v="2020_10"/>
    <x v="0"/>
    <x v="9"/>
    <x v="230"/>
    <x v="207"/>
    <n v="21625"/>
    <n v="6860"/>
    <n v="1106"/>
    <x v="210"/>
    <n v="416680"/>
    <n v="36438624"/>
    <n v="212125"/>
    <n v="2464"/>
    <n v="1663"/>
    <n v="7744944"/>
    <n v="43234"/>
    <x v="15"/>
    <s v="Texas"/>
    <x v="15"/>
    <n v="126992255"/>
    <n v="950118"/>
  </r>
  <r>
    <x v="274"/>
    <x v="9"/>
    <x v="9"/>
    <s v="2020_10"/>
    <x v="0"/>
    <x v="9"/>
    <x v="231"/>
    <x v="208"/>
    <n v="21735"/>
    <n v="7104"/>
    <n v="2058"/>
    <x v="211"/>
    <n v="418738"/>
    <n v="36651298"/>
    <n v="212674"/>
    <n v="2485"/>
    <n v="1757"/>
    <n v="7791923"/>
    <n v="46979"/>
    <x v="15"/>
    <s v="Texas"/>
    <x v="15"/>
    <n v="128082565"/>
    <n v="1090310"/>
  </r>
  <r>
    <x v="275"/>
    <x v="9"/>
    <x v="9"/>
    <s v="2020_10"/>
    <x v="0"/>
    <x v="9"/>
    <x v="232"/>
    <x v="209"/>
    <n v="21889"/>
    <n v="7236"/>
    <n v="2437"/>
    <x v="212"/>
    <n v="421175"/>
    <n v="36795408"/>
    <n v="144110"/>
    <n v="2516"/>
    <n v="1775"/>
    <n v="7849163"/>
    <n v="57240"/>
    <x v="15"/>
    <s v="Texas"/>
    <x v="15"/>
    <n v="129196986"/>
    <n v="1114421"/>
  </r>
  <r>
    <x v="276"/>
    <x v="9"/>
    <x v="9"/>
    <s v="2020_10"/>
    <x v="0"/>
    <x v="9"/>
    <x v="233"/>
    <x v="210"/>
    <n v="22051"/>
    <n v="7303"/>
    <n v="2010"/>
    <x v="213"/>
    <n v="423185"/>
    <n v="37058663"/>
    <n v="263255"/>
    <n v="2531"/>
    <n v="1773"/>
    <n v="7912804"/>
    <n v="63641"/>
    <x v="15"/>
    <s v="Texas"/>
    <x v="15"/>
    <n v="130379681"/>
    <n v="1182695"/>
  </r>
  <r>
    <x v="277"/>
    <x v="9"/>
    <x v="9"/>
    <s v="2020_10"/>
    <x v="0"/>
    <x v="9"/>
    <x v="234"/>
    <x v="64"/>
    <n v="22202"/>
    <n v="7333"/>
    <n v="1866"/>
    <x v="214"/>
    <n v="425051"/>
    <n v="37331107"/>
    <n v="272444"/>
    <n v="2547"/>
    <n v="1740"/>
    <n v="7981309"/>
    <n v="68505"/>
    <x v="15"/>
    <s v="Texas"/>
    <x v="15"/>
    <n v="131626988"/>
    <n v="1247307"/>
  </r>
  <r>
    <x v="278"/>
    <x v="9"/>
    <x v="9"/>
    <s v="2020_10"/>
    <x v="0"/>
    <x v="9"/>
    <x v="235"/>
    <x v="100"/>
    <n v="22320"/>
    <n v="7466"/>
    <n v="1546"/>
    <x v="215"/>
    <n v="426597"/>
    <n v="37591664"/>
    <n v="260557"/>
    <n v="2553"/>
    <n v="1791"/>
    <n v="8038984"/>
    <n v="57675"/>
    <x v="15"/>
    <s v="Texas"/>
    <x v="15"/>
    <n v="132956086"/>
    <n v="1329098"/>
  </r>
  <r>
    <x v="279"/>
    <x v="9"/>
    <x v="9"/>
    <s v="2020_10"/>
    <x v="0"/>
    <x v="9"/>
    <x v="236"/>
    <x v="211"/>
    <n v="22391"/>
    <n v="7383"/>
    <n v="813"/>
    <x v="216"/>
    <n v="427410"/>
    <n v="37785642"/>
    <n v="193978"/>
    <n v="2557"/>
    <n v="1762"/>
    <n v="8086941"/>
    <n v="47957"/>
    <x v="15"/>
    <s v="Texas"/>
    <x v="15"/>
    <n v="134030357"/>
    <n v="1074271"/>
  </r>
  <r>
    <x v="280"/>
    <x v="9"/>
    <x v="9"/>
    <s v="2020_10"/>
    <x v="0"/>
    <x v="9"/>
    <x v="237"/>
    <x v="212"/>
    <n v="22475"/>
    <n v="8063"/>
    <n v="1605"/>
    <x v="217"/>
    <n v="429015"/>
    <n v="38133111"/>
    <n v="347469"/>
    <n v="2577"/>
    <n v="1804"/>
    <n v="8144591"/>
    <n v="57650"/>
    <x v="15"/>
    <s v="Texas"/>
    <x v="15"/>
    <n v="135131125"/>
    <n v="1100768"/>
  </r>
  <r>
    <x v="281"/>
    <x v="9"/>
    <x v="9"/>
    <s v="2020_10"/>
    <x v="0"/>
    <x v="9"/>
    <x v="238"/>
    <x v="213"/>
    <n v="22662"/>
    <n v="8206"/>
    <n v="2309"/>
    <x v="218"/>
    <n v="431324"/>
    <n v="38334630"/>
    <n v="201519"/>
    <n v="2593"/>
    <n v="2042"/>
    <n v="8205165"/>
    <n v="60574"/>
    <x v="15"/>
    <s v="Texas"/>
    <x v="15"/>
    <n v="136165479"/>
    <n v="1034354"/>
  </r>
  <r>
    <x v="282"/>
    <x v="9"/>
    <x v="9"/>
    <s v="2020_10"/>
    <x v="0"/>
    <x v="9"/>
    <x v="239"/>
    <x v="57"/>
    <n v="22855"/>
    <n v="8291"/>
    <n v="2123"/>
    <x v="219"/>
    <n v="433447"/>
    <n v="38536182"/>
    <n v="201552"/>
    <n v="2622"/>
    <n v="2083"/>
    <n v="8266875"/>
    <n v="61710"/>
    <x v="15"/>
    <s v="Texas"/>
    <x v="15"/>
    <n v="137221407"/>
    <n v="1055928"/>
  </r>
  <r>
    <x v="283"/>
    <x v="9"/>
    <x v="9"/>
    <s v="2020_10"/>
    <x v="0"/>
    <x v="9"/>
    <x v="240"/>
    <x v="214"/>
    <n v="23018"/>
    <n v="8180"/>
    <n v="2505"/>
    <x v="220"/>
    <n v="435952"/>
    <n v="38837959"/>
    <n v="301777"/>
    <n v="2641"/>
    <n v="2147"/>
    <n v="8340294"/>
    <n v="73419"/>
    <x v="15"/>
    <s v="Texas"/>
    <x v="15"/>
    <n v="138527175"/>
    <n v="1305768"/>
  </r>
  <r>
    <x v="284"/>
    <x v="9"/>
    <x v="9"/>
    <s v="2020_10"/>
    <x v="0"/>
    <x v="9"/>
    <x v="241"/>
    <x v="215"/>
    <n v="23221"/>
    <n v="8342"/>
    <n v="15058"/>
    <x v="221"/>
    <n v="451010"/>
    <n v="39142812"/>
    <n v="304853"/>
    <n v="2679"/>
    <n v="2180"/>
    <n v="8422869"/>
    <n v="82575"/>
    <x v="15"/>
    <s v="Texas"/>
    <x v="15"/>
    <n v="139971557"/>
    <n v="1444382"/>
  </r>
  <r>
    <x v="285"/>
    <x v="9"/>
    <x v="9"/>
    <s v="2020_10"/>
    <x v="0"/>
    <x v="9"/>
    <x v="242"/>
    <x v="94"/>
    <n v="23356"/>
    <n v="8675"/>
    <n v="1822"/>
    <x v="222"/>
    <n v="452832"/>
    <n v="39402583"/>
    <n v="259771"/>
    <n v="2691"/>
    <n v="2230"/>
    <n v="8506661"/>
    <n v="83792"/>
    <x v="15"/>
    <s v="Texas"/>
    <x v="15"/>
    <n v="141341796"/>
    <n v="1370239"/>
  </r>
  <r>
    <x v="286"/>
    <x v="9"/>
    <x v="9"/>
    <s v="2020_10"/>
    <x v="0"/>
    <x v="9"/>
    <x v="243"/>
    <x v="216"/>
    <n v="23420"/>
    <n v="8590"/>
    <n v="1076"/>
    <x v="223"/>
    <n v="453908"/>
    <n v="39671263"/>
    <n v="268680"/>
    <n v="2693"/>
    <n v="2176"/>
    <n v="8571132"/>
    <n v="64471"/>
    <x v="15"/>
    <s v="Texas"/>
    <x v="15"/>
    <n v="142564158"/>
    <n v="1222362"/>
  </r>
  <r>
    <x v="287"/>
    <x v="9"/>
    <x v="9"/>
    <s v="2020_10"/>
    <x v="0"/>
    <x v="9"/>
    <x v="244"/>
    <x v="217"/>
    <n v="23542"/>
    <n v="8946"/>
    <n v="1697"/>
    <x v="224"/>
    <n v="455605"/>
    <n v="39939297"/>
    <n v="268034"/>
    <n v="2703"/>
    <n v="2300"/>
    <n v="8634562"/>
    <n v="63430"/>
    <x v="15"/>
    <s v="Texas"/>
    <x v="15"/>
    <n v="143695730"/>
    <n v="1131572"/>
  </r>
  <r>
    <x v="288"/>
    <x v="9"/>
    <x v="9"/>
    <s v="2020_10"/>
    <x v="0"/>
    <x v="9"/>
    <x v="245"/>
    <x v="218"/>
    <n v="23701"/>
    <n v="8985"/>
    <n v="2290"/>
    <x v="225"/>
    <n v="457895"/>
    <n v="40159937"/>
    <n v="220640"/>
    <n v="2719"/>
    <n v="2283"/>
    <n v="8706817"/>
    <n v="72255"/>
    <x v="15"/>
    <s v="Texas"/>
    <x v="15"/>
    <n v="144846185"/>
    <n v="1150455"/>
  </r>
  <r>
    <x v="289"/>
    <x v="9"/>
    <x v="9"/>
    <s v="2020_10"/>
    <x v="0"/>
    <x v="9"/>
    <x v="246"/>
    <x v="219"/>
    <n v="23883"/>
    <n v="9133"/>
    <n v="2461"/>
    <x v="226"/>
    <n v="460356"/>
    <n v="40425870"/>
    <n v="265933"/>
    <n v="2744"/>
    <n v="2354"/>
    <n v="8786517"/>
    <n v="79700"/>
    <x v="15"/>
    <s v="Texas"/>
    <x v="15"/>
    <n v="145996613"/>
    <n v="1150428"/>
  </r>
  <r>
    <x v="290"/>
    <x v="9"/>
    <x v="9"/>
    <s v="2020_10"/>
    <x v="0"/>
    <x v="9"/>
    <x v="247"/>
    <x v="220"/>
    <n v="24082"/>
    <n v="9320"/>
    <n v="2321"/>
    <x v="227"/>
    <n v="462677"/>
    <n v="40742964"/>
    <n v="317094"/>
    <n v="2760"/>
    <n v="2399"/>
    <n v="8875882"/>
    <n v="89365"/>
    <x v="15"/>
    <s v="Texas"/>
    <x v="15"/>
    <n v="147449787"/>
    <n v="1453174"/>
  </r>
  <r>
    <x v="291"/>
    <x v="9"/>
    <x v="9"/>
    <s v="2020_10"/>
    <x v="0"/>
    <x v="9"/>
    <x v="248"/>
    <x v="221"/>
    <n v="24230"/>
    <n v="9550"/>
    <n v="2403"/>
    <x v="228"/>
    <n v="465080"/>
    <n v="40949659"/>
    <n v="206695"/>
    <n v="2776"/>
    <n v="2477"/>
    <n v="8973824"/>
    <n v="97942"/>
    <x v="15"/>
    <s v="Texas"/>
    <x v="15"/>
    <n v="148872913"/>
    <n v="1423126"/>
  </r>
  <r>
    <x v="292"/>
    <x v="9"/>
    <x v="9"/>
    <s v="2020_10"/>
    <x v="0"/>
    <x v="9"/>
    <x v="249"/>
    <x v="222"/>
    <n v="24375"/>
    <n v="9613"/>
    <n v="2116"/>
    <x v="229"/>
    <n v="467196"/>
    <n v="41275424"/>
    <n v="325765"/>
    <n v="2786"/>
    <n v="2502"/>
    <n v="9065118"/>
    <n v="91294"/>
    <x v="15"/>
    <s v="Texas"/>
    <x v="15"/>
    <n v="150346357"/>
    <n v="1473444"/>
  </r>
  <r>
    <x v="293"/>
    <x v="10"/>
    <x v="10"/>
    <s v="2020_11"/>
    <x v="0"/>
    <x v="10"/>
    <x v="250"/>
    <x v="20"/>
    <n v="24457"/>
    <n v="9665"/>
    <n v="1166"/>
    <x v="230"/>
    <n v="468362"/>
    <n v="41504027"/>
    <n v="228603"/>
    <n v="2797"/>
    <n v="2553"/>
    <n v="9207091"/>
    <n v="141973"/>
    <x v="15"/>
    <s v="Texas"/>
    <x v="15"/>
    <n v="151506495"/>
    <n v="1160138"/>
  </r>
  <r>
    <x v="294"/>
    <x v="10"/>
    <x v="10"/>
    <s v="2020_11"/>
    <x v="0"/>
    <x v="10"/>
    <x v="251"/>
    <x v="223"/>
    <n v="24560"/>
    <n v="9957"/>
    <n v="1399"/>
    <x v="231"/>
    <n v="469761"/>
    <n v="41787471"/>
    <n v="283444"/>
    <n v="2809"/>
    <n v="2633"/>
    <n v="9290545"/>
    <n v="83454"/>
    <x v="15"/>
    <s v="Texas"/>
    <x v="15"/>
    <n v="152745393"/>
    <n v="1238898"/>
  </r>
  <r>
    <x v="295"/>
    <x v="10"/>
    <x v="10"/>
    <s v="2020_11"/>
    <x v="0"/>
    <x v="10"/>
    <x v="252"/>
    <x v="152"/>
    <n v="24796"/>
    <n v="10538"/>
    <n v="3135"/>
    <x v="232"/>
    <n v="472896"/>
    <n v="42043319"/>
    <n v="255848"/>
    <n v="2833"/>
    <n v="2734"/>
    <n v="9410494"/>
    <n v="119949"/>
    <x v="15"/>
    <s v="Texas"/>
    <x v="15"/>
    <n v="154014545"/>
    <n v="1269152"/>
  </r>
  <r>
    <x v="296"/>
    <x v="10"/>
    <x v="10"/>
    <s v="2020_11"/>
    <x v="0"/>
    <x v="10"/>
    <x v="253"/>
    <x v="224"/>
    <n v="25041"/>
    <n v="10892"/>
    <n v="3107"/>
    <x v="233"/>
    <n v="476003"/>
    <n v="42245917"/>
    <n v="202598"/>
    <n v="2853"/>
    <n v="2832"/>
    <n v="9516490"/>
    <n v="105996"/>
    <x v="15"/>
    <s v="Texas"/>
    <x v="15"/>
    <n v="155332996"/>
    <n v="1318451"/>
  </r>
  <r>
    <x v="297"/>
    <x v="10"/>
    <x v="10"/>
    <s v="2020_11"/>
    <x v="0"/>
    <x v="10"/>
    <x v="254"/>
    <x v="225"/>
    <n v="25276"/>
    <n v="11050"/>
    <n v="2553"/>
    <x v="234"/>
    <n v="478556"/>
    <n v="42548344"/>
    <n v="302427"/>
    <n v="2872"/>
    <n v="2876"/>
    <n v="9635513"/>
    <n v="119023"/>
    <x v="15"/>
    <s v="Texas"/>
    <x v="15"/>
    <n v="156894058"/>
    <n v="1561062"/>
  </r>
  <r>
    <x v="298"/>
    <x v="10"/>
    <x v="10"/>
    <s v="2020_11"/>
    <x v="0"/>
    <x v="10"/>
    <x v="255"/>
    <x v="226"/>
    <n v="25498"/>
    <n v="11213"/>
    <n v="3121"/>
    <x v="235"/>
    <n v="481677"/>
    <n v="42862789"/>
    <n v="314445"/>
    <n v="2885"/>
    <n v="2850"/>
    <n v="9765503"/>
    <n v="129990"/>
    <x v="15"/>
    <s v="Texas"/>
    <x v="15"/>
    <n v="158667013"/>
    <n v="1772955"/>
  </r>
  <r>
    <x v="299"/>
    <x v="10"/>
    <x v="10"/>
    <s v="2020_11"/>
    <x v="0"/>
    <x v="10"/>
    <x v="256"/>
    <x v="227"/>
    <n v="25721"/>
    <n v="11215"/>
    <n v="2341"/>
    <x v="236"/>
    <n v="484018"/>
    <n v="43220658"/>
    <n v="357869"/>
    <n v="2898"/>
    <n v="2947"/>
    <n v="9897616"/>
    <n v="132113"/>
    <x v="15"/>
    <s v="Texas"/>
    <x v="15"/>
    <n v="160213177"/>
    <n v="1546164"/>
  </r>
  <r>
    <x v="300"/>
    <x v="10"/>
    <x v="10"/>
    <s v="2020_11"/>
    <x v="0"/>
    <x v="10"/>
    <x v="257"/>
    <x v="228"/>
    <n v="25819"/>
    <n v="11223"/>
    <n v="1467"/>
    <x v="237"/>
    <n v="485485"/>
    <n v="43460293"/>
    <n v="239635"/>
    <n v="2900"/>
    <n v="2977"/>
    <n v="10010061"/>
    <n v="112445"/>
    <x v="15"/>
    <s v="Texas"/>
    <x v="15"/>
    <n v="161479235"/>
    <n v="1266058"/>
  </r>
  <r>
    <x v="301"/>
    <x v="10"/>
    <x v="10"/>
    <s v="2020_11"/>
    <x v="0"/>
    <x v="10"/>
    <x v="258"/>
    <x v="162"/>
    <n v="26087"/>
    <n v="11636"/>
    <n v="2176"/>
    <x v="238"/>
    <n v="487661"/>
    <n v="43743959"/>
    <n v="283666"/>
    <n v="2907"/>
    <n v="3111"/>
    <n v="10128464"/>
    <n v="118403"/>
    <x v="15"/>
    <s v="Texas"/>
    <x v="15"/>
    <n v="162793615"/>
    <n v="1314380"/>
  </r>
  <r>
    <x v="302"/>
    <x v="10"/>
    <x v="10"/>
    <s v="2020_11"/>
    <x v="0"/>
    <x v="10"/>
    <x v="259"/>
    <x v="229"/>
    <n v="26335"/>
    <n v="12057"/>
    <n v="4070"/>
    <x v="239"/>
    <n v="491731"/>
    <n v="43947336"/>
    <n v="203377"/>
    <n v="2922"/>
    <n v="3202"/>
    <n v="10264033"/>
    <n v="135569"/>
    <x v="15"/>
    <s v="Texas"/>
    <x v="15"/>
    <n v="164180551"/>
    <n v="1386936"/>
  </r>
  <r>
    <x v="303"/>
    <x v="10"/>
    <x v="10"/>
    <s v="2020_11"/>
    <x v="0"/>
    <x v="10"/>
    <x v="260"/>
    <x v="230"/>
    <n v="26584"/>
    <n v="12626"/>
    <n v="3281"/>
    <x v="240"/>
    <n v="495012"/>
    <n v="44230579"/>
    <n v="283243"/>
    <n v="2947"/>
    <n v="3365"/>
    <n v="10413366"/>
    <n v="149333"/>
    <x v="15"/>
    <s v="Texas"/>
    <x v="15"/>
    <n v="165684111"/>
    <n v="1503560"/>
  </r>
  <r>
    <x v="304"/>
    <x v="10"/>
    <x v="10"/>
    <s v="2020_11"/>
    <x v="0"/>
    <x v="10"/>
    <x v="261"/>
    <x v="231"/>
    <n v="26803"/>
    <n v="12917"/>
    <n v="3562"/>
    <x v="241"/>
    <n v="498574"/>
    <n v="44502129"/>
    <n v="271550"/>
    <n v="2954"/>
    <n v="3622"/>
    <n v="10570908"/>
    <n v="157542"/>
    <x v="15"/>
    <s v="Texas"/>
    <x v="15"/>
    <n v="167291662"/>
    <n v="1607551"/>
  </r>
  <r>
    <x v="305"/>
    <x v="10"/>
    <x v="10"/>
    <s v="2020_11"/>
    <x v="0"/>
    <x v="10"/>
    <x v="262"/>
    <x v="232"/>
    <n v="26997"/>
    <n v="13280"/>
    <n v="3673"/>
    <x v="242"/>
    <n v="502247"/>
    <n v="44834103"/>
    <n v="331974"/>
    <n v="2967"/>
    <n v="3766"/>
    <n v="10745541"/>
    <n v="174633"/>
    <x v="15"/>
    <s v="Texas"/>
    <x v="15"/>
    <n v="169034221"/>
    <n v="1742559"/>
  </r>
  <r>
    <x v="306"/>
    <x v="10"/>
    <x v="10"/>
    <s v="2020_11"/>
    <x v="0"/>
    <x v="10"/>
    <x v="263"/>
    <x v="233"/>
    <n v="27172"/>
    <n v="13491"/>
    <n v="3468"/>
    <x v="243"/>
    <n v="505715"/>
    <n v="45134549"/>
    <n v="300446"/>
    <n v="2972"/>
    <n v="3945"/>
    <n v="10913267"/>
    <n v="167726"/>
    <x v="15"/>
    <s v="Texas"/>
    <x v="15"/>
    <n v="170820110"/>
    <n v="1785889"/>
  </r>
  <r>
    <x v="307"/>
    <x v="10"/>
    <x v="10"/>
    <s v="2020_11"/>
    <x v="0"/>
    <x v="10"/>
    <x v="264"/>
    <x v="234"/>
    <n v="27269"/>
    <n v="13849"/>
    <n v="1868"/>
    <x v="244"/>
    <n v="507583"/>
    <n v="45534900"/>
    <n v="400351"/>
    <n v="2975"/>
    <n v="3939"/>
    <n v="11060329"/>
    <n v="147062"/>
    <x v="15"/>
    <s v="Texas"/>
    <x v="15"/>
    <n v="172446547"/>
    <n v="1626437"/>
  </r>
  <r>
    <x v="308"/>
    <x v="10"/>
    <x v="10"/>
    <s v="2020_11"/>
    <x v="0"/>
    <x v="10"/>
    <x v="265"/>
    <x v="235"/>
    <n v="27437"/>
    <n v="14471"/>
    <n v="2907"/>
    <x v="245"/>
    <n v="510490"/>
    <n v="45784358"/>
    <n v="249458"/>
    <n v="2988"/>
    <n v="4156"/>
    <n v="11210306"/>
    <n v="149977"/>
    <x v="15"/>
    <s v="Texas"/>
    <x v="15"/>
    <n v="173931177"/>
    <n v="1484630"/>
  </r>
  <r>
    <x v="309"/>
    <x v="10"/>
    <x v="10"/>
    <s v="2020_11"/>
    <x v="0"/>
    <x v="10"/>
    <x v="266"/>
    <x v="236"/>
    <n v="27681"/>
    <n v="15009"/>
    <n v="3887"/>
    <x v="246"/>
    <n v="514377"/>
    <n v="46084856"/>
    <n v="300498"/>
    <n v="3004"/>
    <n v="4379"/>
    <n v="11370132"/>
    <n v="159826"/>
    <x v="15"/>
    <s v="Texas"/>
    <x v="15"/>
    <n v="175565449"/>
    <n v="1634272"/>
  </r>
  <r>
    <x v="310"/>
    <x v="10"/>
    <x v="10"/>
    <s v="2020_11"/>
    <x v="0"/>
    <x v="10"/>
    <x v="267"/>
    <x v="237"/>
    <n v="27989"/>
    <n v="15557"/>
    <n v="4352"/>
    <x v="247"/>
    <n v="518729"/>
    <n v="46431771"/>
    <n v="346915"/>
    <n v="3024"/>
    <n v="4699"/>
    <n v="11538352"/>
    <n v="168220"/>
    <x v="15"/>
    <s v="Texas"/>
    <x v="15"/>
    <n v="177266455"/>
    <n v="1701006"/>
  </r>
  <r>
    <x v="311"/>
    <x v="10"/>
    <x v="10"/>
    <s v="2020_11"/>
    <x v="0"/>
    <x v="10"/>
    <x v="268"/>
    <x v="238"/>
    <n v="28216"/>
    <n v="15759"/>
    <n v="4456"/>
    <x v="248"/>
    <n v="523185"/>
    <n v="46756160"/>
    <n v="324389"/>
    <n v="3052"/>
    <n v="4860"/>
    <n v="11726284"/>
    <n v="187932"/>
    <x v="15"/>
    <s v="Texas"/>
    <x v="15"/>
    <n v="179111809"/>
    <n v="1845354"/>
  </r>
  <r>
    <x v="312"/>
    <x v="10"/>
    <x v="10"/>
    <s v="2020_11"/>
    <x v="0"/>
    <x v="10"/>
    <x v="269"/>
    <x v="239"/>
    <n v="28472"/>
    <n v="16146"/>
    <n v="3903"/>
    <x v="249"/>
    <n v="527088"/>
    <n v="47204327"/>
    <n v="448167"/>
    <n v="3078"/>
    <n v="5058"/>
    <n v="11923448"/>
    <n v="197164"/>
    <x v="15"/>
    <s v="Texas"/>
    <x v="15"/>
    <n v="181116695"/>
    <n v="2004886"/>
  </r>
  <r>
    <x v="313"/>
    <x v="10"/>
    <x v="10"/>
    <s v="2020_11"/>
    <x v="0"/>
    <x v="10"/>
    <x v="270"/>
    <x v="240"/>
    <n v="28693"/>
    <n v="16264"/>
    <n v="3375"/>
    <x v="250"/>
    <n v="530463"/>
    <n v="47580860"/>
    <n v="376533"/>
    <n v="3087"/>
    <n v="5103"/>
    <n v="12109833"/>
    <n v="186385"/>
    <x v="15"/>
    <s v="Texas"/>
    <x v="15"/>
    <n v="183257160"/>
    <n v="2140465"/>
  </r>
  <r>
    <x v="314"/>
    <x v="10"/>
    <x v="10"/>
    <s v="2020_11"/>
    <x v="0"/>
    <x v="10"/>
    <x v="271"/>
    <x v="82"/>
    <n v="28828"/>
    <n v="16411"/>
    <n v="2291"/>
    <x v="251"/>
    <n v="532754"/>
    <n v="47954715"/>
    <n v="373855"/>
    <n v="3094"/>
    <n v="5233"/>
    <n v="12264021"/>
    <n v="154188"/>
    <x v="15"/>
    <s v="Texas"/>
    <x v="15"/>
    <n v="185075953"/>
    <n v="1818793"/>
  </r>
  <r>
    <x v="315"/>
    <x v="10"/>
    <x v="10"/>
    <s v="2020_11"/>
    <x v="0"/>
    <x v="10"/>
    <x v="272"/>
    <x v="241"/>
    <n v="28990"/>
    <n v="17060"/>
    <n v="2835"/>
    <x v="252"/>
    <n v="535589"/>
    <n v="48285922"/>
    <n v="331207"/>
    <n v="3106"/>
    <n v="5455"/>
    <n v="12418717"/>
    <n v="154696"/>
    <x v="15"/>
    <s v="Texas"/>
    <x v="15"/>
    <n v="186746964"/>
    <n v="1671011"/>
  </r>
  <r>
    <x v="316"/>
    <x v="10"/>
    <x v="10"/>
    <s v="2020_11"/>
    <x v="0"/>
    <x v="10"/>
    <x v="273"/>
    <x v="242"/>
    <n v="29245"/>
    <n v="17317"/>
    <n v="4685"/>
    <x v="253"/>
    <n v="540274"/>
    <n v="48646508"/>
    <n v="360586"/>
    <n v="3123"/>
    <n v="5626"/>
    <n v="12585220"/>
    <n v="166503"/>
    <x v="15"/>
    <s v="Texas"/>
    <x v="15"/>
    <n v="188620801"/>
    <n v="1873837"/>
  </r>
  <r>
    <x v="317"/>
    <x v="10"/>
    <x v="10"/>
    <s v="2020_11"/>
    <x v="0"/>
    <x v="10"/>
    <x v="274"/>
    <x v="243"/>
    <n v="29540"/>
    <n v="17738"/>
    <n v="4538"/>
    <x v="254"/>
    <n v="544812"/>
    <n v="49040673"/>
    <n v="394165"/>
    <n v="3147"/>
    <n v="5987"/>
    <n v="12773716"/>
    <n v="188496"/>
    <x v="15"/>
    <s v="Texas"/>
    <x v="15"/>
    <n v="190501860"/>
    <n v="1881059"/>
  </r>
  <r>
    <x v="318"/>
    <x v="10"/>
    <x v="10"/>
    <s v="2020_11"/>
    <x v="0"/>
    <x v="10"/>
    <x v="275"/>
    <x v="244"/>
    <n v="29673"/>
    <n v="18019"/>
    <n v="2333"/>
    <x v="255"/>
    <n v="547145"/>
    <n v="49220614"/>
    <n v="179941"/>
    <n v="3153"/>
    <n v="5986"/>
    <n v="12903480"/>
    <n v="129764"/>
    <x v="15"/>
    <s v="Texas"/>
    <x v="15"/>
    <n v="191969471"/>
    <n v="1467611"/>
  </r>
  <r>
    <x v="319"/>
    <x v="10"/>
    <x v="10"/>
    <s v="2020_11"/>
    <x v="0"/>
    <x v="10"/>
    <x v="276"/>
    <x v="245"/>
    <n v="29858"/>
    <n v="18056"/>
    <n v="3418"/>
    <x v="256"/>
    <n v="550563"/>
    <n v="49605194"/>
    <n v="384580"/>
    <n v="3171"/>
    <n v="6028"/>
    <n v="13102354"/>
    <n v="198874"/>
    <x v="15"/>
    <s v="Texas"/>
    <x v="15"/>
    <n v="193939999"/>
    <n v="1970528"/>
  </r>
  <r>
    <x v="320"/>
    <x v="10"/>
    <x v="10"/>
    <s v="2020_11"/>
    <x v="0"/>
    <x v="10"/>
    <x v="277"/>
    <x v="246"/>
    <n v="30109"/>
    <n v="18249"/>
    <n v="3485"/>
    <x v="257"/>
    <n v="554048"/>
    <n v="49929607"/>
    <n v="324413"/>
    <n v="3179"/>
    <n v="6148"/>
    <n v="13253823"/>
    <n v="151469"/>
    <x v="15"/>
    <s v="Texas"/>
    <x v="15"/>
    <n v="195615223"/>
    <n v="1675224"/>
  </r>
  <r>
    <x v="321"/>
    <x v="10"/>
    <x v="10"/>
    <s v="2020_11"/>
    <x v="0"/>
    <x v="10"/>
    <x v="278"/>
    <x v="247"/>
    <n v="30274"/>
    <n v="18437"/>
    <n v="2429"/>
    <x v="258"/>
    <n v="556477"/>
    <n v="50156395"/>
    <n v="226788"/>
    <n v="3184"/>
    <n v="6245"/>
    <n v="13391077"/>
    <n v="137254"/>
    <x v="15"/>
    <s v="Texas"/>
    <x v="15"/>
    <n v="196952358"/>
    <n v="1337135"/>
  </r>
  <r>
    <x v="322"/>
    <x v="10"/>
    <x v="10"/>
    <s v="2020_11"/>
    <x v="0"/>
    <x v="10"/>
    <x v="279"/>
    <x v="248"/>
    <n v="30469"/>
    <n v="18807"/>
    <n v="3394"/>
    <x v="259"/>
    <n v="559871"/>
    <n v="50500626"/>
    <n v="344231"/>
    <n v="3205"/>
    <n v="6520"/>
    <n v="13541108"/>
    <n v="150031"/>
    <x v="15"/>
    <s v="Texas"/>
    <x v="15"/>
    <n v="198472598"/>
    <n v="1520240"/>
  </r>
  <r>
    <x v="323"/>
    <x v="11"/>
    <x v="11"/>
    <s v="2020_12"/>
    <x v="0"/>
    <x v="11"/>
    <x v="280"/>
    <x v="249"/>
    <n v="30749"/>
    <n v="19292"/>
    <n v="4916"/>
    <x v="260"/>
    <n v="564787"/>
    <n v="50764325"/>
    <n v="263699"/>
    <n v="3223"/>
    <n v="6643"/>
    <n v="13722291"/>
    <n v="181183"/>
    <x v="15"/>
    <s v="Texas"/>
    <x v="15"/>
    <n v="199966644"/>
    <n v="1494046"/>
  </r>
  <r>
    <x v="324"/>
    <x v="11"/>
    <x v="11"/>
    <s v="2020_12"/>
    <x v="0"/>
    <x v="11"/>
    <x v="281"/>
    <x v="250"/>
    <n v="31038"/>
    <n v="19687"/>
    <n v="5238"/>
    <x v="261"/>
    <n v="570025"/>
    <n v="50105551"/>
    <n v="-658774"/>
    <n v="3252"/>
    <n v="6855"/>
    <n v="13925720"/>
    <n v="203429"/>
    <x v="15"/>
    <s v="Texas"/>
    <x v="15"/>
    <n v="201554613"/>
    <n v="1587969"/>
  </r>
  <r>
    <x v="325"/>
    <x v="11"/>
    <x v="11"/>
    <s v="2020_12"/>
    <x v="0"/>
    <x v="11"/>
    <x v="282"/>
    <x v="251"/>
    <n v="31276"/>
    <n v="19714"/>
    <n v="5369"/>
    <x v="262"/>
    <n v="575394"/>
    <n v="50411774"/>
    <n v="306223"/>
    <n v="3280"/>
    <n v="6871"/>
    <n v="14141991"/>
    <n v="216271"/>
    <x v="15"/>
    <s v="Texas"/>
    <x v="15"/>
    <n v="203458633"/>
    <n v="1904020"/>
  </r>
  <r>
    <x v="326"/>
    <x v="11"/>
    <x v="11"/>
    <s v="2020_12"/>
    <x v="0"/>
    <x v="11"/>
    <x v="283"/>
    <x v="252"/>
    <n v="31608"/>
    <n v="19853"/>
    <n v="4654"/>
    <x v="263"/>
    <n v="580048"/>
    <n v="50722169"/>
    <n v="310395"/>
    <n v="3305"/>
    <n v="6992"/>
    <n v="14372304"/>
    <n v="230313"/>
    <x v="15"/>
    <s v="Texas"/>
    <x v="15"/>
    <n v="205377372"/>
    <n v="1918739"/>
  </r>
  <r>
    <x v="327"/>
    <x v="11"/>
    <x v="11"/>
    <s v="2020_12"/>
    <x v="0"/>
    <x v="11"/>
    <x v="284"/>
    <x v="253"/>
    <n v="31831"/>
    <n v="19947"/>
    <n v="3513"/>
    <x v="264"/>
    <n v="583561"/>
    <n v="51078947"/>
    <n v="356778"/>
    <n v="3321"/>
    <n v="7006"/>
    <n v="14591374"/>
    <n v="219070"/>
    <x v="15"/>
    <s v="Texas"/>
    <x v="15"/>
    <n v="207679458"/>
    <n v="2302086"/>
  </r>
  <r>
    <x v="328"/>
    <x v="11"/>
    <x v="11"/>
    <s v="2020_12"/>
    <x v="0"/>
    <x v="11"/>
    <x v="285"/>
    <x v="153"/>
    <n v="31946"/>
    <n v="20145"/>
    <n v="2311"/>
    <x v="265"/>
    <n v="585872"/>
    <n v="51378638"/>
    <n v="299691"/>
    <n v="3322"/>
    <n v="7095"/>
    <n v="14773954"/>
    <n v="182580"/>
    <x v="15"/>
    <s v="Texas"/>
    <x v="15"/>
    <n v="209355237"/>
    <n v="1675779"/>
  </r>
  <r>
    <x v="329"/>
    <x v="11"/>
    <x v="11"/>
    <s v="2020_12"/>
    <x v="0"/>
    <x v="11"/>
    <x v="286"/>
    <x v="254"/>
    <n v="32120"/>
    <n v="20097"/>
    <n v="3461"/>
    <x v="266"/>
    <n v="589333"/>
    <n v="51647749"/>
    <n v="269111"/>
    <n v="3328"/>
    <n v="7067"/>
    <n v="14955851"/>
    <n v="181897"/>
    <x v="15"/>
    <s v="Texas"/>
    <x v="15"/>
    <n v="211008506"/>
    <n v="1653269"/>
  </r>
  <r>
    <x v="330"/>
    <x v="11"/>
    <x v="11"/>
    <s v="2020_12"/>
    <x v="0"/>
    <x v="11"/>
    <x v="287"/>
    <x v="255"/>
    <n v="32406"/>
    <n v="20475"/>
    <n v="4410"/>
    <x v="267"/>
    <n v="593743"/>
    <n v="51940084"/>
    <n v="292335"/>
    <n v="3359"/>
    <n v="7251"/>
    <n v="15173695"/>
    <n v="217844"/>
    <x v="15"/>
    <s v="Texas"/>
    <x v="15"/>
    <n v="212699420"/>
    <n v="1690914"/>
  </r>
  <r>
    <x v="331"/>
    <x v="11"/>
    <x v="11"/>
    <s v="2020_12"/>
    <x v="0"/>
    <x v="11"/>
    <x v="288"/>
    <x v="256"/>
    <n v="32720"/>
    <n v="20903"/>
    <n v="5300"/>
    <x v="268"/>
    <n v="599043"/>
    <n v="52318403"/>
    <n v="378319"/>
    <n v="3376"/>
    <n v="7621"/>
    <n v="15390423"/>
    <n v="216728"/>
    <x v="15"/>
    <s v="Texas"/>
    <x v="15"/>
    <n v="214531965"/>
    <n v="1832545"/>
  </r>
  <r>
    <x v="332"/>
    <x v="11"/>
    <x v="11"/>
    <s v="2020_12"/>
    <x v="0"/>
    <x v="11"/>
    <x v="289"/>
    <x v="257"/>
    <n v="32919"/>
    <n v="21024"/>
    <n v="4450"/>
    <x v="269"/>
    <n v="603493"/>
    <n v="52629992"/>
    <n v="311589"/>
    <n v="3394"/>
    <n v="7444"/>
    <n v="15611269"/>
    <n v="220846"/>
    <x v="15"/>
    <s v="Texas"/>
    <x v="15"/>
    <n v="216499543"/>
    <n v="1967578"/>
  </r>
  <r>
    <x v="333"/>
    <x v="11"/>
    <x v="11"/>
    <s v="2020_12"/>
    <x v="0"/>
    <x v="11"/>
    <x v="290"/>
    <x v="258"/>
    <n v="33237"/>
    <n v="21012"/>
    <n v="5411"/>
    <x v="270"/>
    <n v="608904"/>
    <n v="52980433"/>
    <n v="350441"/>
    <n v="3424"/>
    <n v="7488"/>
    <n v="15848202"/>
    <n v="236933"/>
    <x v="15"/>
    <s v="Texas"/>
    <x v="15"/>
    <n v="218469052"/>
    <n v="1969509"/>
  </r>
  <r>
    <x v="334"/>
    <x v="11"/>
    <x v="11"/>
    <s v="2020_12"/>
    <x v="0"/>
    <x v="11"/>
    <x v="291"/>
    <x v="259"/>
    <n v="33419"/>
    <n v="21198"/>
    <n v="3789"/>
    <x v="271"/>
    <n v="612693"/>
    <n v="53206636"/>
    <n v="226203"/>
    <n v="3430"/>
    <n v="7515"/>
    <n v="16075106"/>
    <n v="226904"/>
    <x v="15"/>
    <s v="Texas"/>
    <x v="15"/>
    <n v="220388948"/>
    <n v="1919896"/>
  </r>
  <r>
    <x v="335"/>
    <x v="11"/>
    <x v="11"/>
    <s v="2020_12"/>
    <x v="0"/>
    <x v="11"/>
    <x v="292"/>
    <x v="260"/>
    <n v="33494"/>
    <n v="21230"/>
    <n v="2314"/>
    <x v="272"/>
    <n v="615007"/>
    <n v="53506446"/>
    <n v="299810"/>
    <n v="3432"/>
    <n v="7535"/>
    <n v="16262357"/>
    <n v="187251"/>
    <x v="15"/>
    <s v="Texas"/>
    <x v="15"/>
    <n v="222216258"/>
    <n v="1827310"/>
  </r>
  <r>
    <x v="336"/>
    <x v="11"/>
    <x v="11"/>
    <s v="2020_12"/>
    <x v="0"/>
    <x v="11"/>
    <x v="293"/>
    <x v="261"/>
    <n v="33693"/>
    <n v="21458"/>
    <n v="3461"/>
    <x v="273"/>
    <n v="618468"/>
    <n v="53962524"/>
    <n v="456078"/>
    <n v="3442"/>
    <n v="7699"/>
    <n v="16455643"/>
    <n v="193286"/>
    <x v="15"/>
    <s v="Texas"/>
    <x v="15"/>
    <n v="224227209"/>
    <n v="2010951"/>
  </r>
  <r>
    <x v="337"/>
    <x v="11"/>
    <x v="11"/>
    <s v="2020_12"/>
    <x v="0"/>
    <x v="11"/>
    <x v="294"/>
    <x v="262"/>
    <n v="33958"/>
    <n v="21897"/>
    <n v="4430"/>
    <x v="274"/>
    <n v="622898"/>
    <n v="54279236"/>
    <n v="316712"/>
    <n v="3460"/>
    <n v="7702"/>
    <n v="16648861"/>
    <n v="193218"/>
    <x v="15"/>
    <s v="Texas"/>
    <x v="15"/>
    <n v="226060347"/>
    <n v="1833138"/>
  </r>
  <r>
    <x v="338"/>
    <x v="11"/>
    <x v="11"/>
    <s v="2020_12"/>
    <x v="0"/>
    <x v="11"/>
    <x v="295"/>
    <x v="263"/>
    <n v="34237"/>
    <n v="21943"/>
    <n v="4776"/>
    <x v="275"/>
    <n v="627674"/>
    <n v="54583082"/>
    <n v="303846"/>
    <n v="3488"/>
    <n v="7782"/>
    <n v="16883149"/>
    <n v="234288"/>
    <x v="15"/>
    <s v="Texas"/>
    <x v="15"/>
    <n v="227900343"/>
    <n v="1839996"/>
  </r>
  <r>
    <x v="339"/>
    <x v="11"/>
    <x v="11"/>
    <s v="2020_12"/>
    <x v="0"/>
    <x v="11"/>
    <x v="296"/>
    <x v="264"/>
    <n v="34485"/>
    <n v="21912"/>
    <n v="5167"/>
    <x v="276"/>
    <n v="632841"/>
    <n v="54829514"/>
    <n v="246432"/>
    <n v="3504"/>
    <n v="7848"/>
    <n v="17126119"/>
    <n v="242970"/>
    <x v="15"/>
    <s v="Texas"/>
    <x v="15"/>
    <n v="229813040"/>
    <n v="1912697"/>
  </r>
  <r>
    <x v="340"/>
    <x v="11"/>
    <x v="11"/>
    <s v="2020_12"/>
    <x v="0"/>
    <x v="11"/>
    <x v="297"/>
    <x v="265"/>
    <n v="34716"/>
    <n v="21745"/>
    <n v="5214"/>
    <x v="277"/>
    <n v="638055"/>
    <n v="55280309"/>
    <n v="450795"/>
    <n v="3519"/>
    <n v="7786"/>
    <n v="17367905"/>
    <n v="241786"/>
    <x v="15"/>
    <s v="Texas"/>
    <x v="15"/>
    <n v="232006506"/>
    <n v="2193466"/>
  </r>
  <r>
    <x v="341"/>
    <x v="11"/>
    <x v="11"/>
    <s v="2020_12"/>
    <x v="0"/>
    <x v="11"/>
    <x v="298"/>
    <x v="266"/>
    <n v="34949"/>
    <n v="21692"/>
    <n v="3429"/>
    <x v="278"/>
    <n v="641484"/>
    <n v="55481072"/>
    <n v="200763"/>
    <n v="3529"/>
    <n v="7786"/>
    <n v="17572778"/>
    <n v="204873"/>
    <x v="15"/>
    <s v="Texas"/>
    <x v="15"/>
    <n v="233866045"/>
    <n v="1859539"/>
  </r>
  <r>
    <x v="342"/>
    <x v="11"/>
    <x v="11"/>
    <s v="2020_12"/>
    <x v="0"/>
    <x v="11"/>
    <x v="299"/>
    <x v="267"/>
    <n v="35030"/>
    <n v="21763"/>
    <n v="2382"/>
    <x v="279"/>
    <n v="643866"/>
    <n v="55730338"/>
    <n v="249266"/>
    <n v="3530"/>
    <n v="7695"/>
    <n v="17770272"/>
    <n v="197494"/>
    <x v="15"/>
    <s v="Texas"/>
    <x v="15"/>
    <n v="235687674"/>
    <n v="1821629"/>
  </r>
  <r>
    <x v="343"/>
    <x v="11"/>
    <x v="11"/>
    <s v="2020_12"/>
    <x v="0"/>
    <x v="11"/>
    <x v="300"/>
    <x v="268"/>
    <n v="35178"/>
    <n v="21884"/>
    <n v="3111"/>
    <x v="280"/>
    <n v="646977"/>
    <n v="56170134"/>
    <n v="439796"/>
    <n v="3539"/>
    <n v="7783"/>
    <n v="17949678"/>
    <n v="179406"/>
    <x v="15"/>
    <s v="Texas"/>
    <x v="15"/>
    <n v="237662264"/>
    <n v="1974590"/>
  </r>
  <r>
    <x v="344"/>
    <x v="11"/>
    <x v="11"/>
    <s v="2020_12"/>
    <x v="0"/>
    <x v="11"/>
    <x v="301"/>
    <x v="269"/>
    <n v="35428"/>
    <n v="22213"/>
    <n v="4567"/>
    <x v="281"/>
    <n v="651544"/>
    <n v="56438180"/>
    <n v="268046"/>
    <n v="3554"/>
    <n v="7830"/>
    <n v="18142686"/>
    <n v="193008"/>
    <x v="15"/>
    <s v="Texas"/>
    <x v="15"/>
    <n v="239432397"/>
    <n v="1770133"/>
  </r>
  <r>
    <x v="345"/>
    <x v="11"/>
    <x v="11"/>
    <s v="2020_12"/>
    <x v="0"/>
    <x v="11"/>
    <x v="302"/>
    <x v="270"/>
    <n v="35695"/>
    <n v="22489"/>
    <n v="4795"/>
    <x v="282"/>
    <n v="656339"/>
    <n v="56743142"/>
    <n v="304962"/>
    <n v="3579"/>
    <n v="7819"/>
    <n v="18367212"/>
    <n v="224526"/>
    <x v="15"/>
    <s v="Texas"/>
    <x v="15"/>
    <n v="241223878"/>
    <n v="1791481"/>
  </r>
  <r>
    <x v="346"/>
    <x v="11"/>
    <x v="11"/>
    <s v="2020_12"/>
    <x v="0"/>
    <x v="11"/>
    <x v="303"/>
    <x v="271"/>
    <n v="35899"/>
    <n v="22623"/>
    <n v="4289"/>
    <x v="283"/>
    <n v="660628"/>
    <n v="57065259"/>
    <n v="322117"/>
    <n v="3587"/>
    <n v="7792"/>
    <n v="18573896"/>
    <n v="206684"/>
    <x v="15"/>
    <s v="Texas"/>
    <x v="15"/>
    <n v="243255772"/>
    <n v="2031894"/>
  </r>
  <r>
    <x v="347"/>
    <x v="11"/>
    <x v="11"/>
    <s v="2020_12"/>
    <x v="0"/>
    <x v="11"/>
    <x v="304"/>
    <x v="236"/>
    <n v="35945"/>
    <n v="22418"/>
    <n v="2047"/>
    <x v="284"/>
    <n v="662675"/>
    <n v="57235949"/>
    <n v="170690"/>
    <n v="3592"/>
    <n v="7831"/>
    <n v="18700692"/>
    <n v="126796"/>
    <x v="15"/>
    <s v="Texas"/>
    <x v="15"/>
    <n v="244823812"/>
    <n v="1568040"/>
  </r>
  <r>
    <x v="348"/>
    <x v="11"/>
    <x v="11"/>
    <s v="2020_12"/>
    <x v="0"/>
    <x v="11"/>
    <x v="305"/>
    <x v="272"/>
    <n v="36038"/>
    <n v="22373"/>
    <n v="2292"/>
    <x v="285"/>
    <n v="664967"/>
    <n v="57450504"/>
    <n v="214555"/>
    <n v="3593"/>
    <n v="7809"/>
    <n v="18891286"/>
    <n v="190594"/>
    <x v="15"/>
    <s v="Texas"/>
    <x v="15"/>
    <n v="246798110"/>
    <n v="1974298"/>
  </r>
  <r>
    <x v="349"/>
    <x v="11"/>
    <x v="11"/>
    <s v="2020_12"/>
    <x v="0"/>
    <x v="11"/>
    <x v="306"/>
    <x v="73"/>
    <n v="36164"/>
    <n v="22447"/>
    <n v="2302"/>
    <x v="286"/>
    <n v="667269"/>
    <n v="57654792"/>
    <n v="204288"/>
    <n v="3604"/>
    <n v="7878"/>
    <n v="19044826"/>
    <n v="153540"/>
    <x v="15"/>
    <s v="Texas"/>
    <x v="15"/>
    <n v="248193350"/>
    <n v="1395240"/>
  </r>
  <r>
    <x v="350"/>
    <x v="11"/>
    <x v="11"/>
    <s v="2020_12"/>
    <x v="0"/>
    <x v="11"/>
    <x v="307"/>
    <x v="273"/>
    <n v="36308"/>
    <n v="22579"/>
    <n v="3723"/>
    <x v="287"/>
    <n v="670992"/>
    <n v="57964513"/>
    <n v="309721"/>
    <n v="3612"/>
    <n v="7948"/>
    <n v="19208953"/>
    <n v="164127"/>
    <x v="15"/>
    <s v="Texas"/>
    <x v="15"/>
    <n v="249525472"/>
    <n v="1332122"/>
  </r>
  <r>
    <x v="351"/>
    <x v="11"/>
    <x v="11"/>
    <s v="2020_12"/>
    <x v="0"/>
    <x v="11"/>
    <x v="308"/>
    <x v="274"/>
    <n v="36583"/>
    <n v="22838"/>
    <n v="5261"/>
    <x v="288"/>
    <n v="676253"/>
    <n v="58166211"/>
    <n v="201698"/>
    <n v="3635"/>
    <n v="7885"/>
    <n v="19408632"/>
    <n v="199679"/>
    <x v="15"/>
    <s v="Texas"/>
    <x v="15"/>
    <n v="250868986"/>
    <n v="1343514"/>
  </r>
  <r>
    <x v="352"/>
    <x v="11"/>
    <x v="11"/>
    <s v="2020_12"/>
    <x v="0"/>
    <x v="11"/>
    <x v="309"/>
    <x v="275"/>
    <n v="36855"/>
    <n v="23069"/>
    <n v="5514"/>
    <x v="289"/>
    <n v="681767"/>
    <n v="58381318"/>
    <n v="215107"/>
    <n v="3653"/>
    <n v="7930"/>
    <n v="19638128"/>
    <n v="229496"/>
    <x v="15"/>
    <s v="Texas"/>
    <x v="15"/>
    <n v="252452699"/>
    <n v="1583713"/>
  </r>
  <r>
    <x v="353"/>
    <x v="11"/>
    <x v="11"/>
    <s v="2020_12"/>
    <x v="0"/>
    <x v="11"/>
    <x v="310"/>
    <x v="276"/>
    <n v="37066"/>
    <n v="23097"/>
    <n v="4348"/>
    <x v="290"/>
    <n v="686115"/>
    <n v="58644173"/>
    <n v="262855"/>
    <n v="3672"/>
    <n v="8004"/>
    <n v="19864374"/>
    <n v="226246"/>
    <x v="15"/>
    <s v="Texas"/>
    <x v="15"/>
    <n v="254249919"/>
    <n v="1797220"/>
  </r>
  <r>
    <x v="354"/>
    <x v="12"/>
    <x v="12"/>
    <s v="2021_01"/>
    <x v="1"/>
    <x v="0"/>
    <x v="311"/>
    <x v="277"/>
    <n v="37196"/>
    <n v="23255"/>
    <n v="4550"/>
    <x v="291"/>
    <n v="690665"/>
    <n v="58836221"/>
    <n v="192048"/>
    <n v="3681"/>
    <n v="7990"/>
    <n v="20047280"/>
    <n v="182906"/>
    <x v="15"/>
    <s v="Texas"/>
    <x v="15"/>
    <n v="255795456"/>
    <n v="1545537"/>
  </r>
  <r>
    <x v="355"/>
    <x v="12"/>
    <x v="12"/>
    <s v="2021_01"/>
    <x v="1"/>
    <x v="0"/>
    <x v="312"/>
    <x v="278"/>
    <n v="37309"/>
    <n v="23133"/>
    <n v="3051"/>
    <x v="292"/>
    <n v="693716"/>
    <n v="59058013"/>
    <n v="221792"/>
    <n v="3684"/>
    <n v="7910"/>
    <n v="20327598"/>
    <n v="280318"/>
    <x v="15"/>
    <s v="Texas"/>
    <x v="15"/>
    <n v="257729806"/>
    <n v="1934350"/>
  </r>
  <r>
    <x v="356"/>
    <x v="12"/>
    <x v="12"/>
    <s v="2021_01"/>
    <x v="1"/>
    <x v="0"/>
    <x v="313"/>
    <x v="279"/>
    <n v="37433"/>
    <n v="23243"/>
    <n v="2226"/>
    <x v="293"/>
    <n v="695942"/>
    <n v="59273596"/>
    <n v="215583"/>
    <n v="3688"/>
    <n v="7939"/>
    <n v="20536055"/>
    <n v="208457"/>
    <x v="15"/>
    <s v="Texas"/>
    <x v="15"/>
    <n v="259174063"/>
    <n v="1444257"/>
  </r>
  <r>
    <x v="357"/>
    <x v="12"/>
    <x v="12"/>
    <s v="2021_01"/>
    <x v="1"/>
    <x v="0"/>
    <x v="314"/>
    <x v="280"/>
    <n v="37586"/>
    <n v="23435"/>
    <n v="3892"/>
    <x v="294"/>
    <n v="699834"/>
    <n v="59422210"/>
    <n v="148614"/>
    <n v="3692"/>
    <n v="7930"/>
    <n v="20715626"/>
    <n v="179571"/>
    <x v="15"/>
    <s v="Texas"/>
    <x v="15"/>
    <n v="260686674"/>
    <n v="1512611"/>
  </r>
  <r>
    <x v="358"/>
    <x v="12"/>
    <x v="12"/>
    <s v="2021_01"/>
    <x v="1"/>
    <x v="0"/>
    <x v="315"/>
    <x v="281"/>
    <n v="37841"/>
    <n v="23509"/>
    <n v="4290"/>
    <x v="295"/>
    <n v="704124"/>
    <n v="59902466"/>
    <n v="480256"/>
    <n v="3718"/>
    <n v="7976"/>
    <n v="20934701"/>
    <n v="219075"/>
    <x v="15"/>
    <s v="Texas"/>
    <x v="15"/>
    <n v="262407681"/>
    <n v="1721007"/>
  </r>
  <r>
    <x v="359"/>
    <x v="12"/>
    <x v="12"/>
    <s v="2021_01"/>
    <x v="1"/>
    <x v="0"/>
    <x v="316"/>
    <x v="282"/>
    <n v="38064"/>
    <n v="23708"/>
    <n v="6607"/>
    <x v="296"/>
    <n v="710731"/>
    <n v="60165554"/>
    <n v="263088"/>
    <n v="3739"/>
    <n v="7946"/>
    <n v="21184885"/>
    <n v="250184"/>
    <x v="15"/>
    <s v="Texas"/>
    <x v="15"/>
    <n v="264058174"/>
    <n v="1650493"/>
  </r>
  <r>
    <x v="360"/>
    <x v="12"/>
    <x v="12"/>
    <s v="2021_01"/>
    <x v="1"/>
    <x v="0"/>
    <x v="317"/>
    <x v="283"/>
    <n v="38236"/>
    <n v="23821"/>
    <n v="5312"/>
    <x v="297"/>
    <n v="716043"/>
    <n v="60412132"/>
    <n v="246578"/>
    <n v="3748"/>
    <n v="7900"/>
    <n v="21456928"/>
    <n v="272043"/>
    <x v="15"/>
    <s v="Texas"/>
    <x v="15"/>
    <n v="265986436"/>
    <n v="1928262"/>
  </r>
  <r>
    <x v="361"/>
    <x v="12"/>
    <x v="12"/>
    <s v="2021_01"/>
    <x v="1"/>
    <x v="0"/>
    <x v="318"/>
    <x v="284"/>
    <n v="38432"/>
    <n v="23912"/>
    <n v="4705"/>
    <x v="298"/>
    <n v="720748"/>
    <n v="60732416"/>
    <n v="320284"/>
    <n v="3756"/>
    <n v="7908"/>
    <n v="21752049"/>
    <n v="295121"/>
    <x v="15"/>
    <s v="Texas"/>
    <x v="15"/>
    <n v="268132659"/>
    <n v="2146223"/>
  </r>
  <r>
    <x v="362"/>
    <x v="12"/>
    <x v="12"/>
    <s v="2021_01"/>
    <x v="1"/>
    <x v="0"/>
    <x v="319"/>
    <x v="285"/>
    <n v="38607"/>
    <n v="23718"/>
    <n v="6683"/>
    <x v="299"/>
    <n v="727431"/>
    <n v="61022599"/>
    <n v="290183"/>
    <n v="3767"/>
    <n v="7791"/>
    <n v="22021417"/>
    <n v="269368"/>
    <x v="15"/>
    <s v="Texas"/>
    <x v="15"/>
    <n v="270270359"/>
    <n v="2137700"/>
  </r>
  <r>
    <x v="363"/>
    <x v="12"/>
    <x v="12"/>
    <s v="2021_01"/>
    <x v="1"/>
    <x v="0"/>
    <x v="320"/>
    <x v="286"/>
    <n v="38706"/>
    <n v="23640"/>
    <n v="2413"/>
    <x v="300"/>
    <n v="729844"/>
    <n v="61292981"/>
    <n v="270382"/>
    <n v="3771"/>
    <n v="7878"/>
    <n v="22250149"/>
    <n v="228732"/>
    <x v="15"/>
    <s v="Texas"/>
    <x v="15"/>
    <n v="272322020"/>
    <n v="2051661"/>
  </r>
  <r>
    <x v="364"/>
    <x v="12"/>
    <x v="12"/>
    <s v="2021_01"/>
    <x v="1"/>
    <x v="0"/>
    <x v="321"/>
    <x v="287"/>
    <n v="38823"/>
    <n v="23501"/>
    <n v="3045"/>
    <x v="301"/>
    <n v="732889"/>
    <n v="61518789"/>
    <n v="225808"/>
    <n v="3773"/>
    <n v="7786"/>
    <n v="22445404"/>
    <n v="195255"/>
    <x v="15"/>
    <s v="Texas"/>
    <x v="15"/>
    <n v="274017787"/>
    <n v="1695767"/>
  </r>
  <r>
    <x v="365"/>
    <x v="12"/>
    <x v="12"/>
    <s v="2021_01"/>
    <x v="1"/>
    <x v="0"/>
    <x v="322"/>
    <x v="288"/>
    <n v="39049"/>
    <n v="23881"/>
    <n v="4657"/>
    <x v="302"/>
    <n v="737546"/>
    <n v="61947584"/>
    <n v="428795"/>
    <n v="3796"/>
    <n v="7879"/>
    <n v="22663424"/>
    <n v="218020"/>
    <x v="15"/>
    <s v="Texas"/>
    <x v="15"/>
    <n v="275962021"/>
    <n v="1944234"/>
  </r>
  <r>
    <x v="366"/>
    <x v="12"/>
    <x v="12"/>
    <s v="2021_01"/>
    <x v="1"/>
    <x v="0"/>
    <x v="323"/>
    <x v="289"/>
    <n v="39248"/>
    <n v="23857"/>
    <n v="5312"/>
    <x v="303"/>
    <n v="742858"/>
    <n v="62185469"/>
    <n v="237885"/>
    <n v="3811"/>
    <n v="7902"/>
    <n v="22887915"/>
    <n v="224491"/>
    <x v="15"/>
    <s v="Texas"/>
    <x v="15"/>
    <n v="277789417"/>
    <n v="1827396"/>
  </r>
  <r>
    <x v="367"/>
    <x v="12"/>
    <x v="12"/>
    <s v="2021_01"/>
    <x v="1"/>
    <x v="0"/>
    <x v="324"/>
    <x v="290"/>
    <n v="39418"/>
    <n v="23891"/>
    <n v="3792"/>
    <x v="304"/>
    <n v="746650"/>
    <n v="62491363"/>
    <n v="305894"/>
    <n v="3829"/>
    <n v="7878"/>
    <n v="23113531"/>
    <n v="225616"/>
    <x v="15"/>
    <s v="Texas"/>
    <x v="15"/>
    <n v="279838316"/>
    <n v="2048899"/>
  </r>
  <r>
    <x v="368"/>
    <x v="12"/>
    <x v="12"/>
    <s v="2021_01"/>
    <x v="1"/>
    <x v="0"/>
    <x v="325"/>
    <x v="291"/>
    <n v="39626"/>
    <n v="23593"/>
    <n v="4000"/>
    <x v="305"/>
    <n v="750650"/>
    <n v="62902360"/>
    <n v="410997"/>
    <n v="3845"/>
    <n v="7772"/>
    <n v="23359985"/>
    <n v="246454"/>
    <x v="15"/>
    <s v="Texas"/>
    <x v="15"/>
    <n v="282148200"/>
    <n v="2309884"/>
  </r>
  <r>
    <x v="369"/>
    <x v="12"/>
    <x v="12"/>
    <s v="2021_01"/>
    <x v="1"/>
    <x v="0"/>
    <x v="326"/>
    <x v="292"/>
    <n v="39797"/>
    <n v="23524"/>
    <n v="4039"/>
    <x v="306"/>
    <n v="754689"/>
    <n v="63128702"/>
    <n v="226342"/>
    <n v="3858"/>
    <n v="7755"/>
    <n v="23578070"/>
    <n v="218085"/>
    <x v="15"/>
    <s v="Texas"/>
    <x v="15"/>
    <n v="284264424"/>
    <n v="2116224"/>
  </r>
  <r>
    <x v="370"/>
    <x v="12"/>
    <x v="12"/>
    <s v="2021_01"/>
    <x v="1"/>
    <x v="0"/>
    <x v="327"/>
    <x v="293"/>
    <n v="39864"/>
    <n v="23432"/>
    <n v="2167"/>
    <x v="307"/>
    <n v="756856"/>
    <n v="63406544"/>
    <n v="277842"/>
    <n v="3860"/>
    <n v="7797"/>
    <n v="23765288"/>
    <n v="187218"/>
    <x v="15"/>
    <s v="Texas"/>
    <x v="15"/>
    <n v="286181180"/>
    <n v="1916756"/>
  </r>
  <r>
    <x v="371"/>
    <x v="12"/>
    <x v="12"/>
    <s v="2021_01"/>
    <x v="1"/>
    <x v="0"/>
    <x v="328"/>
    <x v="294"/>
    <n v="39973"/>
    <n v="23226"/>
    <n v="2839"/>
    <x v="308"/>
    <n v="759695"/>
    <n v="63599369"/>
    <n v="192825"/>
    <n v="3865"/>
    <n v="7772"/>
    <n v="23916080"/>
    <n v="150792"/>
    <x v="15"/>
    <s v="Texas"/>
    <x v="15"/>
    <n v="287952448"/>
    <n v="1771268"/>
  </r>
  <r>
    <x v="372"/>
    <x v="12"/>
    <x v="12"/>
    <s v="2021_01"/>
    <x v="1"/>
    <x v="0"/>
    <x v="329"/>
    <x v="295"/>
    <n v="40103"/>
    <n v="23029"/>
    <n v="3206"/>
    <x v="309"/>
    <n v="762901"/>
    <n v="63970291"/>
    <n v="370922"/>
    <n v="3883"/>
    <n v="7688"/>
    <n v="24062706"/>
    <n v="146626"/>
    <x v="15"/>
    <s v="Texas"/>
    <x v="15"/>
    <n v="289590386"/>
    <n v="1637938"/>
  </r>
  <r>
    <x v="373"/>
    <x v="12"/>
    <x v="12"/>
    <s v="2021_01"/>
    <x v="1"/>
    <x v="0"/>
    <x v="330"/>
    <x v="296"/>
    <n v="40340"/>
    <n v="22809"/>
    <n v="5105"/>
    <x v="310"/>
    <n v="768006"/>
    <n v="64283193"/>
    <n v="312902"/>
    <n v="3897"/>
    <n v="7564"/>
    <n v="24251909"/>
    <n v="189203"/>
    <x v="15"/>
    <s v="Texas"/>
    <x v="15"/>
    <n v="291412188"/>
    <n v="1821802"/>
  </r>
  <r>
    <x v="374"/>
    <x v="12"/>
    <x v="12"/>
    <s v="2021_01"/>
    <x v="1"/>
    <x v="0"/>
    <x v="331"/>
    <x v="297"/>
    <n v="40481"/>
    <n v="22309"/>
    <n v="4053"/>
    <x v="311"/>
    <n v="772059"/>
    <n v="64539361"/>
    <n v="256168"/>
    <n v="3910"/>
    <n v="7370"/>
    <n v="24438184"/>
    <n v="186275"/>
    <x v="15"/>
    <s v="Texas"/>
    <x v="15"/>
    <n v="293334343"/>
    <n v="1922155"/>
  </r>
  <r>
    <x v="375"/>
    <x v="12"/>
    <x v="12"/>
    <s v="2021_01"/>
    <x v="1"/>
    <x v="0"/>
    <x v="332"/>
    <x v="298"/>
    <n v="40687"/>
    <n v="22008"/>
    <n v="4325"/>
    <x v="312"/>
    <n v="776384"/>
    <n v="64823753"/>
    <n v="284392"/>
    <n v="3919"/>
    <n v="7236"/>
    <n v="24629099"/>
    <n v="190915"/>
    <x v="15"/>
    <s v="Texas"/>
    <x v="15"/>
    <n v="295356371"/>
    <n v="2022028"/>
  </r>
  <r>
    <x v="376"/>
    <x v="12"/>
    <x v="12"/>
    <s v="2021_01"/>
    <x v="1"/>
    <x v="0"/>
    <x v="333"/>
    <x v="299"/>
    <n v="40853"/>
    <n v="21657"/>
    <n v="6652"/>
    <x v="313"/>
    <n v="783036"/>
    <n v="65098300"/>
    <n v="274547"/>
    <n v="3941"/>
    <n v="7110"/>
    <n v="24806217"/>
    <n v="177118"/>
    <x v="15"/>
    <s v="Texas"/>
    <x v="15"/>
    <n v="297346443"/>
    <n v="1990072"/>
  </r>
  <r>
    <x v="377"/>
    <x v="12"/>
    <x v="12"/>
    <s v="2021_01"/>
    <x v="1"/>
    <x v="0"/>
    <x v="334"/>
    <x v="300"/>
    <n v="40931"/>
    <n v="21168"/>
    <n v="1909"/>
    <x v="314"/>
    <n v="784945"/>
    <n v="65321747"/>
    <n v="223447"/>
    <n v="3943"/>
    <n v="6989"/>
    <n v="24950451"/>
    <n v="144234"/>
    <x v="15"/>
    <s v="Texas"/>
    <x v="15"/>
    <n v="299139335"/>
    <n v="1792892"/>
  </r>
  <r>
    <x v="378"/>
    <x v="12"/>
    <x v="12"/>
    <s v="2021_01"/>
    <x v="1"/>
    <x v="0"/>
    <x v="335"/>
    <x v="301"/>
    <n v="41028"/>
    <n v="20875"/>
    <n v="2515"/>
    <x v="315"/>
    <n v="787460"/>
    <n v="65538753"/>
    <n v="217006"/>
    <n v="3949"/>
    <n v="6857"/>
    <n v="25083905"/>
    <n v="133454"/>
    <x v="15"/>
    <s v="Texas"/>
    <x v="15"/>
    <n v="300769726"/>
    <n v="1630391"/>
  </r>
  <r>
    <x v="379"/>
    <x v="12"/>
    <x v="12"/>
    <s v="2021_01"/>
    <x v="1"/>
    <x v="0"/>
    <x v="336"/>
    <x v="302"/>
    <n v="41205"/>
    <n v="20573"/>
    <n v="3705"/>
    <x v="316"/>
    <n v="791165"/>
    <n v="65916203"/>
    <n v="377450"/>
    <n v="3976"/>
    <n v="6832"/>
    <n v="25230353"/>
    <n v="146448"/>
    <x v="15"/>
    <s v="Texas"/>
    <x v="15"/>
    <n v="302503525"/>
    <n v="1733799"/>
  </r>
  <r>
    <x v="380"/>
    <x v="12"/>
    <x v="12"/>
    <s v="2021_01"/>
    <x v="1"/>
    <x v="0"/>
    <x v="337"/>
    <x v="303"/>
    <n v="41402"/>
    <n v="20497"/>
    <n v="4134"/>
    <x v="317"/>
    <n v="795299"/>
    <n v="66160756"/>
    <n v="244553"/>
    <n v="3985"/>
    <n v="6806"/>
    <n v="25384338"/>
    <n v="153985"/>
    <x v="15"/>
    <s v="Texas"/>
    <x v="15"/>
    <n v="304129918"/>
    <n v="1626393"/>
  </r>
  <r>
    <x v="381"/>
    <x v="12"/>
    <x v="12"/>
    <s v="2021_01"/>
    <x v="1"/>
    <x v="0"/>
    <x v="338"/>
    <x v="304"/>
    <n v="41588"/>
    <n v="20113"/>
    <n v="3500"/>
    <x v="318"/>
    <n v="798799"/>
    <n v="66430423"/>
    <n v="269667"/>
    <n v="4000"/>
    <n v="6642"/>
    <n v="25541644"/>
    <n v="157306"/>
    <x v="15"/>
    <s v="Texas"/>
    <x v="15"/>
    <n v="306066679"/>
    <n v="1936761"/>
  </r>
  <r>
    <x v="382"/>
    <x v="12"/>
    <x v="12"/>
    <s v="2021_01"/>
    <x v="1"/>
    <x v="0"/>
    <x v="339"/>
    <x v="305"/>
    <n v="41758"/>
    <n v="19609"/>
    <n v="2835"/>
    <x v="319"/>
    <n v="801634"/>
    <n v="66714591"/>
    <n v="284168"/>
    <n v="4011"/>
    <n v="6483"/>
    <n v="25708755"/>
    <n v="167111"/>
    <x v="15"/>
    <s v="Texas"/>
    <x v="15"/>
    <n v="308021780"/>
    <n v="1955101"/>
  </r>
  <r>
    <x v="383"/>
    <x v="12"/>
    <x v="12"/>
    <s v="2021_01"/>
    <x v="1"/>
    <x v="0"/>
    <x v="340"/>
    <x v="306"/>
    <n v="41872"/>
    <n v="19130"/>
    <n v="3147"/>
    <x v="320"/>
    <n v="804781"/>
    <n v="66946890"/>
    <n v="232299"/>
    <n v="4016"/>
    <n v="6329"/>
    <n v="25857579"/>
    <n v="148824"/>
    <x v="15"/>
    <s v="Texas"/>
    <x v="15"/>
    <n v="310161359"/>
    <n v="2139579"/>
  </r>
  <r>
    <x v="384"/>
    <x v="12"/>
    <x v="12"/>
    <s v="2021_01"/>
    <x v="1"/>
    <x v="0"/>
    <x v="341"/>
    <x v="307"/>
    <n v="41934"/>
    <n v="18968"/>
    <n v="2171"/>
    <x v="321"/>
    <n v="806952"/>
    <n v="67171483"/>
    <n v="224593"/>
    <n v="4019"/>
    <n v="6291"/>
    <n v="25976946"/>
    <n v="119367"/>
    <x v="15"/>
    <s v="Texas"/>
    <x v="15"/>
    <n v="311887083"/>
    <n v="1725724"/>
  </r>
  <r>
    <x v="385"/>
    <x v="13"/>
    <x v="13"/>
    <s v="2021_02"/>
    <x v="1"/>
    <x v="1"/>
    <x v="342"/>
    <x v="308"/>
    <n v="41998"/>
    <n v="18572"/>
    <n v="1766"/>
    <x v="322"/>
    <n v="808718"/>
    <n v="67516458"/>
    <n v="344975"/>
    <n v="4025"/>
    <n v="6086"/>
    <n v="26097146"/>
    <n v="120200"/>
    <x v="15"/>
    <s v="Texas"/>
    <x v="15"/>
    <n v="313394628"/>
    <n v="1507545"/>
  </r>
  <r>
    <x v="386"/>
    <x v="13"/>
    <x v="13"/>
    <s v="2021_02"/>
    <x v="1"/>
    <x v="1"/>
    <x v="343"/>
    <x v="309"/>
    <n v="42148"/>
    <n v="18388"/>
    <n v="3285"/>
    <x v="323"/>
    <n v="812003"/>
    <n v="67683540"/>
    <n v="167082"/>
    <n v="4035"/>
    <n v="6047"/>
    <n v="26214762"/>
    <n v="117616"/>
    <x v="15"/>
    <s v="Texas"/>
    <x v="15"/>
    <n v="314780223"/>
    <n v="1385595"/>
  </r>
  <r>
    <x v="387"/>
    <x v="13"/>
    <x v="13"/>
    <s v="2021_02"/>
    <x v="1"/>
    <x v="1"/>
    <x v="344"/>
    <x v="310"/>
    <n v="42323"/>
    <n v="18147"/>
    <n v="3975"/>
    <x v="324"/>
    <n v="815978"/>
    <n v="67908039"/>
    <n v="224499"/>
    <n v="4044"/>
    <n v="5920"/>
    <n v="26331722"/>
    <n v="116960"/>
    <x v="15"/>
    <s v="Texas"/>
    <x v="15"/>
    <n v="316165104"/>
    <n v="1384881"/>
  </r>
  <r>
    <x v="388"/>
    <x v="13"/>
    <x v="13"/>
    <s v="2021_02"/>
    <x v="1"/>
    <x v="1"/>
    <x v="345"/>
    <x v="311"/>
    <n v="42472"/>
    <n v="17918"/>
    <n v="3402"/>
    <x v="325"/>
    <n v="819380"/>
    <n v="68125535"/>
    <n v="217496"/>
    <n v="4059"/>
    <n v="5732"/>
    <n v="26455629"/>
    <n v="123907"/>
    <x v="15"/>
    <s v="Texas"/>
    <x v="15"/>
    <n v="317829099"/>
    <n v="1663995"/>
  </r>
  <r>
    <x v="389"/>
    <x v="13"/>
    <x v="13"/>
    <s v="2021_02"/>
    <x v="1"/>
    <x v="1"/>
    <x v="346"/>
    <x v="312"/>
    <n v="42626"/>
    <n v="17284"/>
    <n v="2940"/>
    <x v="326"/>
    <n v="822320"/>
    <n v="68396289"/>
    <n v="270754"/>
    <n v="4060"/>
    <n v="5596"/>
    <n v="26586775"/>
    <n v="131146"/>
    <x v="15"/>
    <s v="Texas"/>
    <x v="15"/>
    <n v="319697595"/>
    <n v="1868496"/>
  </r>
  <r>
    <x v="390"/>
    <x v="13"/>
    <x v="13"/>
    <s v="2021_02"/>
    <x v="1"/>
    <x v="1"/>
    <x v="347"/>
    <x v="313"/>
    <n v="42730"/>
    <n v="17093"/>
    <n v="2443"/>
    <x v="327"/>
    <n v="824763"/>
    <n v="68678766"/>
    <n v="282477"/>
    <n v="4078"/>
    <n v="5475"/>
    <n v="26701332"/>
    <n v="114557"/>
    <x v="15"/>
    <s v="Texas"/>
    <x v="15"/>
    <n v="321586449"/>
    <n v="1888854"/>
  </r>
  <r>
    <x v="391"/>
    <x v="13"/>
    <x v="13"/>
    <s v="2021_02"/>
    <x v="1"/>
    <x v="1"/>
    <x v="348"/>
    <x v="314"/>
    <n v="42779"/>
    <n v="16616"/>
    <n v="1543"/>
    <x v="328"/>
    <n v="826306"/>
    <n v="68887069"/>
    <n v="208303"/>
    <n v="4079"/>
    <n v="5342"/>
    <n v="26797326"/>
    <n v="95994"/>
    <x v="15"/>
    <s v="Texas"/>
    <x v="15"/>
    <n v="323085257"/>
    <n v="1498808"/>
  </r>
  <r>
    <x v="392"/>
    <x v="13"/>
    <x v="13"/>
    <s v="2021_02"/>
    <x v="1"/>
    <x v="1"/>
    <x v="349"/>
    <x v="315"/>
    <n v="42833"/>
    <n v="16174"/>
    <n v="1638"/>
    <x v="329"/>
    <n v="827944"/>
    <n v="69029225"/>
    <n v="142156"/>
    <n v="4080"/>
    <n v="5260"/>
    <n v="26875063"/>
    <n v="77737"/>
    <x v="15"/>
    <s v="Texas"/>
    <x v="15"/>
    <n v="324485266"/>
    <n v="1400009"/>
  </r>
  <r>
    <x v="393"/>
    <x v="13"/>
    <x v="13"/>
    <s v="2021_02"/>
    <x v="1"/>
    <x v="1"/>
    <x v="350"/>
    <x v="315"/>
    <n v="43000"/>
    <n v="16129"/>
    <n v="3144"/>
    <x v="330"/>
    <n v="831088"/>
    <n v="69366393"/>
    <n v="337168"/>
    <n v="4092"/>
    <n v="5216"/>
    <n v="26968049"/>
    <n v="92986"/>
    <x v="15"/>
    <s v="Texas"/>
    <x v="15"/>
    <n v="325973747"/>
    <n v="1488481"/>
  </r>
  <r>
    <x v="394"/>
    <x v="13"/>
    <x v="13"/>
    <s v="2021_02"/>
    <x v="1"/>
    <x v="1"/>
    <x v="351"/>
    <x v="315"/>
    <n v="43184"/>
    <n v="15788"/>
    <n v="3226"/>
    <x v="331"/>
    <n v="834314"/>
    <n v="69522254"/>
    <n v="155861"/>
    <n v="4106"/>
    <n v="5121"/>
    <n v="27063243"/>
    <n v="95194"/>
    <x v="15"/>
    <s v="Texas"/>
    <x v="15"/>
    <n v="327356456"/>
    <n v="1382709"/>
  </r>
  <r>
    <x v="395"/>
    <x v="13"/>
    <x v="13"/>
    <s v="2021_02"/>
    <x v="1"/>
    <x v="1"/>
    <x v="352"/>
    <x v="315"/>
    <n v="43291"/>
    <n v="15190"/>
    <n v="2460"/>
    <x v="332"/>
    <n v="836774"/>
    <n v="69782378"/>
    <n v="260124"/>
    <n v="4113"/>
    <n v="4970"/>
    <n v="27165660"/>
    <n v="102417"/>
    <x v="15"/>
    <s v="Texas"/>
    <x v="15"/>
    <n v="329212385"/>
    <n v="1855929"/>
  </r>
  <r>
    <x v="396"/>
    <x v="13"/>
    <x v="13"/>
    <s v="2021_02"/>
    <x v="1"/>
    <x v="1"/>
    <x v="353"/>
    <x v="315"/>
    <n v="43389"/>
    <n v="14775"/>
    <n v="2347"/>
    <x v="333"/>
    <n v="839121"/>
    <n v="70038361"/>
    <n v="255983"/>
    <n v="4126"/>
    <n v="4849"/>
    <n v="27266690"/>
    <n v="101030"/>
    <x v="15"/>
    <s v="Texas"/>
    <x v="15"/>
    <n v="331024839"/>
    <n v="1812454"/>
  </r>
  <r>
    <x v="397"/>
    <x v="13"/>
    <x v="13"/>
    <s v="2021_02"/>
    <x v="1"/>
    <x v="1"/>
    <x v="354"/>
    <x v="315"/>
    <n v="43463"/>
    <n v="14396"/>
    <n v="1805"/>
    <x v="334"/>
    <n v="840926"/>
    <n v="70272654"/>
    <n v="234293"/>
    <n v="4140"/>
    <n v="4648"/>
    <n v="27357332"/>
    <n v="90642"/>
    <x v="15"/>
    <s v="Texas"/>
    <x v="15"/>
    <n v="332782447"/>
    <n v="1757608"/>
  </r>
  <r>
    <x v="398"/>
    <x v="13"/>
    <x v="13"/>
    <s v="2021_02"/>
    <x v="1"/>
    <x v="1"/>
    <x v="355"/>
    <x v="315"/>
    <n v="43516"/>
    <n v="14047"/>
    <n v="1236"/>
    <x v="335"/>
    <n v="842162"/>
    <n v="70444531"/>
    <n v="171877"/>
    <n v="4141"/>
    <n v="4538"/>
    <n v="27429496"/>
    <n v="72164"/>
    <x v="15"/>
    <s v="Texas"/>
    <x v="15"/>
    <n v="334222078"/>
    <n v="1439631"/>
  </r>
  <r>
    <x v="399"/>
    <x v="13"/>
    <x v="13"/>
    <s v="2021_02"/>
    <x v="1"/>
    <x v="1"/>
    <x v="356"/>
    <x v="316"/>
    <n v="43553"/>
    <n v="13799"/>
    <n v="1130"/>
    <x v="336"/>
    <n v="843292"/>
    <n v="70587919"/>
    <n v="143388"/>
    <n v="4143"/>
    <n v="4454"/>
    <n v="27484573"/>
    <n v="55077"/>
    <x v="15"/>
    <s v="Texas"/>
    <x v="15"/>
    <n v="335345638"/>
    <n v="1123560"/>
  </r>
  <r>
    <x v="400"/>
    <x v="13"/>
    <x v="13"/>
    <s v="2021_02"/>
    <x v="1"/>
    <x v="1"/>
    <x v="357"/>
    <x v="233"/>
    <n v="43673"/>
    <n v="13616"/>
    <n v="2094"/>
    <x v="337"/>
    <n v="845386"/>
    <n v="70689021"/>
    <n v="101102"/>
    <n v="4149"/>
    <n v="4406"/>
    <n v="27540885"/>
    <n v="56312"/>
    <x v="15"/>
    <s v="Texas"/>
    <x v="15"/>
    <n v="336399336"/>
    <n v="1053698"/>
  </r>
  <r>
    <x v="401"/>
    <x v="13"/>
    <x v="13"/>
    <s v="2021_02"/>
    <x v="1"/>
    <x v="1"/>
    <x v="358"/>
    <x v="317"/>
    <n v="43823"/>
    <n v="13103"/>
    <n v="2857"/>
    <x v="338"/>
    <n v="848243"/>
    <n v="70922687"/>
    <n v="233666"/>
    <n v="4154"/>
    <n v="4271"/>
    <n v="27607724"/>
    <n v="66839"/>
    <x v="15"/>
    <s v="Texas"/>
    <x v="15"/>
    <n v="337697757"/>
    <n v="1298421"/>
  </r>
  <r>
    <x v="402"/>
    <x v="13"/>
    <x v="13"/>
    <s v="2021_02"/>
    <x v="1"/>
    <x v="1"/>
    <x v="359"/>
    <x v="318"/>
    <n v="43964"/>
    <n v="13045"/>
    <n v="2497"/>
    <x v="339"/>
    <n v="850740"/>
    <n v="71141178"/>
    <n v="218491"/>
    <n v="4178"/>
    <n v="4180"/>
    <n v="27674548"/>
    <n v="66824"/>
    <x v="15"/>
    <s v="Texas"/>
    <x v="15"/>
    <n v="339043606"/>
    <n v="1345849"/>
  </r>
  <r>
    <x v="403"/>
    <x v="13"/>
    <x v="13"/>
    <s v="2021_02"/>
    <x v="1"/>
    <x v="1"/>
    <x v="360"/>
    <x v="319"/>
    <n v="44085"/>
    <n v="12491"/>
    <n v="2674"/>
    <x v="340"/>
    <n v="853414"/>
    <n v="71365933"/>
    <n v="224755"/>
    <n v="4187"/>
    <n v="4118"/>
    <n v="27749224"/>
    <n v="74676"/>
    <x v="15"/>
    <s v="Texas"/>
    <x v="15"/>
    <n v="340921639"/>
    <n v="1878033"/>
  </r>
  <r>
    <x v="404"/>
    <x v="13"/>
    <x v="13"/>
    <s v="2021_02"/>
    <x v="1"/>
    <x v="1"/>
    <x v="361"/>
    <x v="54"/>
    <n v="44166"/>
    <n v="12120"/>
    <n v="1732"/>
    <x v="341"/>
    <n v="855146"/>
    <n v="71507723"/>
    <n v="141790"/>
    <n v="4197"/>
    <n v="3932"/>
    <n v="27821578"/>
    <n v="72354"/>
    <x v="15"/>
    <s v="Texas"/>
    <x v="15"/>
    <n v="342212120"/>
    <n v="1290481"/>
  </r>
  <r>
    <x v="405"/>
    <x v="13"/>
    <x v="13"/>
    <s v="2021_02"/>
    <x v="1"/>
    <x v="1"/>
    <x v="362"/>
    <x v="27"/>
    <n v="44216"/>
    <n v="11862"/>
    <n v="997"/>
    <x v="342"/>
    <n v="856143"/>
    <n v="71664501"/>
    <n v="156778"/>
    <n v="4197"/>
    <n v="3915"/>
    <n v="27880280"/>
    <n v="58702"/>
    <x v="15"/>
    <s v="Texas"/>
    <x v="15"/>
    <n v="343445115"/>
    <n v="1232995"/>
  </r>
  <r>
    <x v="406"/>
    <x v="13"/>
    <x v="13"/>
    <s v="2021_02"/>
    <x v="1"/>
    <x v="1"/>
    <x v="363"/>
    <x v="80"/>
    <n v="44266"/>
    <n v="11536"/>
    <n v="1305"/>
    <x v="343"/>
    <n v="857448"/>
    <n v="71788112"/>
    <n v="123611"/>
    <n v="4200"/>
    <n v="3804"/>
    <n v="27932810"/>
    <n v="52530"/>
    <x v="15"/>
    <s v="Texas"/>
    <x v="15"/>
    <n v="344646362"/>
    <n v="1201247"/>
  </r>
  <r>
    <x v="407"/>
    <x v="13"/>
    <x v="13"/>
    <s v="2021_02"/>
    <x v="1"/>
    <x v="1"/>
    <x v="364"/>
    <x v="320"/>
    <n v="44420"/>
    <n v="11272"/>
    <n v="2164"/>
    <x v="344"/>
    <n v="859612"/>
    <n v="72013379"/>
    <n v="225267"/>
    <n v="4214"/>
    <n v="3755"/>
    <n v="28001915"/>
    <n v="69105"/>
    <x v="15"/>
    <s v="Texas"/>
    <x v="15"/>
    <n v="345840197"/>
    <n v="1193835"/>
  </r>
  <r>
    <x v="408"/>
    <x v="13"/>
    <x v="13"/>
    <s v="2021_02"/>
    <x v="1"/>
    <x v="1"/>
    <x v="365"/>
    <x v="321"/>
    <n v="44534"/>
    <n v="11026"/>
    <n v="2172"/>
    <x v="119"/>
    <n v="861784"/>
    <n v="72258697"/>
    <n v="245318"/>
    <n v="4227"/>
    <n v="3685"/>
    <n v="28075173"/>
    <n v="73258"/>
    <x v="15"/>
    <s v="Texas"/>
    <x v="15"/>
    <n v="347290863"/>
    <n v="1450666"/>
  </r>
  <r>
    <x v="409"/>
    <x v="13"/>
    <x v="13"/>
    <s v="2021_02"/>
    <x v="1"/>
    <x v="1"/>
    <x v="366"/>
    <x v="322"/>
    <n v="44636"/>
    <n v="10846"/>
    <n v="1982"/>
    <x v="345"/>
    <n v="863766"/>
    <n v="72530906"/>
    <n v="272209"/>
    <n v="4233"/>
    <n v="3567"/>
    <n v="28150738"/>
    <n v="75565"/>
    <x v="15"/>
    <s v="Texas"/>
    <x v="15"/>
    <n v="349117007"/>
    <n v="1826144"/>
  </r>
  <r>
    <x v="410"/>
    <x v="13"/>
    <x v="13"/>
    <s v="2021_02"/>
    <x v="1"/>
    <x v="1"/>
    <x v="367"/>
    <x v="295"/>
    <n v="44791"/>
    <n v="10466"/>
    <n v="1933"/>
    <x v="346"/>
    <n v="865699"/>
    <n v="72807735"/>
    <n v="276829"/>
    <n v="4247"/>
    <n v="3466"/>
    <n v="28225595"/>
    <n v="74857"/>
    <x v="15"/>
    <s v="Texas"/>
    <x v="15"/>
    <n v="350920316"/>
    <n v="1803309"/>
  </r>
  <r>
    <x v="411"/>
    <x v="13"/>
    <x v="13"/>
    <s v="2021_02"/>
    <x v="1"/>
    <x v="1"/>
    <x v="368"/>
    <x v="323"/>
    <n v="44875"/>
    <n v="10114"/>
    <n v="1428"/>
    <x v="347"/>
    <n v="867127"/>
    <n v="73012825"/>
    <n v="205090"/>
    <n v="4252"/>
    <n v="3335"/>
    <n v="28296840"/>
    <n v="71245"/>
    <x v="15"/>
    <s v="Texas"/>
    <x v="15"/>
    <n v="352575495"/>
    <n v="1655179"/>
  </r>
  <r>
    <x v="412"/>
    <x v="13"/>
    <x v="13"/>
    <s v="2021_02"/>
    <x v="1"/>
    <x v="1"/>
    <x v="369"/>
    <x v="324"/>
    <n v="44907"/>
    <n v="9802"/>
    <n v="879"/>
    <x v="348"/>
    <n v="868006"/>
    <n v="73216424"/>
    <n v="203599"/>
    <n v="4252"/>
    <n v="3245"/>
    <n v="28351189"/>
    <n v="54349"/>
    <x v="15"/>
    <s v="Texas"/>
    <x v="15"/>
    <n v="353983917"/>
    <n v="1408422"/>
  </r>
  <r>
    <x v="413"/>
    <x v="14"/>
    <x v="14"/>
    <s v="2021_03"/>
    <x v="1"/>
    <x v="2"/>
    <x v="370"/>
    <x v="145"/>
    <n v="44956"/>
    <n v="9595"/>
    <n v="1024"/>
    <x v="349"/>
    <n v="869030"/>
    <n v="73334501"/>
    <n v="118077"/>
    <n v="4252"/>
    <n v="3171"/>
    <n v="28399281"/>
    <n v="48092"/>
    <x v="15"/>
    <s v="Texas"/>
    <x v="15"/>
    <n v="355138357"/>
    <n v="1154440"/>
  </r>
  <r>
    <x v="414"/>
    <x v="14"/>
    <x v="14"/>
    <s v="2021_03"/>
    <x v="1"/>
    <x v="2"/>
    <x v="371"/>
    <x v="325"/>
    <n v="45084"/>
    <n v="9465"/>
    <n v="1871"/>
    <x v="350"/>
    <n v="870901"/>
    <n v="73590280"/>
    <n v="255779"/>
    <n v="4257"/>
    <n v="3169"/>
    <n v="28453529"/>
    <n v="54248"/>
    <x v="15"/>
    <s v="Texas"/>
    <x v="15"/>
    <n v="356481876"/>
    <n v="1343519"/>
  </r>
  <r>
    <x v="415"/>
    <x v="14"/>
    <x v="14"/>
    <s v="2021_03"/>
    <x v="1"/>
    <x v="2"/>
    <x v="372"/>
    <x v="326"/>
    <n v="45214"/>
    <n v="9359"/>
    <n v="2172"/>
    <x v="351"/>
    <n v="873073"/>
    <n v="73857281"/>
    <n v="267001"/>
    <n v="4260"/>
    <n v="3094"/>
    <n v="28520365"/>
    <n v="66836"/>
    <x v="15"/>
    <s v="Texas"/>
    <x v="15"/>
    <n v="357888671"/>
    <n v="1406795"/>
  </r>
  <r>
    <x v="416"/>
    <x v="14"/>
    <x v="14"/>
    <s v="2021_03"/>
    <x v="1"/>
    <x v="2"/>
    <x v="373"/>
    <x v="327"/>
    <n v="45293"/>
    <n v="8970"/>
    <n v="1530"/>
    <x v="352"/>
    <n v="874603"/>
    <n v="74035238"/>
    <n v="177957"/>
    <n v="4267"/>
    <n v="2973"/>
    <n v="28585852"/>
    <n v="65487"/>
    <x v="15"/>
    <s v="Texas"/>
    <x v="15"/>
    <n v="359479655"/>
    <n v="1590984"/>
  </r>
  <r>
    <x v="417"/>
    <x v="14"/>
    <x v="14"/>
    <s v="2021_03"/>
    <x v="1"/>
    <x v="2"/>
    <x v="374"/>
    <x v="328"/>
    <n v="45373"/>
    <n v="8634"/>
    <n v="2781"/>
    <x v="353"/>
    <n v="877384"/>
    <n v="74307155"/>
    <n v="271917"/>
    <n v="4275"/>
    <n v="2889"/>
    <n v="28654639"/>
    <n v="68787"/>
    <x v="15"/>
    <s v="Texas"/>
    <x v="15"/>
    <n v="361224072"/>
    <n v="1744417"/>
  </r>
  <r>
    <x v="418"/>
    <x v="14"/>
    <x v="14"/>
    <s v="2021_03"/>
    <x v="1"/>
    <x v="2"/>
    <x v="375"/>
    <x v="329"/>
    <n v="45453"/>
    <n v="8409"/>
    <n v="503"/>
    <x v="354"/>
    <n v="877887"/>
    <n v="74450990"/>
    <n v="143835"/>
    <n v="4280"/>
    <n v="2811"/>
    <n v="28714654"/>
    <n v="60015"/>
    <x v="15"/>
    <s v="Texas"/>
    <x v="15"/>
    <n v="362655064"/>
    <n v="1430992"/>
  </r>
  <r>
    <x v="419"/>
    <x v="14"/>
    <x v="14"/>
    <s v="2021_03"/>
    <x v="1"/>
    <x v="2"/>
    <x v="376"/>
    <x v="123"/>
    <n v="45475"/>
    <n v="8137"/>
    <n v="726"/>
    <x v="355"/>
    <n v="878613"/>
    <n v="74582825"/>
    <n v="131835"/>
    <n v="4281"/>
    <n v="2801"/>
    <n v="28756184"/>
    <n v="41530"/>
    <x v="15"/>
    <s v="Texas"/>
    <x v="15"/>
    <n v="363824818"/>
    <n v="1169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s v="2020_01"/>
    <n v="2020"/>
    <n v="1"/>
    <m/>
    <x v="0"/>
    <m/>
    <m/>
    <n v="0"/>
    <m/>
    <m/>
    <m/>
    <n v="0"/>
    <m/>
    <m/>
    <m/>
    <n v="0"/>
    <x v="0"/>
    <s v="alaska"/>
    <x v="0"/>
    <n v="0"/>
    <n v="0"/>
  </r>
  <r>
    <x v="1"/>
    <x v="0"/>
    <x v="0"/>
    <s v="2020_01"/>
    <n v="2020"/>
    <n v="1"/>
    <m/>
    <x v="0"/>
    <m/>
    <m/>
    <n v="0"/>
    <m/>
    <m/>
    <m/>
    <n v="0"/>
    <m/>
    <m/>
    <n v="0"/>
    <n v="0"/>
    <x v="0"/>
    <s v="alaska"/>
    <x v="0"/>
    <n v="0"/>
    <n v="0"/>
  </r>
  <r>
    <x v="2"/>
    <x v="0"/>
    <x v="0"/>
    <s v="2020_01"/>
    <n v="2020"/>
    <n v="1"/>
    <m/>
    <x v="0"/>
    <m/>
    <m/>
    <n v="0"/>
    <m/>
    <m/>
    <m/>
    <n v="0"/>
    <m/>
    <m/>
    <n v="0"/>
    <n v="0"/>
    <x v="0"/>
    <s v="alaska"/>
    <x v="0"/>
    <n v="0"/>
    <n v="0"/>
  </r>
  <r>
    <x v="3"/>
    <x v="0"/>
    <x v="0"/>
    <s v="2020_01"/>
    <n v="2020"/>
    <n v="1"/>
    <m/>
    <x v="0"/>
    <m/>
    <m/>
    <n v="0"/>
    <m/>
    <m/>
    <m/>
    <n v="0"/>
    <m/>
    <m/>
    <n v="0"/>
    <n v="0"/>
    <x v="0"/>
    <s v="alaska"/>
    <x v="0"/>
    <n v="0"/>
    <n v="0"/>
  </r>
  <r>
    <x v="4"/>
    <x v="0"/>
    <x v="0"/>
    <s v="2020_01"/>
    <n v="2020"/>
    <n v="1"/>
    <m/>
    <x v="0"/>
    <m/>
    <m/>
    <n v="0"/>
    <m/>
    <m/>
    <m/>
    <n v="0"/>
    <m/>
    <m/>
    <n v="0"/>
    <n v="0"/>
    <x v="0"/>
    <s v="alaska"/>
    <x v="0"/>
    <n v="0"/>
    <n v="0"/>
  </r>
  <r>
    <x v="5"/>
    <x v="0"/>
    <x v="0"/>
    <s v="2020_01"/>
    <n v="2020"/>
    <n v="1"/>
    <m/>
    <x v="0"/>
    <m/>
    <m/>
    <n v="0"/>
    <m/>
    <m/>
    <m/>
    <n v="0"/>
    <m/>
    <m/>
    <n v="0"/>
    <n v="0"/>
    <x v="0"/>
    <s v="alaska"/>
    <x v="0"/>
    <n v="0"/>
    <n v="0"/>
  </r>
  <r>
    <x v="6"/>
    <x v="0"/>
    <x v="0"/>
    <s v="2020_01"/>
    <n v="2020"/>
    <n v="1"/>
    <m/>
    <x v="0"/>
    <m/>
    <m/>
    <n v="0"/>
    <m/>
    <m/>
    <m/>
    <n v="0"/>
    <m/>
    <m/>
    <n v="1"/>
    <n v="1"/>
    <x v="0"/>
    <s v="alaska"/>
    <x v="0"/>
    <n v="0"/>
    <n v="0"/>
  </r>
  <r>
    <x v="7"/>
    <x v="0"/>
    <x v="0"/>
    <s v="2020_01"/>
    <n v="2020"/>
    <n v="1"/>
    <m/>
    <x v="0"/>
    <m/>
    <m/>
    <n v="0"/>
    <m/>
    <m/>
    <m/>
    <n v="0"/>
    <m/>
    <m/>
    <n v="1"/>
    <n v="0"/>
    <x v="0"/>
    <s v="alaska"/>
    <x v="0"/>
    <n v="0"/>
    <n v="0"/>
  </r>
  <r>
    <x v="8"/>
    <x v="0"/>
    <x v="0"/>
    <s v="2020_01"/>
    <n v="2020"/>
    <n v="1"/>
    <m/>
    <x v="0"/>
    <m/>
    <m/>
    <n v="0"/>
    <m/>
    <m/>
    <m/>
    <n v="0"/>
    <m/>
    <m/>
    <n v="2"/>
    <n v="1"/>
    <x v="0"/>
    <s v="alaska"/>
    <x v="0"/>
    <n v="0"/>
    <n v="0"/>
  </r>
  <r>
    <x v="9"/>
    <x v="0"/>
    <x v="0"/>
    <s v="2020_01"/>
    <n v="2020"/>
    <n v="1"/>
    <m/>
    <x v="0"/>
    <m/>
    <m/>
    <n v="0"/>
    <m/>
    <m/>
    <m/>
    <n v="0"/>
    <m/>
    <m/>
    <n v="2"/>
    <n v="0"/>
    <x v="1"/>
    <s v="arizona"/>
    <x v="1"/>
    <n v="1"/>
    <n v="1"/>
  </r>
  <r>
    <x v="10"/>
    <x v="0"/>
    <x v="0"/>
    <s v="2020_01"/>
    <n v="2020"/>
    <n v="1"/>
    <m/>
    <x v="0"/>
    <m/>
    <m/>
    <n v="0"/>
    <m/>
    <m/>
    <m/>
    <n v="0"/>
    <m/>
    <m/>
    <n v="2"/>
    <n v="0"/>
    <x v="1"/>
    <s v="arizona"/>
    <x v="1"/>
    <n v="2"/>
    <n v="1"/>
  </r>
  <r>
    <x v="11"/>
    <x v="0"/>
    <x v="0"/>
    <s v="2020_01"/>
    <n v="2020"/>
    <n v="1"/>
    <m/>
    <x v="0"/>
    <m/>
    <m/>
    <n v="0"/>
    <m/>
    <m/>
    <m/>
    <n v="0"/>
    <m/>
    <m/>
    <n v="2"/>
    <n v="0"/>
    <x v="1"/>
    <s v="arizona"/>
    <x v="1"/>
    <n v="2"/>
    <n v="0"/>
  </r>
  <r>
    <x v="12"/>
    <x v="0"/>
    <x v="0"/>
    <s v="2020_01"/>
    <n v="2020"/>
    <n v="1"/>
    <m/>
    <x v="0"/>
    <m/>
    <m/>
    <n v="0"/>
    <m/>
    <m/>
    <m/>
    <n v="0"/>
    <m/>
    <m/>
    <n v="2"/>
    <n v="0"/>
    <x v="1"/>
    <s v="arizona"/>
    <x v="1"/>
    <n v="2"/>
    <n v="0"/>
  </r>
  <r>
    <x v="13"/>
    <x v="0"/>
    <x v="0"/>
    <s v="2020_01"/>
    <n v="2020"/>
    <n v="1"/>
    <m/>
    <x v="0"/>
    <m/>
    <m/>
    <n v="0"/>
    <m/>
    <m/>
    <m/>
    <n v="0"/>
    <m/>
    <m/>
    <n v="2"/>
    <n v="0"/>
    <x v="1"/>
    <s v="arizona"/>
    <x v="1"/>
    <n v="2"/>
    <n v="0"/>
  </r>
  <r>
    <x v="14"/>
    <x v="0"/>
    <x v="0"/>
    <s v="2020_01"/>
    <n v="2020"/>
    <n v="1"/>
    <m/>
    <x v="0"/>
    <m/>
    <m/>
    <n v="0"/>
    <m/>
    <m/>
    <m/>
    <n v="0"/>
    <m/>
    <m/>
    <n v="2"/>
    <n v="0"/>
    <x v="2"/>
    <s v="california"/>
    <x v="2"/>
    <n v="3"/>
    <n v="1"/>
  </r>
  <r>
    <x v="15"/>
    <x v="0"/>
    <x v="0"/>
    <s v="2020_01"/>
    <n v="2020"/>
    <n v="1"/>
    <m/>
    <x v="0"/>
    <m/>
    <m/>
    <n v="0"/>
    <m/>
    <m/>
    <m/>
    <n v="0"/>
    <m/>
    <m/>
    <n v="2"/>
    <n v="0"/>
    <x v="2"/>
    <s v="california"/>
    <x v="2"/>
    <n v="3"/>
    <n v="0"/>
  </r>
  <r>
    <x v="16"/>
    <x v="0"/>
    <x v="0"/>
    <s v="2020_01"/>
    <n v="2020"/>
    <n v="1"/>
    <m/>
    <x v="0"/>
    <m/>
    <m/>
    <n v="0"/>
    <m/>
    <m/>
    <m/>
    <n v="0"/>
    <m/>
    <m/>
    <n v="2"/>
    <n v="0"/>
    <x v="3"/>
    <s v="colorado"/>
    <x v="3"/>
    <n v="5"/>
    <n v="2"/>
  </r>
  <r>
    <x v="17"/>
    <x v="0"/>
    <x v="0"/>
    <s v="2020_01"/>
    <n v="2020"/>
    <n v="1"/>
    <m/>
    <x v="0"/>
    <m/>
    <m/>
    <n v="0"/>
    <m/>
    <m/>
    <m/>
    <n v="0"/>
    <m/>
    <m/>
    <n v="2"/>
    <n v="0"/>
    <x v="3"/>
    <s v="colorado"/>
    <x v="3"/>
    <n v="5"/>
    <n v="0"/>
  </r>
  <r>
    <x v="18"/>
    <x v="0"/>
    <x v="0"/>
    <s v="2020_01"/>
    <n v="2020"/>
    <n v="1"/>
    <m/>
    <x v="0"/>
    <m/>
    <m/>
    <n v="0"/>
    <m/>
    <m/>
    <m/>
    <n v="0"/>
    <m/>
    <m/>
    <n v="2"/>
    <n v="0"/>
    <x v="3"/>
    <s v="colorado"/>
    <x v="3"/>
    <n v="8"/>
    <n v="3"/>
  </r>
  <r>
    <x v="19"/>
    <x v="1"/>
    <x v="1"/>
    <s v="2020_02"/>
    <n v="2020"/>
    <n v="2"/>
    <m/>
    <x v="0"/>
    <m/>
    <m/>
    <n v="0"/>
    <m/>
    <m/>
    <m/>
    <n v="0"/>
    <m/>
    <m/>
    <n v="2"/>
    <n v="0"/>
    <x v="3"/>
    <s v="colorado"/>
    <x v="3"/>
    <n v="8"/>
    <n v="0"/>
  </r>
  <r>
    <x v="20"/>
    <x v="1"/>
    <x v="1"/>
    <s v="2020_02"/>
    <n v="2020"/>
    <n v="2"/>
    <m/>
    <x v="0"/>
    <m/>
    <m/>
    <n v="0"/>
    <m/>
    <m/>
    <m/>
    <n v="0"/>
    <m/>
    <m/>
    <n v="2"/>
    <n v="0"/>
    <x v="3"/>
    <s v="colorado"/>
    <x v="3"/>
    <n v="8"/>
    <n v="0"/>
  </r>
  <r>
    <x v="21"/>
    <x v="1"/>
    <x v="1"/>
    <s v="2020_02"/>
    <n v="2020"/>
    <n v="2"/>
    <m/>
    <x v="0"/>
    <m/>
    <m/>
    <n v="0"/>
    <m/>
    <m/>
    <m/>
    <n v="0"/>
    <m/>
    <m/>
    <n v="3"/>
    <n v="1"/>
    <x v="3"/>
    <s v="colorado"/>
    <x v="3"/>
    <n v="11"/>
    <n v="3"/>
  </r>
  <r>
    <x v="22"/>
    <x v="1"/>
    <x v="1"/>
    <s v="2020_02"/>
    <n v="2020"/>
    <n v="2"/>
    <m/>
    <x v="0"/>
    <m/>
    <m/>
    <n v="0"/>
    <m/>
    <m/>
    <m/>
    <n v="0"/>
    <m/>
    <m/>
    <n v="3"/>
    <n v="0"/>
    <x v="3"/>
    <s v="colorado"/>
    <x v="3"/>
    <n v="15"/>
    <n v="4"/>
  </r>
  <r>
    <x v="23"/>
    <x v="1"/>
    <x v="1"/>
    <s v="2020_02"/>
    <n v="2020"/>
    <n v="2"/>
    <m/>
    <x v="0"/>
    <m/>
    <m/>
    <n v="0"/>
    <m/>
    <m/>
    <m/>
    <n v="0"/>
    <m/>
    <m/>
    <n v="3"/>
    <n v="0"/>
    <x v="3"/>
    <s v="colorado"/>
    <x v="3"/>
    <n v="15"/>
    <n v="0"/>
  </r>
  <r>
    <x v="24"/>
    <x v="1"/>
    <x v="1"/>
    <s v="2020_02"/>
    <n v="2020"/>
    <n v="2"/>
    <m/>
    <x v="0"/>
    <m/>
    <m/>
    <n v="0"/>
    <m/>
    <m/>
    <m/>
    <n v="0"/>
    <m/>
    <m/>
    <n v="5"/>
    <n v="2"/>
    <x v="3"/>
    <s v="colorado"/>
    <x v="3"/>
    <n v="16"/>
    <n v="1"/>
  </r>
  <r>
    <x v="25"/>
    <x v="1"/>
    <x v="1"/>
    <s v="2020_02"/>
    <n v="2020"/>
    <n v="2"/>
    <m/>
    <x v="0"/>
    <m/>
    <m/>
    <n v="0"/>
    <m/>
    <m/>
    <m/>
    <n v="0"/>
    <m/>
    <m/>
    <n v="5"/>
    <n v="0"/>
    <x v="3"/>
    <s v="colorado"/>
    <x v="3"/>
    <n v="16"/>
    <n v="0"/>
  </r>
  <r>
    <x v="26"/>
    <x v="1"/>
    <x v="1"/>
    <s v="2020_02"/>
    <n v="2020"/>
    <n v="2"/>
    <m/>
    <x v="0"/>
    <m/>
    <m/>
    <n v="0"/>
    <m/>
    <m/>
    <m/>
    <n v="0"/>
    <m/>
    <m/>
    <n v="5"/>
    <n v="0"/>
    <x v="3"/>
    <s v="colorado"/>
    <x v="3"/>
    <n v="18"/>
    <n v="2"/>
  </r>
  <r>
    <x v="27"/>
    <x v="1"/>
    <x v="1"/>
    <s v="2020_02"/>
    <n v="2020"/>
    <n v="2"/>
    <m/>
    <x v="0"/>
    <m/>
    <m/>
    <n v="0"/>
    <m/>
    <m/>
    <m/>
    <n v="0"/>
    <m/>
    <m/>
    <n v="5"/>
    <n v="0"/>
    <x v="3"/>
    <s v="colorado"/>
    <x v="3"/>
    <n v="18"/>
    <n v="0"/>
  </r>
  <r>
    <x v="28"/>
    <x v="1"/>
    <x v="1"/>
    <s v="2020_02"/>
    <n v="2020"/>
    <n v="2"/>
    <n v="0"/>
    <x v="0"/>
    <m/>
    <m/>
    <n v="0"/>
    <m/>
    <m/>
    <m/>
    <n v="0"/>
    <m/>
    <m/>
    <n v="5"/>
    <n v="0"/>
    <x v="4"/>
    <s v="delaware"/>
    <x v="4"/>
    <n v="19"/>
    <n v="1"/>
  </r>
  <r>
    <x v="29"/>
    <x v="1"/>
    <x v="1"/>
    <s v="2020_02"/>
    <n v="2020"/>
    <n v="2"/>
    <n v="0"/>
    <x v="0"/>
    <m/>
    <m/>
    <n v="0"/>
    <m/>
    <m/>
    <m/>
    <n v="0"/>
    <m/>
    <m/>
    <n v="5"/>
    <n v="0"/>
    <x v="4"/>
    <s v="delaware"/>
    <x v="4"/>
    <n v="20"/>
    <n v="1"/>
  </r>
  <r>
    <x v="30"/>
    <x v="1"/>
    <x v="1"/>
    <s v="2020_02"/>
    <n v="2020"/>
    <n v="2"/>
    <n v="0"/>
    <x v="0"/>
    <m/>
    <m/>
    <n v="0"/>
    <m/>
    <m/>
    <m/>
    <n v="0"/>
    <m/>
    <m/>
    <n v="5"/>
    <n v="0"/>
    <x v="4"/>
    <s v="delaware"/>
    <x v="4"/>
    <n v="21"/>
    <n v="1"/>
  </r>
  <r>
    <x v="31"/>
    <x v="1"/>
    <x v="1"/>
    <s v="2020_02"/>
    <n v="2020"/>
    <n v="2"/>
    <n v="0"/>
    <x v="0"/>
    <m/>
    <m/>
    <n v="0"/>
    <m/>
    <m/>
    <m/>
    <n v="0"/>
    <m/>
    <m/>
    <n v="6"/>
    <n v="1"/>
    <x v="4"/>
    <s v="delaware"/>
    <x v="4"/>
    <n v="22"/>
    <n v="1"/>
  </r>
  <r>
    <x v="32"/>
    <x v="1"/>
    <x v="1"/>
    <s v="2020_02"/>
    <n v="2020"/>
    <n v="2"/>
    <n v="0"/>
    <x v="0"/>
    <m/>
    <m/>
    <n v="0"/>
    <m/>
    <m/>
    <m/>
    <n v="0"/>
    <m/>
    <m/>
    <n v="7"/>
    <n v="1"/>
    <x v="4"/>
    <s v="delaware"/>
    <x v="4"/>
    <n v="22"/>
    <n v="0"/>
  </r>
  <r>
    <x v="33"/>
    <x v="1"/>
    <x v="1"/>
    <s v="2020_02"/>
    <n v="2020"/>
    <n v="2"/>
    <n v="0"/>
    <x v="0"/>
    <m/>
    <m/>
    <n v="0"/>
    <m/>
    <m/>
    <m/>
    <n v="0"/>
    <m/>
    <m/>
    <n v="7"/>
    <n v="0"/>
    <x v="5"/>
    <s v="florida"/>
    <x v="5"/>
    <n v="26"/>
    <n v="4"/>
  </r>
  <r>
    <x v="34"/>
    <x v="1"/>
    <x v="1"/>
    <s v="2020_02"/>
    <n v="2020"/>
    <n v="2"/>
    <n v="0"/>
    <x v="0"/>
    <m/>
    <m/>
    <n v="0"/>
    <m/>
    <m/>
    <m/>
    <n v="0"/>
    <m/>
    <m/>
    <n v="7"/>
    <n v="0"/>
    <x v="5"/>
    <s v="florida"/>
    <x v="5"/>
    <n v="28"/>
    <n v="2"/>
  </r>
  <r>
    <x v="35"/>
    <x v="1"/>
    <x v="1"/>
    <s v="2020_02"/>
    <n v="2020"/>
    <n v="2"/>
    <n v="0"/>
    <x v="0"/>
    <m/>
    <m/>
    <n v="0"/>
    <m/>
    <m/>
    <m/>
    <n v="0"/>
    <m/>
    <m/>
    <n v="7"/>
    <n v="0"/>
    <x v="5"/>
    <s v="florida"/>
    <x v="5"/>
    <n v="29"/>
    <n v="1"/>
  </r>
  <r>
    <x v="36"/>
    <x v="1"/>
    <x v="1"/>
    <s v="2020_02"/>
    <n v="2020"/>
    <n v="2"/>
    <n v="0"/>
    <x v="0"/>
    <m/>
    <m/>
    <n v="0"/>
    <m/>
    <m/>
    <m/>
    <n v="0"/>
    <m/>
    <m/>
    <n v="7"/>
    <n v="0"/>
    <x v="5"/>
    <s v="florida"/>
    <x v="5"/>
    <n v="29"/>
    <n v="0"/>
  </r>
  <r>
    <x v="37"/>
    <x v="1"/>
    <x v="1"/>
    <s v="2020_02"/>
    <n v="2020"/>
    <n v="2"/>
    <n v="0"/>
    <x v="0"/>
    <m/>
    <m/>
    <n v="0"/>
    <m/>
    <m/>
    <m/>
    <n v="0"/>
    <m/>
    <m/>
    <n v="7"/>
    <n v="0"/>
    <x v="5"/>
    <s v="florida"/>
    <x v="5"/>
    <n v="35"/>
    <n v="6"/>
  </r>
  <r>
    <x v="38"/>
    <x v="1"/>
    <x v="1"/>
    <s v="2020_02"/>
    <n v="2020"/>
    <n v="2"/>
    <n v="0"/>
    <x v="0"/>
    <m/>
    <m/>
    <n v="0"/>
    <m/>
    <m/>
    <m/>
    <n v="0"/>
    <m/>
    <m/>
    <n v="7"/>
    <n v="0"/>
    <x v="5"/>
    <s v="florida"/>
    <x v="5"/>
    <n v="36"/>
    <n v="1"/>
  </r>
  <r>
    <x v="39"/>
    <x v="1"/>
    <x v="1"/>
    <s v="2020_02"/>
    <n v="2020"/>
    <n v="2"/>
    <n v="0"/>
    <x v="0"/>
    <m/>
    <m/>
    <n v="0"/>
    <m/>
    <m/>
    <m/>
    <n v="0"/>
    <m/>
    <m/>
    <n v="7"/>
    <n v="0"/>
    <x v="5"/>
    <s v="florida"/>
    <x v="5"/>
    <n v="37"/>
    <n v="1"/>
  </r>
  <r>
    <x v="40"/>
    <x v="1"/>
    <x v="1"/>
    <s v="2020_02"/>
    <n v="2020"/>
    <n v="2"/>
    <n v="0"/>
    <x v="0"/>
    <m/>
    <m/>
    <n v="0"/>
    <m/>
    <m/>
    <m/>
    <n v="0"/>
    <m/>
    <m/>
    <n v="7"/>
    <n v="0"/>
    <x v="5"/>
    <s v="florida"/>
    <x v="5"/>
    <n v="38"/>
    <n v="1"/>
  </r>
  <r>
    <x v="41"/>
    <x v="1"/>
    <x v="1"/>
    <s v="2020_02"/>
    <n v="2020"/>
    <n v="2"/>
    <n v="0"/>
    <x v="0"/>
    <m/>
    <m/>
    <n v="0"/>
    <m/>
    <m/>
    <m/>
    <n v="0"/>
    <m/>
    <m/>
    <n v="8"/>
    <n v="1"/>
    <x v="5"/>
    <s v="florida"/>
    <x v="5"/>
    <n v="38"/>
    <n v="0"/>
  </r>
  <r>
    <x v="42"/>
    <x v="1"/>
    <x v="1"/>
    <s v="2020_02"/>
    <n v="2020"/>
    <n v="2"/>
    <n v="0"/>
    <x v="0"/>
    <m/>
    <m/>
    <n v="0"/>
    <m/>
    <m/>
    <m/>
    <n v="0"/>
    <m/>
    <m/>
    <n v="9"/>
    <n v="1"/>
    <x v="5"/>
    <s v="florida"/>
    <x v="5"/>
    <n v="40"/>
    <n v="2"/>
  </r>
  <r>
    <x v="43"/>
    <x v="1"/>
    <x v="1"/>
    <s v="2020_02"/>
    <n v="2020"/>
    <n v="2"/>
    <n v="0"/>
    <x v="0"/>
    <m/>
    <m/>
    <n v="0"/>
    <m/>
    <m/>
    <m/>
    <n v="0"/>
    <m/>
    <m/>
    <n v="10"/>
    <n v="1"/>
    <x v="5"/>
    <s v="florida"/>
    <x v="5"/>
    <n v="41"/>
    <n v="1"/>
  </r>
  <r>
    <x v="44"/>
    <x v="1"/>
    <x v="1"/>
    <s v="2020_02"/>
    <n v="2020"/>
    <n v="2"/>
    <n v="2"/>
    <x v="1"/>
    <m/>
    <m/>
    <n v="0"/>
    <m/>
    <m/>
    <m/>
    <n v="0"/>
    <m/>
    <m/>
    <n v="12"/>
    <n v="2"/>
    <x v="5"/>
    <s v="florida"/>
    <x v="5"/>
    <n v="41"/>
    <n v="0"/>
  </r>
  <r>
    <x v="45"/>
    <x v="1"/>
    <x v="1"/>
    <s v="2020_02"/>
    <n v="2020"/>
    <n v="2"/>
    <n v="2"/>
    <x v="0"/>
    <m/>
    <m/>
    <n v="0"/>
    <m/>
    <m/>
    <m/>
    <n v="0"/>
    <m/>
    <m/>
    <n v="13"/>
    <n v="1"/>
    <x v="6"/>
    <s v="georgia"/>
    <x v="6"/>
    <n v="6487"/>
    <n v="6446"/>
  </r>
  <r>
    <x v="46"/>
    <x v="1"/>
    <x v="1"/>
    <s v="2020_02"/>
    <n v="2020"/>
    <n v="2"/>
    <n v="4"/>
    <x v="1"/>
    <m/>
    <m/>
    <n v="0"/>
    <m/>
    <m/>
    <m/>
    <n v="0"/>
    <m/>
    <m/>
    <n v="15"/>
    <n v="2"/>
    <x v="6"/>
    <s v="georgia"/>
    <x v="6"/>
    <n v="6490"/>
    <n v="3"/>
  </r>
  <r>
    <x v="47"/>
    <x v="1"/>
    <x v="1"/>
    <s v="2020_02"/>
    <n v="2020"/>
    <n v="2"/>
    <n v="5"/>
    <x v="2"/>
    <m/>
    <m/>
    <n v="0"/>
    <m/>
    <m/>
    <m/>
    <n v="0"/>
    <m/>
    <m/>
    <n v="18"/>
    <n v="3"/>
    <x v="7"/>
    <s v="illionis"/>
    <x v="7"/>
    <n v="6555"/>
    <n v="65"/>
  </r>
  <r>
    <x v="48"/>
    <x v="2"/>
    <x v="2"/>
    <s v="2020_03"/>
    <n v="2020"/>
    <n v="3"/>
    <n v="8"/>
    <x v="3"/>
    <m/>
    <m/>
    <n v="0"/>
    <m/>
    <m/>
    <n v="2"/>
    <n v="2"/>
    <m/>
    <m/>
    <n v="42"/>
    <n v="24"/>
    <x v="8"/>
    <s v="indiana"/>
    <x v="8"/>
    <n v="6651"/>
    <n v="96"/>
  </r>
  <r>
    <x v="49"/>
    <x v="2"/>
    <x v="2"/>
    <s v="2020_03"/>
    <n v="2020"/>
    <n v="3"/>
    <n v="11"/>
    <x v="3"/>
    <m/>
    <m/>
    <n v="0"/>
    <m/>
    <m/>
    <n v="3"/>
    <n v="1"/>
    <m/>
    <m/>
    <n v="72"/>
    <n v="30"/>
    <x v="9"/>
    <s v="Louisiana"/>
    <x v="9"/>
    <n v="6854"/>
    <n v="203"/>
  </r>
  <r>
    <x v="50"/>
    <x v="2"/>
    <x v="2"/>
    <s v="2020_03"/>
    <n v="2020"/>
    <n v="3"/>
    <n v="14"/>
    <x v="3"/>
    <m/>
    <m/>
    <n v="0"/>
    <m/>
    <m/>
    <n v="5"/>
    <n v="2"/>
    <m/>
    <m/>
    <n v="114"/>
    <n v="42"/>
    <x v="10"/>
    <s v="Massachusetts"/>
    <x v="10"/>
    <n v="7133"/>
    <n v="279"/>
  </r>
  <r>
    <x v="51"/>
    <x v="2"/>
    <x v="2"/>
    <s v="2020_03"/>
    <n v="2020"/>
    <n v="3"/>
    <n v="16"/>
    <x v="1"/>
    <m/>
    <m/>
    <n v="4"/>
    <m/>
    <n v="4"/>
    <n v="581"/>
    <n v="576"/>
    <m/>
    <m/>
    <n v="240"/>
    <n v="126"/>
    <x v="11"/>
    <s v="Mississippi"/>
    <x v="11"/>
    <n v="8023"/>
    <n v="890"/>
  </r>
  <r>
    <x v="52"/>
    <x v="2"/>
    <x v="2"/>
    <s v="2020_03"/>
    <n v="2020"/>
    <n v="3"/>
    <n v="20"/>
    <x v="4"/>
    <m/>
    <m/>
    <n v="1"/>
    <m/>
    <n v="5"/>
    <n v="713"/>
    <n v="132"/>
    <m/>
    <m/>
    <n v="305"/>
    <n v="65"/>
    <x v="12"/>
    <s v="Nevada"/>
    <x v="12"/>
    <n v="9538"/>
    <n v="1515"/>
  </r>
  <r>
    <x v="53"/>
    <x v="2"/>
    <x v="2"/>
    <s v="2020_03"/>
    <n v="2020"/>
    <n v="3"/>
    <n v="26"/>
    <x v="5"/>
    <m/>
    <m/>
    <n v="1"/>
    <m/>
    <n v="6"/>
    <n v="874"/>
    <n v="161"/>
    <m/>
    <m/>
    <n v="437"/>
    <n v="132"/>
    <x v="13"/>
    <s v="New Mexico"/>
    <x v="13"/>
    <n v="11715"/>
    <n v="2177"/>
  </r>
  <r>
    <x v="54"/>
    <x v="2"/>
    <x v="2"/>
    <s v="2020_03"/>
    <n v="2020"/>
    <n v="3"/>
    <n v="27"/>
    <x v="2"/>
    <m/>
    <m/>
    <n v="0"/>
    <m/>
    <n v="6"/>
    <n v="1148"/>
    <n v="274"/>
    <m/>
    <m/>
    <n v="574"/>
    <n v="137"/>
    <x v="14"/>
    <s v="Ohio"/>
    <x v="14"/>
    <n v="12646"/>
    <n v="931"/>
  </r>
  <r>
    <x v="55"/>
    <x v="2"/>
    <x v="2"/>
    <s v="2020_03"/>
    <n v="2020"/>
    <n v="3"/>
    <n v="31"/>
    <x v="4"/>
    <m/>
    <m/>
    <n v="0"/>
    <m/>
    <n v="6"/>
    <n v="1344"/>
    <n v="196"/>
    <m/>
    <m/>
    <n v="744"/>
    <n v="170"/>
    <x v="14"/>
    <s v="Ohio"/>
    <x v="14"/>
    <n v="13776"/>
    <n v="1130"/>
  </r>
  <r>
    <x v="56"/>
    <x v="2"/>
    <x v="2"/>
    <s v="2020_03"/>
    <n v="2020"/>
    <n v="3"/>
    <n v="35"/>
    <x v="4"/>
    <m/>
    <m/>
    <n v="3"/>
    <m/>
    <n v="9"/>
    <n v="1786"/>
    <n v="442"/>
    <m/>
    <m/>
    <n v="1020"/>
    <n v="276"/>
    <x v="14"/>
    <s v="Ohio"/>
    <x v="14"/>
    <n v="15831"/>
    <n v="2055"/>
  </r>
  <r>
    <x v="57"/>
    <x v="2"/>
    <x v="2"/>
    <s v="2020_03"/>
    <n v="2020"/>
    <n v="3"/>
    <n v="37"/>
    <x v="1"/>
    <m/>
    <m/>
    <n v="0"/>
    <m/>
    <n v="9"/>
    <n v="2280"/>
    <n v="494"/>
    <m/>
    <m/>
    <n v="1405"/>
    <n v="385"/>
    <x v="14"/>
    <s v="Ohio"/>
    <x v="14"/>
    <n v="19153"/>
    <n v="3322"/>
  </r>
  <r>
    <x v="58"/>
    <x v="2"/>
    <x v="2"/>
    <s v="2020_03"/>
    <n v="2020"/>
    <n v="3"/>
    <n v="43"/>
    <x v="5"/>
    <m/>
    <m/>
    <n v="3"/>
    <m/>
    <n v="12"/>
    <n v="3301"/>
    <n v="1021"/>
    <m/>
    <m/>
    <n v="1823"/>
    <n v="418"/>
    <x v="14"/>
    <s v="Ohio"/>
    <x v="14"/>
    <n v="23600"/>
    <n v="4447"/>
  </r>
  <r>
    <x v="59"/>
    <x v="2"/>
    <x v="2"/>
    <s v="2020_03"/>
    <n v="2020"/>
    <n v="3"/>
    <n v="52"/>
    <x v="6"/>
    <m/>
    <m/>
    <n v="5"/>
    <m/>
    <n v="17"/>
    <n v="4292"/>
    <n v="991"/>
    <m/>
    <m/>
    <n v="2505"/>
    <n v="682"/>
    <x v="14"/>
    <s v="Ohio"/>
    <x v="14"/>
    <n v="30283"/>
    <n v="6683"/>
  </r>
  <r>
    <x v="60"/>
    <x v="2"/>
    <x v="2"/>
    <s v="2020_03"/>
    <n v="2020"/>
    <n v="3"/>
    <n v="57"/>
    <x v="7"/>
    <m/>
    <m/>
    <n v="6"/>
    <m/>
    <n v="23"/>
    <n v="5441"/>
    <n v="1149"/>
    <m/>
    <m/>
    <n v="3350"/>
    <n v="845"/>
    <x v="14"/>
    <s v="Ohio"/>
    <x v="14"/>
    <n v="40016"/>
    <n v="9733"/>
  </r>
  <r>
    <x v="61"/>
    <x v="2"/>
    <x v="2"/>
    <s v="2020_03"/>
    <n v="2020"/>
    <n v="3"/>
    <n v="65"/>
    <x v="8"/>
    <m/>
    <m/>
    <n v="4"/>
    <m/>
    <n v="27"/>
    <n v="7057"/>
    <n v="1616"/>
    <m/>
    <m/>
    <n v="4376"/>
    <n v="1026"/>
    <x v="14"/>
    <s v="Ohio"/>
    <x v="14"/>
    <n v="49832"/>
    <n v="9816"/>
  </r>
  <r>
    <x v="62"/>
    <x v="2"/>
    <x v="2"/>
    <s v="2020_03"/>
    <n v="2020"/>
    <n v="3"/>
    <n v="80"/>
    <x v="9"/>
    <m/>
    <m/>
    <n v="10"/>
    <m/>
    <n v="37"/>
    <n v="9628"/>
    <n v="2571"/>
    <m/>
    <m/>
    <n v="5664"/>
    <n v="1288"/>
    <x v="14"/>
    <s v="Ohio"/>
    <x v="14"/>
    <n v="60034"/>
    <n v="10202"/>
  </r>
  <r>
    <x v="63"/>
    <x v="2"/>
    <x v="2"/>
    <s v="2020_03"/>
    <n v="2020"/>
    <n v="3"/>
    <n v="102"/>
    <x v="10"/>
    <m/>
    <m/>
    <n v="6"/>
    <m/>
    <n v="43"/>
    <n v="21090"/>
    <n v="11462"/>
    <m/>
    <m/>
    <n v="7377"/>
    <n v="1713"/>
    <x v="15"/>
    <s v="Texas"/>
    <x v="15"/>
    <n v="82988"/>
    <n v="22954"/>
  </r>
  <r>
    <x v="64"/>
    <x v="2"/>
    <x v="2"/>
    <s v="2020_03"/>
    <n v="2020"/>
    <n v="3"/>
    <n v="124"/>
    <x v="10"/>
    <m/>
    <m/>
    <n v="33"/>
    <n v="325"/>
    <n v="76"/>
    <n v="26117"/>
    <n v="5027"/>
    <m/>
    <m/>
    <n v="9464"/>
    <n v="2087"/>
    <x v="15"/>
    <s v="Texas"/>
    <x v="15"/>
    <n v="109756"/>
    <n v="26768"/>
  </r>
  <r>
    <x v="65"/>
    <x v="2"/>
    <x v="2"/>
    <s v="2020_03"/>
    <n v="2020"/>
    <n v="3"/>
    <n v="152"/>
    <x v="11"/>
    <m/>
    <m/>
    <n v="18"/>
    <n v="416"/>
    <n v="94"/>
    <n v="31569"/>
    <n v="5452"/>
    <m/>
    <m/>
    <n v="12816"/>
    <n v="3352"/>
    <x v="15"/>
    <s v="Texas"/>
    <x v="15"/>
    <n v="141883"/>
    <n v="32127"/>
  </r>
  <r>
    <x v="66"/>
    <x v="2"/>
    <x v="2"/>
    <s v="2020_03"/>
    <n v="2020"/>
    <n v="3"/>
    <n v="203"/>
    <x v="12"/>
    <m/>
    <m/>
    <n v="34"/>
    <n v="617"/>
    <n v="128"/>
    <n v="39928"/>
    <n v="8359"/>
    <m/>
    <m/>
    <n v="17427"/>
    <n v="4611"/>
    <x v="15"/>
    <s v="Texas"/>
    <x v="15"/>
    <n v="181094"/>
    <n v="39211"/>
  </r>
  <r>
    <x v="67"/>
    <x v="2"/>
    <x v="2"/>
    <s v="2020_03"/>
    <n v="2020"/>
    <n v="3"/>
    <n v="273"/>
    <x v="13"/>
    <m/>
    <m/>
    <n v="44"/>
    <n v="1042"/>
    <n v="172"/>
    <n v="51632"/>
    <n v="11704"/>
    <m/>
    <m/>
    <n v="23522"/>
    <n v="6095"/>
    <x v="15"/>
    <s v="Texas"/>
    <x v="15"/>
    <n v="230601"/>
    <n v="49507"/>
  </r>
  <r>
    <x v="68"/>
    <x v="2"/>
    <x v="2"/>
    <s v="2020_03"/>
    <n v="2020"/>
    <n v="3"/>
    <n v="335"/>
    <x v="14"/>
    <m/>
    <m/>
    <n v="1849"/>
    <n v="1492"/>
    <n v="2021"/>
    <n v="67635"/>
    <n v="16003"/>
    <m/>
    <m/>
    <n v="30462"/>
    <n v="6940"/>
    <x v="15"/>
    <s v="Texas"/>
    <x v="15"/>
    <n v="282802"/>
    <n v="52201"/>
  </r>
  <r>
    <x v="69"/>
    <x v="2"/>
    <x v="2"/>
    <s v="2020_03"/>
    <n v="2020"/>
    <n v="3"/>
    <n v="480"/>
    <x v="15"/>
    <m/>
    <m/>
    <n v="962"/>
    <n v="2173"/>
    <n v="2983"/>
    <n v="80062"/>
    <n v="12427"/>
    <m/>
    <m/>
    <n v="39691"/>
    <n v="9229"/>
    <x v="15"/>
    <s v="Texas"/>
    <x v="15"/>
    <n v="334971"/>
    <n v="52169"/>
  </r>
  <r>
    <x v="70"/>
    <x v="2"/>
    <x v="2"/>
    <s v="2020_03"/>
    <n v="2020"/>
    <n v="3"/>
    <n v="581"/>
    <x v="16"/>
    <m/>
    <m/>
    <n v="950"/>
    <n v="2812"/>
    <n v="3933"/>
    <n v="101385"/>
    <n v="21323"/>
    <m/>
    <m/>
    <n v="50873"/>
    <n v="11182"/>
    <x v="15"/>
    <s v="Texas"/>
    <x v="15"/>
    <n v="392282"/>
    <n v="57311"/>
  </r>
  <r>
    <x v="71"/>
    <x v="2"/>
    <x v="2"/>
    <s v="2020_03"/>
    <n v="2020"/>
    <n v="3"/>
    <n v="817"/>
    <x v="17"/>
    <m/>
    <m/>
    <n v="1186"/>
    <n v="3938"/>
    <n v="5119"/>
    <n v="134502"/>
    <n v="33117"/>
    <m/>
    <m/>
    <n v="61756"/>
    <n v="10883"/>
    <x v="15"/>
    <s v="Texas"/>
    <x v="15"/>
    <n v="478893"/>
    <n v="86611"/>
  </r>
  <r>
    <x v="72"/>
    <x v="2"/>
    <x v="2"/>
    <s v="2020_03"/>
    <n v="2020"/>
    <n v="3"/>
    <n v="1058"/>
    <x v="18"/>
    <n v="74"/>
    <m/>
    <n v="1954"/>
    <n v="5140"/>
    <n v="7073"/>
    <n v="167771"/>
    <n v="33269"/>
    <m/>
    <n v="167"/>
    <n v="74392"/>
    <n v="12636"/>
    <x v="15"/>
    <s v="Texas"/>
    <x v="15"/>
    <n v="561394"/>
    <n v="82501"/>
  </r>
  <r>
    <x v="73"/>
    <x v="2"/>
    <x v="2"/>
    <s v="2020_03"/>
    <n v="2020"/>
    <n v="3"/>
    <n v="1371"/>
    <x v="19"/>
    <n v="91"/>
    <n v="1299"/>
    <n v="2449"/>
    <n v="7805"/>
    <n v="9522"/>
    <n v="210381"/>
    <n v="42610"/>
    <m/>
    <n v="258"/>
    <n v="91996"/>
    <n v="17604"/>
    <x v="15"/>
    <s v="Texas"/>
    <x v="15"/>
    <n v="667948"/>
    <n v="106554"/>
  </r>
  <r>
    <x v="74"/>
    <x v="2"/>
    <x v="2"/>
    <s v="2020_03"/>
    <n v="2020"/>
    <n v="3"/>
    <n v="1781"/>
    <x v="20"/>
    <n v="124"/>
    <n v="1792"/>
    <n v="2589"/>
    <n v="10887"/>
    <n v="12111"/>
    <n v="255660"/>
    <n v="45279"/>
    <m/>
    <n v="293"/>
    <n v="111219"/>
    <n v="19223"/>
    <x v="15"/>
    <s v="Texas"/>
    <x v="15"/>
    <n v="769323"/>
    <n v="101375"/>
  </r>
  <r>
    <x v="75"/>
    <x v="2"/>
    <x v="2"/>
    <s v="2020_03"/>
    <n v="2020"/>
    <n v="3"/>
    <n v="2332"/>
    <x v="21"/>
    <n v="140"/>
    <n v="2174"/>
    <n v="2406"/>
    <n v="12393"/>
    <n v="14517"/>
    <n v="323526"/>
    <n v="67866"/>
    <m/>
    <n v="390"/>
    <n v="130999"/>
    <n v="19780"/>
    <x v="15"/>
    <s v="Texas"/>
    <x v="15"/>
    <n v="880938"/>
    <n v="111615"/>
  </r>
  <r>
    <x v="76"/>
    <x v="2"/>
    <x v="2"/>
    <s v="2020_03"/>
    <n v="2020"/>
    <n v="3"/>
    <n v="2837"/>
    <x v="22"/>
    <n v="156"/>
    <n v="2456"/>
    <n v="2797"/>
    <n v="14055"/>
    <n v="17314"/>
    <n v="365756"/>
    <n v="42230"/>
    <m/>
    <n v="433"/>
    <n v="150680"/>
    <n v="19681"/>
    <x v="15"/>
    <s v="Texas"/>
    <x v="15"/>
    <n v="968389"/>
    <n v="87451"/>
  </r>
  <r>
    <x v="77"/>
    <x v="2"/>
    <x v="2"/>
    <s v="2020_03"/>
    <n v="2020"/>
    <n v="3"/>
    <n v="3422"/>
    <x v="23"/>
    <n v="187"/>
    <n v="3087"/>
    <n v="2473"/>
    <n v="15892"/>
    <n v="19787"/>
    <n v="416393"/>
    <n v="50637"/>
    <m/>
    <n v="449"/>
    <n v="171867"/>
    <n v="21187"/>
    <x v="15"/>
    <s v="Texas"/>
    <x v="15"/>
    <n v="1068981"/>
    <n v="100592"/>
  </r>
  <r>
    <x v="78"/>
    <x v="2"/>
    <x v="2"/>
    <s v="2020_03"/>
    <n v="2020"/>
    <n v="3"/>
    <n v="4330"/>
    <x v="24"/>
    <n v="230"/>
    <n v="3487"/>
    <n v="3995"/>
    <n v="18155"/>
    <n v="23782"/>
    <n v="460477"/>
    <n v="44084"/>
    <m/>
    <n v="506"/>
    <n v="196814"/>
    <n v="24947"/>
    <x v="15"/>
    <s v="Texas"/>
    <x v="15"/>
    <n v="1183548"/>
    <n v="114567"/>
  </r>
  <r>
    <x v="79"/>
    <x v="3"/>
    <x v="3"/>
    <s v="2020_04"/>
    <n v="2020"/>
    <n v="4"/>
    <n v="5336"/>
    <x v="25"/>
    <n v="256"/>
    <n v="3937"/>
    <n v="4148"/>
    <n v="20906"/>
    <n v="27930"/>
    <n v="505315"/>
    <n v="44838"/>
    <n v="32"/>
    <n v="561"/>
    <n v="223071"/>
    <n v="26257"/>
    <x v="15"/>
    <s v="Texas"/>
    <x v="15"/>
    <n v="1306569"/>
    <n v="123021"/>
  </r>
  <r>
    <x v="80"/>
    <x v="3"/>
    <x v="3"/>
    <s v="2020_04"/>
    <n v="2020"/>
    <n v="4"/>
    <n v="6511"/>
    <x v="26"/>
    <n v="305"/>
    <n v="4513"/>
    <n v="4164"/>
    <n v="22995"/>
    <n v="32094"/>
    <n v="556316"/>
    <n v="51001"/>
    <n v="32"/>
    <n v="576"/>
    <n v="251142"/>
    <n v="28071"/>
    <x v="15"/>
    <s v="Texas"/>
    <x v="15"/>
    <n v="1437235"/>
    <n v="130666"/>
  </r>
  <r>
    <x v="81"/>
    <x v="3"/>
    <x v="3"/>
    <s v="2020_04"/>
    <n v="2020"/>
    <n v="4"/>
    <n v="7798"/>
    <x v="27"/>
    <n v="335"/>
    <n v="4928"/>
    <n v="4621"/>
    <n v="25723"/>
    <n v="36715"/>
    <n v="611183"/>
    <n v="54867"/>
    <n v="39"/>
    <n v="623"/>
    <n v="282980"/>
    <n v="31838"/>
    <x v="15"/>
    <s v="Texas"/>
    <x v="15"/>
    <n v="1579586"/>
    <n v="142351"/>
  </r>
  <r>
    <x v="82"/>
    <x v="3"/>
    <x v="3"/>
    <s v="2020_04"/>
    <n v="2020"/>
    <n v="4"/>
    <n v="9276"/>
    <x v="28"/>
    <n v="403"/>
    <n v="5500"/>
    <n v="4993"/>
    <n v="30456"/>
    <n v="41708"/>
    <n v="754654"/>
    <n v="143471"/>
    <n v="39"/>
    <n v="656"/>
    <n v="316082"/>
    <n v="33102"/>
    <x v="15"/>
    <s v="Texas"/>
    <x v="15"/>
    <n v="1810758"/>
    <n v="231172"/>
  </r>
  <r>
    <x v="83"/>
    <x v="3"/>
    <x v="3"/>
    <s v="2020_04"/>
    <n v="2020"/>
    <n v="4"/>
    <n v="10618"/>
    <x v="29"/>
    <n v="609"/>
    <n v="5811"/>
    <n v="3953"/>
    <n v="32180"/>
    <n v="45661"/>
    <n v="788432"/>
    <n v="33778"/>
    <n v="39"/>
    <n v="650"/>
    <n v="341959"/>
    <n v="25877"/>
    <x v="15"/>
    <s v="Texas"/>
    <x v="15"/>
    <n v="1940313"/>
    <n v="129555"/>
  </r>
  <r>
    <x v="84"/>
    <x v="3"/>
    <x v="3"/>
    <s v="2020_04"/>
    <n v="2020"/>
    <n v="4"/>
    <n v="11932"/>
    <x v="30"/>
    <n v="663"/>
    <n v="7079"/>
    <n v="2962"/>
    <n v="36159"/>
    <n v="48623"/>
    <n v="858250"/>
    <n v="69818"/>
    <n v="39"/>
    <n v="2961"/>
    <n v="370221"/>
    <n v="28262"/>
    <x v="15"/>
    <s v="Texas"/>
    <x v="15"/>
    <n v="2078023"/>
    <n v="137710"/>
  </r>
  <r>
    <x v="85"/>
    <x v="3"/>
    <x v="3"/>
    <s v="2020_04"/>
    <n v="2020"/>
    <n v="4"/>
    <n v="13970"/>
    <x v="31"/>
    <n v="738"/>
    <n v="9978"/>
    <n v="2931"/>
    <n v="43849"/>
    <n v="51554"/>
    <n v="937209"/>
    <n v="78959"/>
    <n v="43"/>
    <n v="4047"/>
    <n v="400651"/>
    <n v="30430"/>
    <x v="15"/>
    <s v="Texas"/>
    <x v="15"/>
    <n v="2248139"/>
    <n v="170116"/>
  </r>
  <r>
    <x v="86"/>
    <x v="3"/>
    <x v="3"/>
    <s v="2020_04"/>
    <n v="2020"/>
    <n v="4"/>
    <n v="15973"/>
    <x v="32"/>
    <n v="862"/>
    <n v="10276"/>
    <n v="4387"/>
    <n v="45359"/>
    <n v="55941"/>
    <n v="1005239"/>
    <n v="68030"/>
    <n v="39"/>
    <n v="4142"/>
    <n v="431647"/>
    <n v="30996"/>
    <x v="15"/>
    <s v="Texas"/>
    <x v="15"/>
    <n v="2413733"/>
    <n v="165594"/>
  </r>
  <r>
    <x v="87"/>
    <x v="3"/>
    <x v="3"/>
    <s v="2020_04"/>
    <n v="2020"/>
    <n v="4"/>
    <n v="18024"/>
    <x v="33"/>
    <n v="918"/>
    <n v="12445"/>
    <n v="3829"/>
    <n v="51323"/>
    <n v="59770"/>
    <n v="1087969"/>
    <n v="82730"/>
    <n v="39"/>
    <n v="5798"/>
    <n v="466608"/>
    <n v="34961"/>
    <x v="15"/>
    <s v="Texas"/>
    <x v="15"/>
    <n v="2584291"/>
    <n v="170558"/>
  </r>
  <r>
    <x v="88"/>
    <x v="3"/>
    <x v="3"/>
    <s v="2020_04"/>
    <n v="2020"/>
    <n v="4"/>
    <n v="20107"/>
    <x v="34"/>
    <n v="1179"/>
    <n v="12693"/>
    <n v="4911"/>
    <n v="53167"/>
    <n v="64681"/>
    <n v="1144129"/>
    <n v="56160"/>
    <n v="39"/>
    <n v="5937"/>
    <n v="500340"/>
    <n v="33732"/>
    <x v="15"/>
    <s v="Texas"/>
    <x v="15"/>
    <n v="2739967"/>
    <n v="155676"/>
  </r>
  <r>
    <x v="89"/>
    <x v="3"/>
    <x v="3"/>
    <s v="2020_04"/>
    <n v="2020"/>
    <n v="4"/>
    <n v="22182"/>
    <x v="35"/>
    <n v="1399"/>
    <n v="13293"/>
    <n v="3735"/>
    <n v="55563"/>
    <n v="68416"/>
    <n v="1207069"/>
    <n v="62940"/>
    <n v="152"/>
    <n v="5986"/>
    <n v="531622"/>
    <n v="31282"/>
    <x v="15"/>
    <s v="Texas"/>
    <x v="15"/>
    <n v="2898690"/>
    <n v="158723"/>
  </r>
  <r>
    <x v="90"/>
    <x v="3"/>
    <x v="3"/>
    <s v="2020_04"/>
    <n v="2020"/>
    <n v="4"/>
    <n v="23882"/>
    <x v="36"/>
    <n v="1449"/>
    <n v="13597"/>
    <n v="3322"/>
    <n v="55294"/>
    <n v="71738"/>
    <n v="1274807"/>
    <n v="67738"/>
    <n v="158"/>
    <n v="5962"/>
    <n v="559749"/>
    <n v="28127"/>
    <x v="15"/>
    <s v="Texas"/>
    <x v="15"/>
    <n v="3039299"/>
    <n v="140609"/>
  </r>
  <r>
    <x v="91"/>
    <x v="3"/>
    <x v="3"/>
    <s v="2020_04"/>
    <n v="2020"/>
    <n v="4"/>
    <n v="25515"/>
    <x v="37"/>
    <n v="1622"/>
    <n v="13605"/>
    <n v="4491"/>
    <n v="56211"/>
    <n v="76229"/>
    <n v="1333409"/>
    <n v="58602"/>
    <n v="208"/>
    <n v="6170"/>
    <n v="584001"/>
    <n v="24252"/>
    <x v="15"/>
    <s v="Texas"/>
    <x v="15"/>
    <n v="3164923"/>
    <n v="125624"/>
  </r>
  <r>
    <x v="92"/>
    <x v="3"/>
    <x v="3"/>
    <s v="2020_04"/>
    <n v="2020"/>
    <n v="4"/>
    <n v="27867"/>
    <x v="38"/>
    <n v="1715"/>
    <n v="14047"/>
    <n v="3172"/>
    <n v="59610"/>
    <n v="79401"/>
    <n v="1406993"/>
    <n v="73584"/>
    <n v="221"/>
    <n v="5981"/>
    <n v="609913"/>
    <n v="25912"/>
    <x v="15"/>
    <s v="Texas"/>
    <x v="15"/>
    <n v="3325178"/>
    <n v="160255"/>
  </r>
  <r>
    <x v="93"/>
    <x v="3"/>
    <x v="3"/>
    <s v="2020_04"/>
    <n v="2020"/>
    <n v="4"/>
    <n v="30412"/>
    <x v="39"/>
    <n v="1783"/>
    <n v="14639"/>
    <n v="3502"/>
    <n v="59930"/>
    <n v="82903"/>
    <n v="1464897"/>
    <n v="57904"/>
    <n v="223"/>
    <n v="6033"/>
    <n v="639896"/>
    <n v="29983"/>
    <x v="15"/>
    <s v="Texas"/>
    <x v="15"/>
    <n v="3474456"/>
    <n v="149278"/>
  </r>
  <r>
    <x v="94"/>
    <x v="3"/>
    <x v="3"/>
    <s v="2020_04"/>
    <n v="2020"/>
    <n v="4"/>
    <n v="32606"/>
    <x v="40"/>
    <n v="1834"/>
    <n v="15136"/>
    <n v="3172"/>
    <n v="59496"/>
    <n v="86075"/>
    <n v="1544636"/>
    <n v="79739"/>
    <n v="176"/>
    <n v="5940"/>
    <n v="671423"/>
    <n v="31527"/>
    <x v="15"/>
    <s v="Texas"/>
    <x v="15"/>
    <n v="3657502"/>
    <n v="183046"/>
  </r>
  <r>
    <x v="95"/>
    <x v="3"/>
    <x v="3"/>
    <s v="2020_04"/>
    <n v="2020"/>
    <n v="4"/>
    <n v="34724"/>
    <x v="41"/>
    <n v="2052"/>
    <n v="14910"/>
    <n v="3366"/>
    <n v="58892"/>
    <n v="89441"/>
    <n v="1613835"/>
    <n v="69199"/>
    <n v="187"/>
    <n v="6098"/>
    <n v="703407"/>
    <n v="31984"/>
    <x v="15"/>
    <s v="Texas"/>
    <x v="15"/>
    <n v="3829651"/>
    <n v="172149"/>
  </r>
  <r>
    <x v="96"/>
    <x v="3"/>
    <x v="3"/>
    <s v="2020_04"/>
    <n v="2020"/>
    <n v="4"/>
    <n v="36619"/>
    <x v="42"/>
    <n v="2096"/>
    <n v="14764"/>
    <n v="3440"/>
    <n v="57799"/>
    <n v="92881"/>
    <n v="1684240"/>
    <n v="70405"/>
    <n v="205"/>
    <n v="5733"/>
    <n v="731357"/>
    <n v="27950"/>
    <x v="15"/>
    <s v="Texas"/>
    <x v="15"/>
    <n v="4001531"/>
    <n v="171880"/>
  </r>
  <r>
    <x v="97"/>
    <x v="3"/>
    <x v="3"/>
    <s v="2020_04"/>
    <n v="2020"/>
    <n v="4"/>
    <n v="38382"/>
    <x v="43"/>
    <n v="2145"/>
    <n v="14385"/>
    <n v="2177"/>
    <n v="56497"/>
    <n v="95058"/>
    <n v="1753290"/>
    <n v="69050"/>
    <n v="214"/>
    <n v="5603"/>
    <n v="758880"/>
    <n v="27523"/>
    <x v="15"/>
    <s v="Texas"/>
    <x v="15"/>
    <n v="4150457"/>
    <n v="148926"/>
  </r>
  <r>
    <x v="98"/>
    <x v="3"/>
    <x v="3"/>
    <s v="2020_04"/>
    <n v="2020"/>
    <n v="4"/>
    <n v="40198"/>
    <x v="44"/>
    <n v="2193"/>
    <n v="14463"/>
    <n v="2309"/>
    <n v="56721"/>
    <n v="97367"/>
    <n v="1824141"/>
    <n v="70851"/>
    <n v="214"/>
    <n v="5569"/>
    <n v="784847"/>
    <n v="25967"/>
    <x v="15"/>
    <s v="Texas"/>
    <x v="15"/>
    <n v="4295090"/>
    <n v="144633"/>
  </r>
  <r>
    <x v="99"/>
    <x v="3"/>
    <x v="3"/>
    <s v="2020_04"/>
    <n v="2020"/>
    <n v="4"/>
    <n v="42677"/>
    <x v="45"/>
    <n v="2315"/>
    <n v="14945"/>
    <n v="2736"/>
    <n v="59779"/>
    <n v="100103"/>
    <n v="1888055"/>
    <n v="63914"/>
    <n v="214"/>
    <n v="5514"/>
    <n v="810886"/>
    <n v="26039"/>
    <x v="15"/>
    <s v="Texas"/>
    <x v="15"/>
    <n v="4462056"/>
    <n v="166966"/>
  </r>
  <r>
    <x v="100"/>
    <x v="3"/>
    <x v="3"/>
    <s v="2020_04"/>
    <n v="2020"/>
    <n v="4"/>
    <n v="44762"/>
    <x v="46"/>
    <n v="2370"/>
    <n v="15016"/>
    <n v="3086"/>
    <n v="59207"/>
    <n v="103189"/>
    <n v="1673902"/>
    <n v="-214153"/>
    <n v="227"/>
    <n v="5474"/>
    <n v="840062"/>
    <n v="29176"/>
    <x v="15"/>
    <s v="Texas"/>
    <x v="15"/>
    <n v="4796462"/>
    <n v="334406"/>
  </r>
  <r>
    <x v="101"/>
    <x v="3"/>
    <x v="3"/>
    <s v="2020_04"/>
    <n v="2020"/>
    <n v="4"/>
    <n v="46571"/>
    <x v="47"/>
    <n v="2428"/>
    <n v="14737"/>
    <n v="2820"/>
    <n v="59214"/>
    <n v="106009"/>
    <n v="1738744"/>
    <n v="64842"/>
    <n v="227"/>
    <n v="5463"/>
    <n v="872015"/>
    <n v="31953"/>
    <x v="15"/>
    <s v="Texas"/>
    <x v="15"/>
    <n v="5014575"/>
    <n v="218113"/>
  </r>
  <r>
    <x v="102"/>
    <x v="3"/>
    <x v="3"/>
    <s v="2020_04"/>
    <n v="2020"/>
    <n v="4"/>
    <n v="48545"/>
    <x v="48"/>
    <n v="2468"/>
    <n v="14623"/>
    <n v="2388"/>
    <n v="57370"/>
    <n v="108397"/>
    <n v="1822023"/>
    <n v="83279"/>
    <n v="227"/>
    <n v="5194"/>
    <n v="906241"/>
    <n v="34226"/>
    <x v="15"/>
    <s v="Texas"/>
    <x v="15"/>
    <n v="5259954"/>
    <n v="245379"/>
  </r>
  <r>
    <x v="103"/>
    <x v="3"/>
    <x v="3"/>
    <s v="2020_04"/>
    <n v="2020"/>
    <n v="4"/>
    <n v="50174"/>
    <x v="49"/>
    <n v="2516"/>
    <n v="14411"/>
    <n v="2297"/>
    <n v="57340"/>
    <n v="110694"/>
    <n v="1926826"/>
    <n v="104803"/>
    <n v="227"/>
    <n v="5266"/>
    <n v="941975"/>
    <n v="35734"/>
    <x v="15"/>
    <s v="Texas"/>
    <x v="15"/>
    <n v="5536257"/>
    <n v="276303"/>
  </r>
  <r>
    <x v="104"/>
    <x v="3"/>
    <x v="3"/>
    <s v="2020_04"/>
    <n v="2020"/>
    <n v="4"/>
    <n v="51393"/>
    <x v="50"/>
    <n v="2571"/>
    <n v="14093"/>
    <n v="2215"/>
    <n v="56161"/>
    <n v="112909"/>
    <n v="2002149"/>
    <n v="75323"/>
    <n v="227"/>
    <n v="5119"/>
    <n v="969289"/>
    <n v="27314"/>
    <x v="15"/>
    <s v="Texas"/>
    <x v="15"/>
    <n v="5742051"/>
    <n v="205794"/>
  </r>
  <r>
    <x v="105"/>
    <x v="3"/>
    <x v="3"/>
    <s v="2020_04"/>
    <n v="2020"/>
    <n v="4"/>
    <n v="52683"/>
    <x v="51"/>
    <n v="3720"/>
    <n v="13812"/>
    <n v="2245"/>
    <n v="56183"/>
    <n v="115154"/>
    <n v="2065114"/>
    <n v="62965"/>
    <n v="252"/>
    <n v="4867"/>
    <n v="991696"/>
    <n v="22407"/>
    <x v="15"/>
    <s v="Texas"/>
    <x v="15"/>
    <n v="5936590"/>
    <n v="194539"/>
  </r>
  <r>
    <x v="106"/>
    <x v="3"/>
    <x v="3"/>
    <s v="2020_04"/>
    <n v="2020"/>
    <n v="4"/>
    <n v="54761"/>
    <x v="52"/>
    <n v="3798"/>
    <n v="13562"/>
    <n v="2014"/>
    <n v="56034"/>
    <n v="117168"/>
    <n v="2134434"/>
    <n v="69320"/>
    <n v="252"/>
    <n v="4760"/>
    <n v="1016930"/>
    <n v="25234"/>
    <x v="15"/>
    <s v="Texas"/>
    <x v="15"/>
    <n v="6153255"/>
    <n v="216665"/>
  </r>
  <r>
    <x v="107"/>
    <x v="3"/>
    <x v="3"/>
    <s v="2020_04"/>
    <n v="2020"/>
    <n v="4"/>
    <n v="57437"/>
    <x v="53"/>
    <n v="4093"/>
    <n v="13550"/>
    <n v="2946"/>
    <n v="56009"/>
    <n v="120114"/>
    <n v="2221895"/>
    <n v="87461"/>
    <n v="365"/>
    <n v="4803"/>
    <n v="1043106"/>
    <n v="26176"/>
    <x v="15"/>
    <s v="Texas"/>
    <x v="15"/>
    <n v="6409374"/>
    <n v="256119"/>
  </r>
  <r>
    <x v="108"/>
    <x v="3"/>
    <x v="3"/>
    <s v="2020_04"/>
    <n v="2020"/>
    <n v="4"/>
    <n v="59597"/>
    <x v="54"/>
    <n v="4192"/>
    <n v="13246"/>
    <n v="2382"/>
    <n v="54905"/>
    <n v="122496"/>
    <n v="2303573"/>
    <n v="81678"/>
    <n v="373"/>
    <n v="4708"/>
    <n v="1073152"/>
    <n v="30046"/>
    <x v="15"/>
    <s v="Texas"/>
    <x v="15"/>
    <n v="6684935"/>
    <n v="275561"/>
  </r>
  <r>
    <x v="109"/>
    <x v="4"/>
    <x v="4"/>
    <s v="2020_05"/>
    <n v="2020"/>
    <n v="5"/>
    <n v="61406"/>
    <x v="47"/>
    <n v="4300"/>
    <n v="12861"/>
    <n v="9874"/>
    <n v="54897"/>
    <n v="132370"/>
    <n v="2408131"/>
    <n v="104558"/>
    <n v="376"/>
    <n v="4712"/>
    <n v="1105960"/>
    <n v="32808"/>
    <x v="15"/>
    <s v="Texas"/>
    <x v="15"/>
    <n v="6970758"/>
    <n v="285823"/>
  </r>
  <r>
    <x v="110"/>
    <x v="4"/>
    <x v="4"/>
    <s v="2020_05"/>
    <n v="2020"/>
    <n v="5"/>
    <n v="62933"/>
    <x v="55"/>
    <n v="4386"/>
    <n v="12904"/>
    <n v="1995"/>
    <n v="54008"/>
    <n v="134365"/>
    <n v="2487236"/>
    <n v="79105"/>
    <n v="375"/>
    <n v="4846"/>
    <n v="1135156"/>
    <n v="29196"/>
    <x v="15"/>
    <s v="Texas"/>
    <x v="15"/>
    <n v="7242997"/>
    <n v="272239"/>
  </r>
  <r>
    <x v="111"/>
    <x v="4"/>
    <x v="4"/>
    <s v="2020_05"/>
    <n v="2020"/>
    <n v="5"/>
    <n v="64181"/>
    <x v="56"/>
    <n v="4502"/>
    <n v="12724"/>
    <n v="1855"/>
    <n v="52623"/>
    <n v="136220"/>
    <n v="2582879"/>
    <n v="95643"/>
    <n v="425"/>
    <n v="4762"/>
    <n v="1160945"/>
    <n v="25789"/>
    <x v="15"/>
    <s v="Texas"/>
    <x v="15"/>
    <n v="7483965"/>
    <n v="240968"/>
  </r>
  <r>
    <x v="112"/>
    <x v="4"/>
    <x v="4"/>
    <s v="2020_05"/>
    <n v="2020"/>
    <n v="5"/>
    <n v="65209"/>
    <x v="57"/>
    <n v="4579"/>
    <n v="12701"/>
    <n v="1765"/>
    <n v="52375"/>
    <n v="137985"/>
    <n v="2672124"/>
    <n v="89245"/>
    <n v="430"/>
    <n v="4852"/>
    <n v="1183140"/>
    <n v="22195"/>
    <x v="15"/>
    <s v="Texas"/>
    <x v="15"/>
    <n v="7720150"/>
    <n v="236185"/>
  </r>
  <r>
    <x v="113"/>
    <x v="4"/>
    <x v="4"/>
    <s v="2020_05"/>
    <n v="2020"/>
    <n v="5"/>
    <n v="67699"/>
    <x v="58"/>
    <n v="4794"/>
    <n v="12620"/>
    <n v="1932"/>
    <n v="53164"/>
    <n v="139917"/>
    <n v="2777003"/>
    <n v="104879"/>
    <n v="439"/>
    <n v="4810"/>
    <n v="1205484"/>
    <n v="22344"/>
    <x v="15"/>
    <s v="Texas"/>
    <x v="15"/>
    <n v="7998599"/>
    <n v="278449"/>
  </r>
  <r>
    <x v="114"/>
    <x v="4"/>
    <x v="4"/>
    <s v="2020_05"/>
    <n v="2020"/>
    <n v="5"/>
    <n v="69617"/>
    <x v="59"/>
    <n v="4911"/>
    <n v="12480"/>
    <n v="2154"/>
    <n v="52609"/>
    <n v="142071"/>
    <n v="2866079"/>
    <n v="89076"/>
    <n v="449"/>
    <n v="4758"/>
    <n v="1230740"/>
    <n v="25256"/>
    <x v="15"/>
    <s v="Texas"/>
    <x v="15"/>
    <n v="8282815"/>
    <n v="284216"/>
  </r>
  <r>
    <x v="115"/>
    <x v="4"/>
    <x v="4"/>
    <s v="2020_05"/>
    <n v="2020"/>
    <n v="5"/>
    <n v="72365"/>
    <x v="60"/>
    <n v="5174"/>
    <n v="12135"/>
    <n v="4191"/>
    <n v="51445"/>
    <n v="146262"/>
    <n v="2960022"/>
    <n v="93943"/>
    <n v="529"/>
    <n v="7067"/>
    <n v="1257969"/>
    <n v="27229"/>
    <x v="15"/>
    <s v="Texas"/>
    <x v="15"/>
    <n v="8612823"/>
    <n v="330008"/>
  </r>
  <r>
    <x v="116"/>
    <x v="4"/>
    <x v="4"/>
    <s v="2020_05"/>
    <n v="2020"/>
    <n v="5"/>
    <n v="74149"/>
    <x v="61"/>
    <n v="6294"/>
    <n v="11786"/>
    <n v="6230"/>
    <n v="49770"/>
    <n v="152492"/>
    <n v="3064985"/>
    <n v="104963"/>
    <n v="531"/>
    <n v="6793"/>
    <n v="1285166"/>
    <n v="27197"/>
    <x v="15"/>
    <s v="Texas"/>
    <x v="15"/>
    <n v="8925409"/>
    <n v="312586"/>
  </r>
  <r>
    <x v="117"/>
    <x v="4"/>
    <x v="4"/>
    <s v="2020_05"/>
    <n v="2020"/>
    <n v="5"/>
    <n v="75605"/>
    <x v="62"/>
    <n v="6367"/>
    <n v="11504"/>
    <n v="1680"/>
    <n v="48581"/>
    <n v="154172"/>
    <n v="3176227"/>
    <n v="111242"/>
    <n v="543"/>
    <n v="6550"/>
    <n v="1310486"/>
    <n v="25320"/>
    <x v="15"/>
    <s v="Texas"/>
    <x v="15"/>
    <n v="9249146"/>
    <n v="323737"/>
  </r>
  <r>
    <x v="118"/>
    <x v="4"/>
    <x v="4"/>
    <s v="2020_05"/>
    <n v="2020"/>
    <n v="5"/>
    <n v="76640"/>
    <x v="63"/>
    <n v="6445"/>
    <n v="11382"/>
    <n v="1043"/>
    <n v="46735"/>
    <n v="155215"/>
    <n v="3270189"/>
    <n v="93962"/>
    <n v="547"/>
    <n v="6392"/>
    <n v="1331602"/>
    <n v="21116"/>
    <x v="15"/>
    <s v="Texas"/>
    <x v="15"/>
    <n v="9525082"/>
    <n v="275936"/>
  </r>
  <r>
    <x v="119"/>
    <x v="4"/>
    <x v="4"/>
    <s v="2020_05"/>
    <n v="2020"/>
    <n v="5"/>
    <n v="77531"/>
    <x v="64"/>
    <n v="6488"/>
    <n v="11153"/>
    <n v="1374"/>
    <n v="46550"/>
    <n v="156589"/>
    <n v="3477334"/>
    <n v="207145"/>
    <n v="551"/>
    <n v="6349"/>
    <n v="1349742"/>
    <n v="18140"/>
    <x v="15"/>
    <s v="Texas"/>
    <x v="15"/>
    <n v="9899296"/>
    <n v="374214"/>
  </r>
  <r>
    <x v="120"/>
    <x v="4"/>
    <x v="4"/>
    <s v="2020_05"/>
    <n v="2020"/>
    <n v="5"/>
    <n v="79040"/>
    <x v="65"/>
    <n v="6585"/>
    <n v="11241"/>
    <n v="1486"/>
    <n v="47343"/>
    <n v="158075"/>
    <n v="3586607"/>
    <n v="109273"/>
    <n v="559"/>
    <n v="6350"/>
    <n v="1372184"/>
    <n v="22442"/>
    <x v="15"/>
    <s v="Texas"/>
    <x v="15"/>
    <n v="10238528"/>
    <n v="339232"/>
  </r>
  <r>
    <x v="121"/>
    <x v="4"/>
    <x v="4"/>
    <s v="2020_05"/>
    <n v="2020"/>
    <n v="5"/>
    <n v="80770"/>
    <x v="66"/>
    <n v="6713"/>
    <n v="10991"/>
    <n v="1786"/>
    <n v="46921"/>
    <n v="159861"/>
    <n v="3703302"/>
    <n v="116695"/>
    <n v="572"/>
    <n v="6164"/>
    <n v="1393684"/>
    <n v="21500"/>
    <x v="15"/>
    <s v="Texas"/>
    <x v="15"/>
    <n v="10583666"/>
    <n v="345138"/>
  </r>
  <r>
    <x v="122"/>
    <x v="4"/>
    <x v="4"/>
    <s v="2020_05"/>
    <n v="2020"/>
    <n v="5"/>
    <n v="82623"/>
    <x v="67"/>
    <n v="6795"/>
    <n v="10655"/>
    <n v="3160"/>
    <n v="45923"/>
    <n v="163021"/>
    <n v="3840573"/>
    <n v="137271"/>
    <n v="582"/>
    <n v="5940"/>
    <n v="1420457"/>
    <n v="26773"/>
    <x v="15"/>
    <s v="Texas"/>
    <x v="15"/>
    <n v="10975121"/>
    <n v="391455"/>
  </r>
  <r>
    <x v="123"/>
    <x v="4"/>
    <x v="4"/>
    <s v="2020_05"/>
    <n v="2020"/>
    <n v="5"/>
    <n v="84161"/>
    <x v="68"/>
    <n v="6890"/>
    <n v="10476"/>
    <n v="1314"/>
    <n v="44553"/>
    <n v="164335"/>
    <n v="3964409"/>
    <n v="123836"/>
    <n v="589"/>
    <n v="5744"/>
    <n v="1445947"/>
    <n v="25490"/>
    <x v="15"/>
    <s v="Texas"/>
    <x v="15"/>
    <n v="11381536"/>
    <n v="406415"/>
  </r>
  <r>
    <x v="124"/>
    <x v="4"/>
    <x v="4"/>
    <s v="2020_05"/>
    <n v="2020"/>
    <n v="5"/>
    <n v="85398"/>
    <x v="69"/>
    <n v="6945"/>
    <n v="10276"/>
    <n v="1796"/>
    <n v="43515"/>
    <n v="166131"/>
    <n v="4094486"/>
    <n v="130077"/>
    <n v="592"/>
    <n v="5532"/>
    <n v="1469690"/>
    <n v="23743"/>
    <x v="15"/>
    <s v="Texas"/>
    <x v="15"/>
    <n v="11774127"/>
    <n v="392591"/>
  </r>
  <r>
    <x v="125"/>
    <x v="4"/>
    <x v="4"/>
    <s v="2020_05"/>
    <n v="2020"/>
    <n v="5"/>
    <n v="86271"/>
    <x v="70"/>
    <n v="7003"/>
    <n v="9945"/>
    <n v="1134"/>
    <n v="42019"/>
    <n v="167265"/>
    <n v="4234501"/>
    <n v="140015"/>
    <n v="593"/>
    <n v="5467"/>
    <n v="1490126"/>
    <n v="20436"/>
    <x v="15"/>
    <s v="Texas"/>
    <x v="15"/>
    <n v="12125280"/>
    <n v="351153"/>
  </r>
  <r>
    <x v="126"/>
    <x v="4"/>
    <x v="4"/>
    <s v="2020_05"/>
    <n v="2020"/>
    <n v="5"/>
    <n v="87125"/>
    <x v="71"/>
    <n v="7064"/>
    <n v="9748"/>
    <n v="1132"/>
    <n v="41940"/>
    <n v="168397"/>
    <n v="4361811"/>
    <n v="127310"/>
    <n v="602"/>
    <n v="5260"/>
    <n v="1510723"/>
    <n v="20597"/>
    <x v="15"/>
    <s v="Texas"/>
    <x v="15"/>
    <n v="12475275"/>
    <n v="349995"/>
  </r>
  <r>
    <x v="127"/>
    <x v="4"/>
    <x v="4"/>
    <s v="2020_05"/>
    <n v="2020"/>
    <n v="5"/>
    <n v="88442"/>
    <x v="72"/>
    <n v="7217"/>
    <n v="9598"/>
    <n v="1548"/>
    <n v="42023"/>
    <n v="169945"/>
    <n v="4527786"/>
    <n v="165975"/>
    <n v="606"/>
    <n v="5032"/>
    <n v="1531410"/>
    <n v="20687"/>
    <x v="15"/>
    <s v="Texas"/>
    <x v="15"/>
    <n v="12895781"/>
    <n v="420506"/>
  </r>
  <r>
    <x v="128"/>
    <x v="4"/>
    <x v="4"/>
    <s v="2020_05"/>
    <n v="2020"/>
    <n v="5"/>
    <n v="89839"/>
    <x v="73"/>
    <n v="7319"/>
    <n v="9522"/>
    <n v="1756"/>
    <n v="41856"/>
    <n v="171701"/>
    <n v="4695065"/>
    <n v="167279"/>
    <n v="613"/>
    <n v="4907"/>
    <n v="1552703"/>
    <n v="21293"/>
    <x v="15"/>
    <s v="Texas"/>
    <x v="15"/>
    <n v="13346073"/>
    <n v="450292"/>
  </r>
  <r>
    <x v="129"/>
    <x v="4"/>
    <x v="4"/>
    <s v="2020_05"/>
    <n v="2020"/>
    <n v="5"/>
    <n v="91219"/>
    <x v="74"/>
    <n v="7412"/>
    <n v="9092"/>
    <n v="4547"/>
    <n v="41359"/>
    <n v="176248"/>
    <n v="4923162"/>
    <n v="228097"/>
    <n v="616"/>
    <n v="4871"/>
    <n v="1579534"/>
    <n v="26831"/>
    <x v="15"/>
    <s v="Texas"/>
    <x v="15"/>
    <n v="13854905"/>
    <n v="508832"/>
  </r>
  <r>
    <x v="130"/>
    <x v="4"/>
    <x v="4"/>
    <s v="2020_05"/>
    <n v="2020"/>
    <n v="5"/>
    <n v="92509"/>
    <x v="51"/>
    <n v="7689"/>
    <n v="9042"/>
    <n v="3949"/>
    <n v="40008"/>
    <n v="180197"/>
    <n v="5096015"/>
    <n v="172853"/>
    <n v="633"/>
    <n v="4714"/>
    <n v="1603649"/>
    <n v="24115"/>
    <x v="15"/>
    <s v="Texas"/>
    <x v="15"/>
    <n v="14308688"/>
    <n v="453783"/>
  </r>
  <r>
    <x v="131"/>
    <x v="4"/>
    <x v="4"/>
    <s v="2020_05"/>
    <n v="2020"/>
    <n v="5"/>
    <n v="93549"/>
    <x v="75"/>
    <n v="7770"/>
    <n v="8739"/>
    <n v="1385"/>
    <n v="38625"/>
    <n v="181582"/>
    <n v="5214235"/>
    <n v="118220"/>
    <n v="638"/>
    <n v="4621"/>
    <n v="1626210"/>
    <n v="22561"/>
    <x v="15"/>
    <s v="Texas"/>
    <x v="15"/>
    <n v="14753262"/>
    <n v="444574"/>
  </r>
  <r>
    <x v="132"/>
    <x v="4"/>
    <x v="4"/>
    <s v="2020_05"/>
    <n v="2020"/>
    <n v="5"/>
    <n v="94237"/>
    <x v="76"/>
    <n v="7801"/>
    <n v="8491"/>
    <n v="1028"/>
    <n v="37742"/>
    <n v="182610"/>
    <n v="5342296"/>
    <n v="128061"/>
    <n v="639"/>
    <n v="4380"/>
    <n v="1645272"/>
    <n v="19062"/>
    <x v="15"/>
    <s v="Texas"/>
    <x v="15"/>
    <n v="15142581"/>
    <n v="389319"/>
  </r>
  <r>
    <x v="133"/>
    <x v="4"/>
    <x v="4"/>
    <s v="2020_05"/>
    <n v="2020"/>
    <n v="5"/>
    <n v="94793"/>
    <x v="77"/>
    <n v="7847"/>
    <n v="8467"/>
    <n v="898"/>
    <n v="37703"/>
    <n v="183508"/>
    <n v="5510215"/>
    <n v="167919"/>
    <n v="642"/>
    <n v="4232"/>
    <n v="1663827"/>
    <n v="18555"/>
    <x v="15"/>
    <s v="Texas"/>
    <x v="15"/>
    <n v="15550628"/>
    <n v="408047"/>
  </r>
  <r>
    <x v="134"/>
    <x v="4"/>
    <x v="4"/>
    <s v="2020_05"/>
    <n v="2020"/>
    <n v="5"/>
    <n v="95458"/>
    <x v="78"/>
    <n v="7899"/>
    <n v="8580"/>
    <n v="17287"/>
    <n v="37751"/>
    <n v="200795"/>
    <n v="5622565"/>
    <n v="112350"/>
    <n v="650"/>
    <n v="4221"/>
    <n v="1680517"/>
    <n v="16690"/>
    <x v="15"/>
    <s v="Texas"/>
    <x v="15"/>
    <n v="15865958"/>
    <n v="315330"/>
  </r>
  <r>
    <x v="135"/>
    <x v="4"/>
    <x v="4"/>
    <s v="2020_05"/>
    <n v="2020"/>
    <n v="5"/>
    <n v="96793"/>
    <x v="79"/>
    <n v="8015"/>
    <n v="8552"/>
    <n v="1561"/>
    <n v="38300"/>
    <n v="202356"/>
    <n v="5773627"/>
    <n v="151062"/>
    <n v="666"/>
    <n v="4223"/>
    <n v="1699689"/>
    <n v="19172"/>
    <x v="15"/>
    <s v="Texas"/>
    <x v="15"/>
    <n v="16282512"/>
    <n v="416554"/>
  </r>
  <r>
    <x v="136"/>
    <x v="4"/>
    <x v="4"/>
    <s v="2020_05"/>
    <n v="2020"/>
    <n v="5"/>
    <n v="98028"/>
    <x v="80"/>
    <n v="8109"/>
    <n v="8392"/>
    <n v="1594"/>
    <n v="38000"/>
    <n v="203950"/>
    <n v="5961884"/>
    <n v="188257"/>
    <n v="676"/>
    <n v="4079"/>
    <n v="1722488"/>
    <n v="22799"/>
    <x v="15"/>
    <s v="Texas"/>
    <x v="15"/>
    <n v="16776508"/>
    <n v="493996"/>
  </r>
  <r>
    <x v="137"/>
    <x v="4"/>
    <x v="4"/>
    <s v="2020_05"/>
    <n v="2020"/>
    <n v="5"/>
    <n v="99202"/>
    <x v="81"/>
    <n v="8235"/>
    <n v="8170"/>
    <n v="1571"/>
    <n v="36942"/>
    <n v="205521"/>
    <n v="6158176"/>
    <n v="196292"/>
    <n v="689"/>
    <n v="4028"/>
    <n v="1746106"/>
    <n v="23618"/>
    <x v="15"/>
    <s v="Texas"/>
    <x v="15"/>
    <n v="17310736"/>
    <n v="534228"/>
  </r>
  <r>
    <x v="138"/>
    <x v="4"/>
    <x v="4"/>
    <s v="2020_05"/>
    <n v="2020"/>
    <n v="5"/>
    <n v="100125"/>
    <x v="82"/>
    <n v="8305"/>
    <n v="7960"/>
    <n v="1421"/>
    <n v="35759"/>
    <n v="206942"/>
    <n v="6325825"/>
    <n v="167649"/>
    <n v="698"/>
    <n v="4008"/>
    <n v="1769702"/>
    <n v="23596"/>
    <x v="15"/>
    <s v="Texas"/>
    <x v="15"/>
    <n v="17767910"/>
    <n v="457174"/>
  </r>
  <r>
    <x v="139"/>
    <x v="4"/>
    <x v="4"/>
    <s v="2020_05"/>
    <n v="2020"/>
    <n v="5"/>
    <n v="100780"/>
    <x v="83"/>
    <n v="8445"/>
    <n v="7625"/>
    <n v="895"/>
    <n v="34925"/>
    <n v="207837"/>
    <n v="6473010"/>
    <n v="147185"/>
    <n v="704"/>
    <n v="3669"/>
    <n v="1791343"/>
    <n v="21641"/>
    <x v="15"/>
    <s v="Texas"/>
    <x v="15"/>
    <n v="18198403"/>
    <n v="430493"/>
  </r>
  <r>
    <x v="140"/>
    <x v="5"/>
    <x v="5"/>
    <s v="2020_06"/>
    <n v="2020"/>
    <n v="6"/>
    <n v="101459"/>
    <x v="84"/>
    <n v="8485"/>
    <n v="7592"/>
    <n v="2862"/>
    <n v="34325"/>
    <n v="210699"/>
    <n v="6631124"/>
    <n v="158114"/>
    <n v="704"/>
    <n v="3950"/>
    <n v="1811444"/>
    <n v="20101"/>
    <x v="15"/>
    <s v="Texas"/>
    <x v="15"/>
    <n v="18617830"/>
    <n v="419427"/>
  </r>
  <r>
    <x v="141"/>
    <x v="5"/>
    <x v="5"/>
    <s v="2020_06"/>
    <n v="2020"/>
    <n v="6"/>
    <n v="102430"/>
    <x v="85"/>
    <n v="8566"/>
    <n v="7410"/>
    <n v="1735"/>
    <n v="33956"/>
    <n v="212434"/>
    <n v="6792714"/>
    <n v="161590"/>
    <n v="710"/>
    <n v="3854"/>
    <n v="1831323"/>
    <n v="19879"/>
    <x v="15"/>
    <s v="Texas"/>
    <x v="15"/>
    <n v="19066878"/>
    <n v="449048"/>
  </r>
  <r>
    <x v="142"/>
    <x v="5"/>
    <x v="5"/>
    <s v="2020_06"/>
    <n v="2020"/>
    <n v="6"/>
    <n v="103405"/>
    <x v="86"/>
    <n v="8688"/>
    <n v="7229"/>
    <n v="2145"/>
    <n v="33227"/>
    <n v="214579"/>
    <n v="6978487"/>
    <n v="185773"/>
    <n v="717"/>
    <n v="3754"/>
    <n v="1851505"/>
    <n v="20182"/>
    <x v="15"/>
    <s v="Texas"/>
    <x v="15"/>
    <n v="19571327"/>
    <n v="504449"/>
  </r>
  <r>
    <x v="143"/>
    <x v="5"/>
    <x v="5"/>
    <s v="2020_06"/>
    <n v="2020"/>
    <n v="6"/>
    <n v="104288"/>
    <x v="87"/>
    <n v="8787"/>
    <n v="7044"/>
    <n v="-2856"/>
    <n v="32802"/>
    <n v="211723"/>
    <n v="7158917"/>
    <n v="180430"/>
    <n v="723"/>
    <n v="3662"/>
    <n v="1871982"/>
    <n v="20477"/>
    <x v="15"/>
    <s v="Texas"/>
    <x v="15"/>
    <n v="20070196"/>
    <n v="498869"/>
  </r>
  <r>
    <x v="144"/>
    <x v="5"/>
    <x v="5"/>
    <s v="2020_06"/>
    <n v="2020"/>
    <n v="6"/>
    <n v="105123"/>
    <x v="88"/>
    <n v="8863"/>
    <n v="6921"/>
    <n v="1518"/>
    <n v="32502"/>
    <n v="213241"/>
    <n v="7392509"/>
    <n v="233592"/>
    <n v="740"/>
    <n v="3520"/>
    <n v="1895032"/>
    <n v="23050"/>
    <x v="15"/>
    <s v="Texas"/>
    <x v="15"/>
    <n v="20694440"/>
    <n v="624244"/>
  </r>
  <r>
    <x v="145"/>
    <x v="5"/>
    <x v="5"/>
    <s v="2020_06"/>
    <n v="2020"/>
    <n v="6"/>
    <n v="105837"/>
    <x v="89"/>
    <n v="8920"/>
    <n v="6762"/>
    <n v="989"/>
    <n v="31994"/>
    <n v="214230"/>
    <n v="7616701"/>
    <n v="224192"/>
    <n v="750"/>
    <n v="3476"/>
    <n v="1917778"/>
    <n v="22746"/>
    <x v="15"/>
    <s v="Texas"/>
    <x v="15"/>
    <n v="21252397"/>
    <n v="557957"/>
  </r>
  <r>
    <x v="146"/>
    <x v="5"/>
    <x v="5"/>
    <s v="2020_06"/>
    <n v="2020"/>
    <n v="6"/>
    <n v="106284"/>
    <x v="90"/>
    <n v="8957"/>
    <n v="6501"/>
    <n v="655"/>
    <n v="31490"/>
    <n v="214885"/>
    <n v="7805049"/>
    <n v="188348"/>
    <n v="753"/>
    <n v="3298"/>
    <n v="1936834"/>
    <n v="19056"/>
    <x v="15"/>
    <s v="Texas"/>
    <x v="15"/>
    <n v="21687259"/>
    <n v="434862"/>
  </r>
  <r>
    <x v="147"/>
    <x v="5"/>
    <x v="5"/>
    <s v="2020_06"/>
    <n v="2020"/>
    <n v="6"/>
    <n v="106959"/>
    <x v="91"/>
    <n v="9013"/>
    <n v="6398"/>
    <n v="1071"/>
    <n v="31105"/>
    <n v="215956"/>
    <n v="7937347"/>
    <n v="132298"/>
    <n v="762"/>
    <n v="3238"/>
    <n v="1953757"/>
    <n v="16923"/>
    <x v="15"/>
    <s v="Texas"/>
    <x v="15"/>
    <n v="22093052"/>
    <n v="405793"/>
  </r>
  <r>
    <x v="148"/>
    <x v="5"/>
    <x v="5"/>
    <s v="2020_06"/>
    <n v="2020"/>
    <n v="6"/>
    <n v="107845"/>
    <x v="92"/>
    <n v="9141"/>
    <n v="6453"/>
    <n v="1279"/>
    <n v="31179"/>
    <n v="217235"/>
    <n v="8092697"/>
    <n v="155350"/>
    <n v="771"/>
    <n v="3088"/>
    <n v="1970673"/>
    <n v="16916"/>
    <x v="15"/>
    <s v="Texas"/>
    <x v="15"/>
    <n v="22547902"/>
    <n v="454850"/>
  </r>
  <r>
    <x v="149"/>
    <x v="5"/>
    <x v="5"/>
    <s v="2020_06"/>
    <n v="2020"/>
    <n v="6"/>
    <n v="108738"/>
    <x v="93"/>
    <n v="9225"/>
    <n v="6256"/>
    <n v="1239"/>
    <n v="30961"/>
    <n v="218474"/>
    <n v="8261533"/>
    <n v="168836"/>
    <n v="780"/>
    <n v="3022"/>
    <n v="1991553"/>
    <n v="20880"/>
    <x v="15"/>
    <s v="Texas"/>
    <x v="15"/>
    <n v="23030522"/>
    <n v="482620"/>
  </r>
  <r>
    <x v="150"/>
    <x v="5"/>
    <x v="5"/>
    <s v="2020_06"/>
    <n v="2020"/>
    <n v="6"/>
    <n v="109634"/>
    <x v="94"/>
    <n v="9295"/>
    <n v="6075"/>
    <n v="1526"/>
    <n v="29850"/>
    <n v="220000"/>
    <n v="8411162"/>
    <n v="149629"/>
    <n v="792"/>
    <n v="2885"/>
    <n v="2013544"/>
    <n v="21991"/>
    <x v="15"/>
    <s v="Texas"/>
    <x v="15"/>
    <n v="23515501"/>
    <n v="484979"/>
  </r>
  <r>
    <x v="151"/>
    <x v="5"/>
    <x v="5"/>
    <s v="2020_06"/>
    <n v="2020"/>
    <n v="6"/>
    <n v="110400"/>
    <x v="95"/>
    <n v="9373"/>
    <n v="6009"/>
    <n v="1376"/>
    <n v="29306"/>
    <n v="221376"/>
    <n v="8639466"/>
    <n v="228304"/>
    <n v="814"/>
    <n v="2738"/>
    <n v="2036685"/>
    <n v="23141"/>
    <x v="15"/>
    <s v="Texas"/>
    <x v="15"/>
    <n v="24138885"/>
    <n v="623384"/>
  </r>
  <r>
    <x v="152"/>
    <x v="5"/>
    <x v="5"/>
    <s v="2020_06"/>
    <n v="2020"/>
    <n v="6"/>
    <n v="111094"/>
    <x v="96"/>
    <n v="9430"/>
    <n v="5883"/>
    <n v="954"/>
    <n v="28578"/>
    <n v="222330"/>
    <n v="8836996"/>
    <n v="197530"/>
    <n v="830"/>
    <n v="2726"/>
    <n v="2062138"/>
    <n v="25453"/>
    <x v="15"/>
    <s v="Texas"/>
    <x v="15"/>
    <n v="24683493"/>
    <n v="544608"/>
  </r>
  <r>
    <x v="153"/>
    <x v="5"/>
    <x v="5"/>
    <s v="2020_06"/>
    <n v="2020"/>
    <n v="6"/>
    <n v="111449"/>
    <x v="97"/>
    <n v="9466"/>
    <n v="5749"/>
    <n v="610"/>
    <n v="28020"/>
    <n v="222940"/>
    <n v="9006210"/>
    <n v="169214"/>
    <n v="834"/>
    <n v="2716"/>
    <n v="2083796"/>
    <n v="21658"/>
    <x v="15"/>
    <s v="Texas"/>
    <x v="15"/>
    <n v="25161026"/>
    <n v="477533"/>
  </r>
  <r>
    <x v="154"/>
    <x v="5"/>
    <x v="5"/>
    <s v="2020_06"/>
    <n v="2020"/>
    <n v="6"/>
    <n v="111834"/>
    <x v="98"/>
    <n v="9516"/>
    <n v="5700"/>
    <n v="664"/>
    <n v="28034"/>
    <n v="223604"/>
    <n v="9173553"/>
    <n v="167343"/>
    <n v="835"/>
    <n v="2636"/>
    <n v="2102051"/>
    <n v="18255"/>
    <x v="15"/>
    <s v="Texas"/>
    <x v="15"/>
    <n v="25609037"/>
    <n v="448011"/>
  </r>
  <r>
    <x v="155"/>
    <x v="5"/>
    <x v="5"/>
    <s v="2020_06"/>
    <n v="2020"/>
    <n v="6"/>
    <n v="112554"/>
    <x v="99"/>
    <n v="9590"/>
    <n v="5570"/>
    <n v="1184"/>
    <n v="28370"/>
    <n v="224788"/>
    <n v="9354081"/>
    <n v="180528"/>
    <n v="845"/>
    <n v="2591"/>
    <n v="2124889"/>
    <n v="22838"/>
    <x v="15"/>
    <s v="Texas"/>
    <x v="15"/>
    <n v="26113761"/>
    <n v="504724"/>
  </r>
  <r>
    <x v="156"/>
    <x v="5"/>
    <x v="5"/>
    <s v="2020_06"/>
    <n v="2020"/>
    <n v="6"/>
    <n v="113334"/>
    <x v="100"/>
    <n v="9665"/>
    <n v="5608"/>
    <n v="1077"/>
    <n v="28647"/>
    <n v="225865"/>
    <n v="9547747"/>
    <n v="193666"/>
    <n v="857"/>
    <n v="2584"/>
    <n v="2149042"/>
    <n v="24153"/>
    <x v="15"/>
    <s v="Texas"/>
    <x v="15"/>
    <n v="26675209"/>
    <n v="561448"/>
  </r>
  <r>
    <x v="157"/>
    <x v="5"/>
    <x v="5"/>
    <s v="2020_06"/>
    <n v="2020"/>
    <n v="6"/>
    <n v="114016"/>
    <x v="101"/>
    <n v="9736"/>
    <n v="5472"/>
    <n v="1108"/>
    <n v="28538"/>
    <n v="226973"/>
    <n v="9733740"/>
    <n v="185993"/>
    <n v="869"/>
    <n v="2518"/>
    <n v="2176084"/>
    <n v="27042"/>
    <x v="15"/>
    <s v="Texas"/>
    <x v="15"/>
    <n v="27231921"/>
    <n v="556712"/>
  </r>
  <r>
    <x v="158"/>
    <x v="5"/>
    <x v="5"/>
    <s v="2020_06"/>
    <n v="2020"/>
    <n v="6"/>
    <n v="114668"/>
    <x v="102"/>
    <n v="9876"/>
    <n v="5337"/>
    <n v="1578"/>
    <n v="28693"/>
    <n v="228551"/>
    <n v="9968477"/>
    <n v="234737"/>
    <n v="884"/>
    <n v="2433"/>
    <n v="2206949"/>
    <n v="30865"/>
    <x v="15"/>
    <s v="Texas"/>
    <x v="15"/>
    <n v="27895488"/>
    <n v="663567"/>
  </r>
  <r>
    <x v="159"/>
    <x v="5"/>
    <x v="5"/>
    <s v="2020_06"/>
    <n v="2020"/>
    <n v="6"/>
    <n v="115283"/>
    <x v="103"/>
    <n v="9908"/>
    <n v="5229"/>
    <n v="699"/>
    <n v="28084"/>
    <n v="229250"/>
    <n v="10167222"/>
    <n v="198745"/>
    <n v="888"/>
    <n v="2380"/>
    <n v="2239185"/>
    <n v="32236"/>
    <x v="15"/>
    <s v="Texas"/>
    <x v="15"/>
    <n v="28506951"/>
    <n v="611463"/>
  </r>
  <r>
    <x v="160"/>
    <x v="5"/>
    <x v="5"/>
    <s v="2020_06"/>
    <n v="2020"/>
    <n v="6"/>
    <n v="115576"/>
    <x v="104"/>
    <n v="9944"/>
    <n v="5195"/>
    <n v="519"/>
    <n v="28325"/>
    <n v="229769"/>
    <n v="10340087"/>
    <n v="172865"/>
    <n v="904"/>
    <n v="2321"/>
    <n v="2268373"/>
    <n v="29188"/>
    <x v="15"/>
    <s v="Texas"/>
    <x v="15"/>
    <n v="29012549"/>
    <n v="505598"/>
  </r>
  <r>
    <x v="161"/>
    <x v="5"/>
    <x v="5"/>
    <s v="2020_06"/>
    <n v="2020"/>
    <n v="6"/>
    <n v="115864"/>
    <x v="105"/>
    <n v="10002"/>
    <n v="5325"/>
    <n v="824"/>
    <n v="28963"/>
    <n v="230593"/>
    <n v="10506682"/>
    <n v="166595"/>
    <n v="909"/>
    <n v="2301"/>
    <n v="2295202"/>
    <n v="26829"/>
    <x v="15"/>
    <s v="Texas"/>
    <x v="15"/>
    <n v="29511712"/>
    <n v="499163"/>
  </r>
  <r>
    <x v="162"/>
    <x v="5"/>
    <x v="5"/>
    <s v="2020_06"/>
    <n v="2020"/>
    <n v="6"/>
    <n v="116588"/>
    <x v="106"/>
    <n v="10077"/>
    <n v="5392"/>
    <n v="1271"/>
    <n v="30355"/>
    <n v="231864"/>
    <n v="10678109"/>
    <n v="171427"/>
    <n v="918"/>
    <n v="2292"/>
    <n v="2328649"/>
    <n v="33447"/>
    <x v="15"/>
    <s v="Texas"/>
    <x v="15"/>
    <n v="30181727"/>
    <n v="670015"/>
  </r>
  <r>
    <x v="163"/>
    <x v="5"/>
    <x v="5"/>
    <s v="2020_06"/>
    <n v="2020"/>
    <n v="6"/>
    <n v="117292"/>
    <x v="107"/>
    <n v="10173"/>
    <n v="5292"/>
    <n v="1246"/>
    <n v="31270"/>
    <n v="233110"/>
    <n v="10862746"/>
    <n v="184637"/>
    <n v="934"/>
    <n v="2247"/>
    <n v="2367766"/>
    <n v="39117"/>
    <x v="15"/>
    <s v="Texas"/>
    <x v="15"/>
    <n v="30744689"/>
    <n v="562962"/>
  </r>
  <r>
    <x v="164"/>
    <x v="5"/>
    <x v="5"/>
    <s v="2020_06"/>
    <n v="2020"/>
    <n v="6"/>
    <n v="117940"/>
    <x v="108"/>
    <n v="10257"/>
    <n v="5319"/>
    <n v="1296"/>
    <n v="31922"/>
    <n v="234406"/>
    <n v="11110640"/>
    <n v="247894"/>
    <n v="951"/>
    <n v="2214"/>
    <n v="2407473"/>
    <n v="39707"/>
    <x v="15"/>
    <s v="Texas"/>
    <x v="15"/>
    <n v="31460259"/>
    <n v="715570"/>
  </r>
  <r>
    <x v="165"/>
    <x v="5"/>
    <x v="5"/>
    <s v="2020_06"/>
    <n v="2020"/>
    <n v="6"/>
    <n v="118558"/>
    <x v="109"/>
    <n v="10334"/>
    <n v="5290"/>
    <n v="1542"/>
    <n v="31850"/>
    <n v="235948"/>
    <n v="11330989"/>
    <n v="220349"/>
    <n v="966"/>
    <n v="2069"/>
    <n v="2451813"/>
    <n v="44340"/>
    <x v="15"/>
    <s v="Texas"/>
    <x v="15"/>
    <n v="32253713"/>
    <n v="793454"/>
  </r>
  <r>
    <x v="166"/>
    <x v="5"/>
    <x v="5"/>
    <s v="2020_06"/>
    <n v="2020"/>
    <n v="6"/>
    <n v="119066"/>
    <x v="110"/>
    <n v="10415"/>
    <n v="5314"/>
    <n v="1058"/>
    <n v="32566"/>
    <n v="237006"/>
    <n v="11546910"/>
    <n v="215921"/>
    <n v="977"/>
    <n v="2159"/>
    <n v="2494871"/>
    <n v="43058"/>
    <x v="15"/>
    <s v="Texas"/>
    <x v="15"/>
    <n v="32974848"/>
    <n v="721135"/>
  </r>
  <r>
    <x v="167"/>
    <x v="5"/>
    <x v="5"/>
    <s v="2020_06"/>
    <n v="2020"/>
    <n v="6"/>
    <n v="119339"/>
    <x v="111"/>
    <n v="10473"/>
    <n v="5252"/>
    <n v="547"/>
    <n v="32575"/>
    <n v="237553"/>
    <n v="11774867"/>
    <n v="227957"/>
    <n v="983"/>
    <n v="2077"/>
    <n v="2536616"/>
    <n v="41745"/>
    <x v="15"/>
    <s v="Texas"/>
    <x v="15"/>
    <n v="33588826"/>
    <n v="613978"/>
  </r>
  <r>
    <x v="168"/>
    <x v="5"/>
    <x v="5"/>
    <s v="2020_06"/>
    <n v="2020"/>
    <n v="6"/>
    <n v="119675"/>
    <x v="112"/>
    <n v="10542"/>
    <n v="5389"/>
    <n v="731"/>
    <n v="33742"/>
    <n v="238284"/>
    <n v="12021777"/>
    <n v="246910"/>
    <n v="990"/>
    <n v="2021"/>
    <n v="2576014"/>
    <n v="39398"/>
    <x v="15"/>
    <s v="Texas"/>
    <x v="15"/>
    <n v="34250200"/>
    <n v="661374"/>
  </r>
  <r>
    <x v="169"/>
    <x v="5"/>
    <x v="5"/>
    <s v="2020_06"/>
    <n v="2020"/>
    <n v="6"/>
    <n v="120254"/>
    <x v="113"/>
    <n v="10669"/>
    <n v="5426"/>
    <n v="1473"/>
    <n v="35337"/>
    <n v="239757"/>
    <n v="12247033"/>
    <n v="225256"/>
    <n v="1008"/>
    <n v="2044"/>
    <n v="2623024"/>
    <n v="47010"/>
    <x v="15"/>
    <s v="Texas"/>
    <x v="15"/>
    <n v="34960926"/>
    <n v="710726"/>
  </r>
  <r>
    <x v="170"/>
    <x v="6"/>
    <x v="6"/>
    <s v="2020_07"/>
    <n v="2020"/>
    <n v="7"/>
    <n v="120952"/>
    <x v="114"/>
    <n v="10752"/>
    <n v="5492"/>
    <n v="1429"/>
    <n v="36526"/>
    <n v="241186"/>
    <n v="12471239"/>
    <n v="224206"/>
    <n v="1027"/>
    <n v="2099"/>
    <n v="2674070"/>
    <n v="51046"/>
    <x v="15"/>
    <s v="Texas"/>
    <x v="15"/>
    <n v="35690419"/>
    <n v="729493"/>
  </r>
  <r>
    <x v="171"/>
    <x v="6"/>
    <x v="6"/>
    <s v="2020_07"/>
    <n v="2020"/>
    <n v="7"/>
    <n v="121651"/>
    <x v="115"/>
    <n v="10843"/>
    <n v="5636"/>
    <n v="1697"/>
    <n v="37646"/>
    <n v="242883"/>
    <n v="12699902"/>
    <n v="228663"/>
    <n v="1041"/>
    <n v="2104"/>
    <n v="2727581"/>
    <n v="53511"/>
    <x v="15"/>
    <s v="Texas"/>
    <x v="15"/>
    <n v="36464754"/>
    <n v="774335"/>
  </r>
  <r>
    <x v="172"/>
    <x v="6"/>
    <x v="6"/>
    <s v="2020_07"/>
    <n v="2020"/>
    <n v="7"/>
    <n v="122254"/>
    <x v="116"/>
    <n v="10936"/>
    <n v="5597"/>
    <n v="1358"/>
    <n v="37927"/>
    <n v="244241"/>
    <n v="12947436"/>
    <n v="247534"/>
    <n v="1059"/>
    <n v="2049"/>
    <n v="2781780"/>
    <n v="54199"/>
    <x v="15"/>
    <s v="Texas"/>
    <x v="15"/>
    <n v="37260936"/>
    <n v="796182"/>
  </r>
  <r>
    <x v="173"/>
    <x v="6"/>
    <x v="6"/>
    <s v="2020_07"/>
    <n v="2020"/>
    <n v="7"/>
    <n v="122550"/>
    <x v="117"/>
    <n v="10977"/>
    <n v="5633"/>
    <n v="872"/>
    <n v="38281"/>
    <n v="245113"/>
    <n v="13158631"/>
    <n v="211195"/>
    <n v="1063"/>
    <n v="1982"/>
    <n v="2836661"/>
    <n v="54881"/>
    <x v="15"/>
    <s v="Texas"/>
    <x v="15"/>
    <n v="37951782"/>
    <n v="690846"/>
  </r>
  <r>
    <x v="174"/>
    <x v="6"/>
    <x v="6"/>
    <s v="2020_07"/>
    <n v="2020"/>
    <n v="7"/>
    <n v="122759"/>
    <x v="118"/>
    <n v="11010"/>
    <n v="5653"/>
    <n v="582"/>
    <n v="38872"/>
    <n v="245695"/>
    <n v="13370071"/>
    <n v="211440"/>
    <n v="1064"/>
    <n v="2080"/>
    <n v="2881995"/>
    <n v="45334"/>
    <x v="15"/>
    <s v="Texas"/>
    <x v="15"/>
    <n v="38572381"/>
    <n v="620599"/>
  </r>
  <r>
    <x v="175"/>
    <x v="6"/>
    <x v="6"/>
    <s v="2020_07"/>
    <n v="2020"/>
    <n v="7"/>
    <n v="122996"/>
    <x v="119"/>
    <n v="11058"/>
    <n v="5678"/>
    <n v="762"/>
    <n v="39960"/>
    <n v="246457"/>
    <n v="13541630"/>
    <n v="171559"/>
    <n v="1070"/>
    <n v="2104"/>
    <n v="2922920"/>
    <n v="40925"/>
    <x v="15"/>
    <s v="Texas"/>
    <x v="15"/>
    <n v="39223210"/>
    <n v="650829"/>
  </r>
  <r>
    <x v="176"/>
    <x v="6"/>
    <x v="6"/>
    <s v="2020_07"/>
    <n v="2020"/>
    <n v="7"/>
    <n v="123901"/>
    <x v="120"/>
    <n v="11177"/>
    <n v="5838"/>
    <n v="1976"/>
    <n v="41949"/>
    <n v="248433"/>
    <n v="13750190"/>
    <n v="208560"/>
    <n v="1084"/>
    <n v="2102"/>
    <n v="2973910"/>
    <n v="50990"/>
    <x v="15"/>
    <s v="Texas"/>
    <x v="15"/>
    <n v="39965243"/>
    <n v="742033"/>
  </r>
  <r>
    <x v="177"/>
    <x v="6"/>
    <x v="6"/>
    <s v="2020_07"/>
    <n v="2020"/>
    <n v="7"/>
    <n v="124720"/>
    <x v="121"/>
    <n v="11303"/>
    <n v="5872"/>
    <n v="1890"/>
    <n v="43207"/>
    <n v="250323"/>
    <n v="13961363"/>
    <n v="211173"/>
    <n v="1103"/>
    <n v="2167"/>
    <n v="3036723"/>
    <n v="62813"/>
    <x v="15"/>
    <s v="Texas"/>
    <x v="15"/>
    <n v="40745821"/>
    <n v="780578"/>
  </r>
  <r>
    <x v="178"/>
    <x v="6"/>
    <x v="6"/>
    <s v="2020_07"/>
    <n v="2020"/>
    <n v="7"/>
    <n v="125583"/>
    <x v="122"/>
    <n v="11370"/>
    <n v="5843"/>
    <n v="1661"/>
    <n v="44051"/>
    <n v="251984"/>
    <n v="14245332"/>
    <n v="283969"/>
    <n v="1138"/>
    <n v="2129"/>
    <n v="3095785"/>
    <n v="59062"/>
    <x v="15"/>
    <s v="Texas"/>
    <x v="15"/>
    <n v="41592437"/>
    <n v="846616"/>
  </r>
  <r>
    <x v="179"/>
    <x v="6"/>
    <x v="6"/>
    <s v="2020_07"/>
    <n v="2020"/>
    <n v="7"/>
    <n v="126422"/>
    <x v="123"/>
    <n v="11523"/>
    <n v="5899"/>
    <n v="2196"/>
    <n v="51724"/>
    <n v="254180"/>
    <n v="14533974"/>
    <n v="288642"/>
    <n v="1118"/>
    <n v="2192"/>
    <n v="3162896"/>
    <n v="67111"/>
    <x v="15"/>
    <s v="Texas"/>
    <x v="15"/>
    <n v="42505035"/>
    <n v="912598"/>
  </r>
  <r>
    <x v="180"/>
    <x v="6"/>
    <x v="6"/>
    <s v="2020_07"/>
    <n v="2020"/>
    <n v="7"/>
    <n v="127177"/>
    <x v="124"/>
    <n v="11612"/>
    <n v="5939"/>
    <n v="5088"/>
    <n v="51982"/>
    <n v="259268"/>
    <n v="14798883"/>
    <n v="264909"/>
    <n v="1128"/>
    <n v="2169"/>
    <n v="3225465"/>
    <n v="62569"/>
    <x v="15"/>
    <s v="Texas"/>
    <x v="15"/>
    <n v="43341062"/>
    <n v="836027"/>
  </r>
  <r>
    <x v="181"/>
    <x v="6"/>
    <x v="6"/>
    <s v="2020_07"/>
    <n v="2020"/>
    <n v="7"/>
    <n v="127649"/>
    <x v="125"/>
    <n v="11679"/>
    <n v="5930"/>
    <n v="894"/>
    <n v="52860"/>
    <n v="260162"/>
    <n v="15062492"/>
    <n v="263609"/>
    <n v="1136"/>
    <n v="2182"/>
    <n v="3287070"/>
    <n v="61605"/>
    <x v="15"/>
    <s v="Texas"/>
    <x v="15"/>
    <n v="44138002"/>
    <n v="796940"/>
  </r>
  <r>
    <x v="182"/>
    <x v="6"/>
    <x v="6"/>
    <s v="2020_07"/>
    <n v="2020"/>
    <n v="7"/>
    <n v="127978"/>
    <x v="126"/>
    <n v="11749"/>
    <n v="6063"/>
    <n v="1120"/>
    <n v="54118"/>
    <n v="261282"/>
    <n v="15287742"/>
    <n v="225250"/>
    <n v="1142"/>
    <n v="2254"/>
    <n v="3344230"/>
    <n v="57160"/>
    <x v="15"/>
    <s v="Texas"/>
    <x v="15"/>
    <n v="44902698"/>
    <n v="764696"/>
  </r>
  <r>
    <x v="183"/>
    <x v="6"/>
    <x v="6"/>
    <s v="2020_07"/>
    <n v="2020"/>
    <n v="7"/>
    <n v="128719"/>
    <x v="127"/>
    <n v="11857"/>
    <n v="6238"/>
    <n v="2246"/>
    <n v="55678"/>
    <n v="263528"/>
    <n v="15547284"/>
    <n v="259542"/>
    <n v="1154"/>
    <n v="2263"/>
    <n v="3402839"/>
    <n v="58609"/>
    <x v="15"/>
    <s v="Texas"/>
    <x v="15"/>
    <n v="45737903"/>
    <n v="835205"/>
  </r>
  <r>
    <x v="184"/>
    <x v="6"/>
    <x v="6"/>
    <s v="2020_07"/>
    <n v="2020"/>
    <n v="7"/>
    <n v="129582"/>
    <x v="122"/>
    <n v="12002"/>
    <n v="6328"/>
    <n v="2388"/>
    <n v="56340"/>
    <n v="265916"/>
    <n v="15815486"/>
    <n v="268202"/>
    <n v="1166"/>
    <n v="2322"/>
    <n v="3472212"/>
    <n v="69373"/>
    <x v="15"/>
    <s v="Texas"/>
    <x v="15"/>
    <n v="46651867"/>
    <n v="913964"/>
  </r>
  <r>
    <x v="185"/>
    <x v="6"/>
    <x v="6"/>
    <s v="2020_07"/>
    <n v="2020"/>
    <n v="7"/>
    <n v="130523"/>
    <x v="128"/>
    <n v="12091"/>
    <n v="6349"/>
    <n v="2210"/>
    <n v="57602"/>
    <n v="268126"/>
    <n v="16102433"/>
    <n v="286947"/>
    <n v="1175"/>
    <n v="2314"/>
    <n v="3542701"/>
    <n v="70489"/>
    <x v="15"/>
    <s v="Texas"/>
    <x v="15"/>
    <n v="47599867"/>
    <n v="948000"/>
  </r>
  <r>
    <x v="186"/>
    <x v="6"/>
    <x v="6"/>
    <s v="2020_07"/>
    <n v="2020"/>
    <n v="7"/>
    <n v="131462"/>
    <x v="129"/>
    <n v="12243"/>
    <n v="6451"/>
    <n v="2485"/>
    <n v="57871"/>
    <n v="270611"/>
    <n v="16380378"/>
    <n v="277945"/>
    <n v="1200"/>
    <n v="2352"/>
    <n v="3619225"/>
    <n v="76524"/>
    <x v="15"/>
    <s v="Texas"/>
    <x v="15"/>
    <n v="48543399"/>
    <n v="943532"/>
  </r>
  <r>
    <x v="187"/>
    <x v="6"/>
    <x v="6"/>
    <s v="2020_07"/>
    <n v="2020"/>
    <n v="7"/>
    <n v="132338"/>
    <x v="130"/>
    <n v="12342"/>
    <n v="6397"/>
    <n v="1992"/>
    <n v="57822"/>
    <n v="272603"/>
    <n v="16594788"/>
    <n v="214410"/>
    <n v="1211"/>
    <n v="2343"/>
    <n v="3683975"/>
    <n v="64750"/>
    <x v="15"/>
    <s v="Texas"/>
    <x v="15"/>
    <n v="49413067"/>
    <n v="869668"/>
  </r>
  <r>
    <x v="188"/>
    <x v="6"/>
    <x v="6"/>
    <s v="2020_07"/>
    <n v="2020"/>
    <n v="7"/>
    <n v="132865"/>
    <x v="131"/>
    <n v="12393"/>
    <n v="6384"/>
    <n v="888"/>
    <n v="58052"/>
    <n v="273491"/>
    <n v="16860965"/>
    <n v="266177"/>
    <n v="1216"/>
    <n v="2362"/>
    <n v="3748205"/>
    <n v="64230"/>
    <x v="15"/>
    <s v="Texas"/>
    <x v="15"/>
    <n v="50202580"/>
    <n v="789513"/>
  </r>
  <r>
    <x v="189"/>
    <x v="6"/>
    <x v="6"/>
    <s v="2020_07"/>
    <n v="2020"/>
    <n v="7"/>
    <n v="133241"/>
    <x v="132"/>
    <n v="12475"/>
    <n v="6551"/>
    <n v="1563"/>
    <n v="58518"/>
    <n v="275054"/>
    <n v="17107462"/>
    <n v="246497"/>
    <n v="1223"/>
    <n v="2403"/>
    <n v="3804868"/>
    <n v="56663"/>
    <x v="15"/>
    <s v="Texas"/>
    <x v="15"/>
    <n v="50939789"/>
    <n v="737209"/>
  </r>
  <r>
    <x v="190"/>
    <x v="6"/>
    <x v="6"/>
    <s v="2020_07"/>
    <n v="2020"/>
    <n v="7"/>
    <n v="134282"/>
    <x v="133"/>
    <n v="12629"/>
    <n v="6717"/>
    <n v="2551"/>
    <n v="59476"/>
    <n v="277605"/>
    <n v="17348422"/>
    <n v="240960"/>
    <n v="1242"/>
    <n v="2414"/>
    <n v="3867788"/>
    <n v="62920"/>
    <x v="15"/>
    <s v="Texas"/>
    <x v="15"/>
    <n v="51773355"/>
    <n v="833566"/>
  </r>
  <r>
    <x v="191"/>
    <x v="6"/>
    <x v="6"/>
    <s v="2020_07"/>
    <n v="2020"/>
    <n v="7"/>
    <n v="135431"/>
    <x v="134"/>
    <n v="12790"/>
    <n v="10460"/>
    <n v="2238"/>
    <n v="59758"/>
    <n v="279843"/>
    <n v="17611705"/>
    <n v="263283"/>
    <n v="1258"/>
    <n v="2444"/>
    <n v="3937210"/>
    <n v="69422"/>
    <x v="15"/>
    <s v="Texas"/>
    <x v="15"/>
    <n v="52675225"/>
    <n v="901870"/>
  </r>
  <r>
    <x v="192"/>
    <x v="6"/>
    <x v="6"/>
    <s v="2020_07"/>
    <n v="2020"/>
    <n v="7"/>
    <n v="136501"/>
    <x v="135"/>
    <n v="12933"/>
    <n v="10423"/>
    <n v="2373"/>
    <n v="59860"/>
    <n v="282216"/>
    <n v="17922213"/>
    <n v="310508"/>
    <n v="1280"/>
    <n v="2467"/>
    <n v="4008646"/>
    <n v="71436"/>
    <x v="15"/>
    <s v="Texas"/>
    <x v="15"/>
    <n v="53604476"/>
    <n v="929251"/>
  </r>
  <r>
    <x v="193"/>
    <x v="6"/>
    <x v="6"/>
    <s v="2020_07"/>
    <n v="2020"/>
    <n v="7"/>
    <n v="137676"/>
    <x v="26"/>
    <n v="13182"/>
    <n v="10389"/>
    <n v="3063"/>
    <n v="59800"/>
    <n v="285279"/>
    <n v="18236000"/>
    <n v="313787"/>
    <n v="1297"/>
    <n v="2709"/>
    <n v="4083707"/>
    <n v="75061"/>
    <x v="15"/>
    <s v="Texas"/>
    <x v="15"/>
    <n v="54612147"/>
    <n v="1007671"/>
  </r>
  <r>
    <x v="194"/>
    <x v="6"/>
    <x v="6"/>
    <s v="2020_07"/>
    <n v="2020"/>
    <n v="7"/>
    <n v="138690"/>
    <x v="136"/>
    <n v="13279"/>
    <n v="10380"/>
    <n v="1820"/>
    <n v="59382"/>
    <n v="287099"/>
    <n v="18517095"/>
    <n v="281095"/>
    <n v="1300"/>
    <n v="2729"/>
    <n v="4148552"/>
    <n v="64845"/>
    <x v="15"/>
    <s v="Texas"/>
    <x v="15"/>
    <n v="55494536"/>
    <n v="882389"/>
  </r>
  <r>
    <x v="195"/>
    <x v="6"/>
    <x v="6"/>
    <s v="2020_07"/>
    <n v="2020"/>
    <n v="7"/>
    <n v="139251"/>
    <x v="137"/>
    <n v="13343"/>
    <n v="10353"/>
    <n v="1380"/>
    <n v="58731"/>
    <n v="288479"/>
    <n v="18807242"/>
    <n v="290147"/>
    <n v="1336"/>
    <n v="2723"/>
    <n v="4209320"/>
    <n v="60768"/>
    <x v="15"/>
    <s v="Texas"/>
    <x v="15"/>
    <n v="56353715"/>
    <n v="859179"/>
  </r>
  <r>
    <x v="196"/>
    <x v="6"/>
    <x v="6"/>
    <s v="2020_07"/>
    <n v="2020"/>
    <n v="7"/>
    <n v="140317"/>
    <x v="138"/>
    <n v="13412"/>
    <n v="10328"/>
    <n v="1631"/>
    <n v="58987"/>
    <n v="290110"/>
    <n v="19048716"/>
    <n v="241474"/>
    <n v="1356"/>
    <n v="2723"/>
    <n v="4263799"/>
    <n v="54479"/>
    <x v="15"/>
    <s v="Texas"/>
    <x v="15"/>
    <n v="57122702"/>
    <n v="768987"/>
  </r>
  <r>
    <x v="197"/>
    <x v="6"/>
    <x v="6"/>
    <s v="2020_07"/>
    <n v="2020"/>
    <n v="7"/>
    <n v="141428"/>
    <x v="139"/>
    <n v="13559"/>
    <n v="10463"/>
    <n v="4068"/>
    <n v="57185"/>
    <n v="294178"/>
    <n v="19284351"/>
    <n v="235635"/>
    <n v="1372"/>
    <n v="2748"/>
    <n v="4322256"/>
    <n v="58457"/>
    <x v="15"/>
    <s v="Texas"/>
    <x v="15"/>
    <n v="57965076"/>
    <n v="842374"/>
  </r>
  <r>
    <x v="198"/>
    <x v="6"/>
    <x v="6"/>
    <s v="2020_07"/>
    <n v="2020"/>
    <n v="7"/>
    <n v="142931"/>
    <x v="140"/>
    <n v="13744"/>
    <n v="10535"/>
    <n v="2860"/>
    <n v="57422"/>
    <n v="297038"/>
    <n v="19570448"/>
    <n v="286097"/>
    <n v="1400"/>
    <n v="2771"/>
    <n v="4386399"/>
    <n v="64143"/>
    <x v="15"/>
    <s v="Texas"/>
    <x v="15"/>
    <n v="58873793"/>
    <n v="908717"/>
  </r>
  <r>
    <x v="199"/>
    <x v="6"/>
    <x v="6"/>
    <s v="2020_07"/>
    <n v="2020"/>
    <n v="7"/>
    <n v="144179"/>
    <x v="56"/>
    <n v="13875"/>
    <n v="10519"/>
    <n v="3291"/>
    <n v="56571"/>
    <n v="300329"/>
    <n v="19832267"/>
    <n v="261819"/>
    <n v="1415"/>
    <n v="2762"/>
    <n v="4455360"/>
    <n v="68961"/>
    <x v="15"/>
    <s v="Texas"/>
    <x v="15"/>
    <n v="59761475"/>
    <n v="887682"/>
  </r>
  <r>
    <x v="200"/>
    <x v="6"/>
    <x v="6"/>
    <s v="2020_07"/>
    <n v="2020"/>
    <n v="7"/>
    <n v="145507"/>
    <x v="141"/>
    <n v="14044"/>
    <n v="10473"/>
    <n v="2532"/>
    <n v="55721"/>
    <n v="302861"/>
    <n v="19930653"/>
    <n v="98386"/>
    <n v="1437"/>
    <n v="2701"/>
    <n v="4523187"/>
    <n v="67827"/>
    <x v="15"/>
    <s v="Texas"/>
    <x v="15"/>
    <n v="60749939"/>
    <n v="988464"/>
  </r>
  <r>
    <x v="201"/>
    <x v="7"/>
    <x v="7"/>
    <s v="2020_08"/>
    <n v="2020"/>
    <n v="8"/>
    <n v="146708"/>
    <x v="142"/>
    <n v="14227"/>
    <n v="10450"/>
    <n v="2386"/>
    <n v="54554"/>
    <n v="305247"/>
    <n v="20164047"/>
    <n v="233394"/>
    <n v="1445"/>
    <n v="2698"/>
    <n v="4583866"/>
    <n v="60679"/>
    <x v="15"/>
    <s v="Texas"/>
    <x v="15"/>
    <n v="61567531"/>
    <n v="817592"/>
  </r>
  <r>
    <x v="202"/>
    <x v="7"/>
    <x v="7"/>
    <s v="2020_08"/>
    <n v="2020"/>
    <n v="8"/>
    <n v="147204"/>
    <x v="143"/>
    <n v="14288"/>
    <n v="10415"/>
    <n v="831"/>
    <n v="54106"/>
    <n v="306078"/>
    <n v="20414733"/>
    <n v="250686"/>
    <n v="1448"/>
    <n v="2645"/>
    <n v="4637167"/>
    <n v="53301"/>
    <x v="15"/>
    <s v="Texas"/>
    <x v="15"/>
    <n v="62358196"/>
    <n v="790665"/>
  </r>
  <r>
    <x v="203"/>
    <x v="7"/>
    <x v="7"/>
    <s v="2020_08"/>
    <n v="2020"/>
    <n v="8"/>
    <n v="147720"/>
    <x v="144"/>
    <n v="14370"/>
    <n v="10233"/>
    <n v="1558"/>
    <n v="53517"/>
    <n v="307636"/>
    <n v="20623166"/>
    <n v="208433"/>
    <n v="1463"/>
    <n v="2664"/>
    <n v="4679905"/>
    <n v="42738"/>
    <x v="15"/>
    <s v="Texas"/>
    <x v="15"/>
    <n v="63070280"/>
    <n v="712084"/>
  </r>
  <r>
    <x v="204"/>
    <x v="7"/>
    <x v="7"/>
    <s v="2020_08"/>
    <n v="2020"/>
    <n v="8"/>
    <n v="148961"/>
    <x v="145"/>
    <n v="14537"/>
    <n v="10207"/>
    <n v="4423"/>
    <n v="53436"/>
    <n v="312059"/>
    <n v="20860585"/>
    <n v="237419"/>
    <n v="1493"/>
    <n v="2701"/>
    <n v="4731103"/>
    <n v="51198"/>
    <x v="15"/>
    <s v="Texas"/>
    <x v="15"/>
    <n v="63876973"/>
    <n v="806693"/>
  </r>
  <r>
    <x v="205"/>
    <x v="7"/>
    <x v="7"/>
    <s v="2020_08"/>
    <n v="2020"/>
    <n v="8"/>
    <n v="150316"/>
    <x v="146"/>
    <n v="14687"/>
    <n v="9988"/>
    <n v="2118"/>
    <n v="53435"/>
    <n v="314177"/>
    <n v="21092297"/>
    <n v="231712"/>
    <n v="1524"/>
    <n v="2721"/>
    <n v="4783801"/>
    <n v="52698"/>
    <x v="15"/>
    <s v="Texas"/>
    <x v="15"/>
    <n v="64693837"/>
    <n v="816864"/>
  </r>
  <r>
    <x v="206"/>
    <x v="7"/>
    <x v="7"/>
    <s v="2020_08"/>
    <n v="2020"/>
    <n v="8"/>
    <n v="151557"/>
    <x v="145"/>
    <n v="14810"/>
    <n v="9996"/>
    <n v="2615"/>
    <n v="53219"/>
    <n v="316792"/>
    <n v="21359508"/>
    <n v="267211"/>
    <n v="1534"/>
    <n v="2714"/>
    <n v="4837849"/>
    <n v="54048"/>
    <x v="15"/>
    <s v="Texas"/>
    <x v="15"/>
    <n v="65542524"/>
    <n v="848687"/>
  </r>
  <r>
    <x v="207"/>
    <x v="7"/>
    <x v="7"/>
    <s v="2020_08"/>
    <n v="2020"/>
    <n v="8"/>
    <n v="152880"/>
    <x v="147"/>
    <n v="14925"/>
    <n v="9698"/>
    <n v="7994"/>
    <n v="51327"/>
    <n v="324786"/>
    <n v="21623274"/>
    <n v="263766"/>
    <n v="1549"/>
    <n v="2628"/>
    <n v="4898672"/>
    <n v="60823"/>
    <x v="15"/>
    <s v="Texas"/>
    <x v="15"/>
    <n v="66432950"/>
    <n v="890426"/>
  </r>
  <r>
    <x v="208"/>
    <x v="7"/>
    <x v="7"/>
    <s v="2020_08"/>
    <n v="2020"/>
    <n v="8"/>
    <n v="153966"/>
    <x v="148"/>
    <n v="15024"/>
    <n v="9662"/>
    <n v="1494"/>
    <n v="50071"/>
    <n v="326280"/>
    <n v="21816395"/>
    <n v="193121"/>
    <n v="1561"/>
    <n v="2566"/>
    <n v="4952201"/>
    <n v="53529"/>
    <x v="15"/>
    <s v="Texas"/>
    <x v="15"/>
    <n v="67222764"/>
    <n v="789814"/>
  </r>
  <r>
    <x v="209"/>
    <x v="7"/>
    <x v="7"/>
    <s v="2020_08"/>
    <n v="2020"/>
    <n v="8"/>
    <n v="154587"/>
    <x v="149"/>
    <n v="15081"/>
    <n v="9307"/>
    <n v="862"/>
    <n v="48997"/>
    <n v="327142"/>
    <n v="22076979"/>
    <n v="260584"/>
    <n v="1578"/>
    <n v="2507"/>
    <n v="5002967"/>
    <n v="50766"/>
    <x v="15"/>
    <s v="Texas"/>
    <x v="15"/>
    <n v="68026301"/>
    <n v="803537"/>
  </r>
  <r>
    <x v="210"/>
    <x v="7"/>
    <x v="7"/>
    <s v="2020_08"/>
    <n v="2020"/>
    <n v="8"/>
    <n v="155017"/>
    <x v="150"/>
    <n v="15158"/>
    <n v="9209"/>
    <n v="1554"/>
    <n v="48751"/>
    <n v="328696"/>
    <n v="22287303"/>
    <n v="210324"/>
    <n v="1592"/>
    <n v="2529"/>
    <n v="5044337"/>
    <n v="41370"/>
    <x v="15"/>
    <s v="Texas"/>
    <x v="15"/>
    <n v="68767680"/>
    <n v="741379"/>
  </r>
  <r>
    <x v="211"/>
    <x v="7"/>
    <x v="7"/>
    <s v="2020_08"/>
    <n v="2020"/>
    <n v="8"/>
    <n v="156337"/>
    <x v="151"/>
    <n v="15331"/>
    <n v="9135"/>
    <n v="2624"/>
    <n v="48600"/>
    <n v="331320"/>
    <n v="22517903"/>
    <n v="230600"/>
    <n v="1612"/>
    <n v="2422"/>
    <n v="5099272"/>
    <n v="54935"/>
    <x v="15"/>
    <s v="Texas"/>
    <x v="15"/>
    <n v="69612863"/>
    <n v="845183"/>
  </r>
  <r>
    <x v="212"/>
    <x v="7"/>
    <x v="7"/>
    <s v="2020_08"/>
    <n v="2020"/>
    <n v="8"/>
    <n v="157854"/>
    <x v="152"/>
    <n v="15524"/>
    <n v="9564"/>
    <n v="2971"/>
    <n v="48067"/>
    <n v="334291"/>
    <n v="22753455"/>
    <n v="235552"/>
    <n v="1629"/>
    <n v="2602"/>
    <n v="5155458"/>
    <n v="56186"/>
    <x v="15"/>
    <s v="Texas"/>
    <x v="15"/>
    <n v="70426659"/>
    <n v="813796"/>
  </r>
  <r>
    <x v="213"/>
    <x v="7"/>
    <x v="7"/>
    <s v="2020_08"/>
    <n v="2020"/>
    <n v="8"/>
    <n v="159017"/>
    <x v="153"/>
    <n v="15629"/>
    <n v="9480"/>
    <n v="2675"/>
    <n v="47303"/>
    <n v="336966"/>
    <n v="23010089"/>
    <n v="256634"/>
    <n v="1649"/>
    <n v="2574"/>
    <n v="5207221"/>
    <n v="51763"/>
    <x v="15"/>
    <s v="Texas"/>
    <x v="15"/>
    <n v="71381071"/>
    <n v="954412"/>
  </r>
  <r>
    <x v="214"/>
    <x v="7"/>
    <x v="7"/>
    <s v="2020_08"/>
    <n v="2020"/>
    <n v="8"/>
    <n v="160243"/>
    <x v="154"/>
    <n v="15764"/>
    <n v="9277"/>
    <n v="2141"/>
    <n v="45868"/>
    <n v="339107"/>
    <n v="23319226"/>
    <n v="309137"/>
    <n v="1665"/>
    <n v="2555"/>
    <n v="5264322"/>
    <n v="57101"/>
    <x v="15"/>
    <s v="Texas"/>
    <x v="15"/>
    <n v="72371796"/>
    <n v="990725"/>
  </r>
  <r>
    <x v="215"/>
    <x v="7"/>
    <x v="7"/>
    <s v="2020_08"/>
    <n v="2020"/>
    <n v="8"/>
    <n v="161470"/>
    <x v="155"/>
    <n v="15891"/>
    <n v="9087"/>
    <n v="1891"/>
    <n v="44922"/>
    <n v="340998"/>
    <n v="23568460"/>
    <n v="249234"/>
    <n v="1663"/>
    <n v="2526"/>
    <n v="5320368"/>
    <n v="56046"/>
    <x v="15"/>
    <s v="Texas"/>
    <x v="15"/>
    <n v="73264876"/>
    <n v="893080"/>
  </r>
  <r>
    <x v="216"/>
    <x v="7"/>
    <x v="7"/>
    <s v="2020_08"/>
    <n v="2020"/>
    <n v="8"/>
    <n v="162087"/>
    <x v="156"/>
    <n v="15924"/>
    <n v="8958"/>
    <n v="685"/>
    <n v="44155"/>
    <n v="341683"/>
    <n v="23826651"/>
    <n v="258191"/>
    <n v="1665"/>
    <n v="2481"/>
    <n v="5362871"/>
    <n v="42503"/>
    <x v="15"/>
    <s v="Texas"/>
    <x v="15"/>
    <n v="74050076"/>
    <n v="785200"/>
  </r>
  <r>
    <x v="217"/>
    <x v="7"/>
    <x v="7"/>
    <s v="2020_08"/>
    <n v="2020"/>
    <n v="8"/>
    <n v="162498"/>
    <x v="157"/>
    <n v="15985"/>
    <n v="8881"/>
    <n v="1224"/>
    <n v="43614"/>
    <n v="342907"/>
    <n v="24013625"/>
    <n v="186974"/>
    <n v="1678"/>
    <n v="2444"/>
    <n v="5400622"/>
    <n v="37751"/>
    <x v="15"/>
    <s v="Texas"/>
    <x v="15"/>
    <n v="74752658"/>
    <n v="702582"/>
  </r>
  <r>
    <x v="218"/>
    <x v="7"/>
    <x v="7"/>
    <s v="2020_08"/>
    <n v="2020"/>
    <n v="8"/>
    <n v="163677"/>
    <x v="158"/>
    <n v="16123"/>
    <n v="8859"/>
    <n v="2261"/>
    <n v="43840"/>
    <n v="345168"/>
    <n v="24219442"/>
    <n v="205817"/>
    <n v="1695"/>
    <n v="2467"/>
    <n v="5440692"/>
    <n v="40070"/>
    <x v="15"/>
    <s v="Texas"/>
    <x v="15"/>
    <n v="75524652"/>
    <n v="771994"/>
  </r>
  <r>
    <x v="219"/>
    <x v="7"/>
    <x v="7"/>
    <s v="2020_08"/>
    <n v="2020"/>
    <n v="8"/>
    <n v="165088"/>
    <x v="159"/>
    <n v="16377"/>
    <n v="8747"/>
    <n v="1983"/>
    <n v="43406"/>
    <n v="347151"/>
    <n v="24462674"/>
    <n v="243232"/>
    <n v="1705"/>
    <n v="2375"/>
    <n v="5485765"/>
    <n v="45073"/>
    <x v="15"/>
    <s v="Texas"/>
    <x v="15"/>
    <n v="76356767"/>
    <n v="832115"/>
  </r>
  <r>
    <x v="220"/>
    <x v="7"/>
    <x v="7"/>
    <s v="2020_08"/>
    <n v="2020"/>
    <n v="8"/>
    <n v="166217"/>
    <x v="160"/>
    <n v="16487"/>
    <n v="8486"/>
    <n v="1983"/>
    <n v="42109"/>
    <n v="349134"/>
    <n v="24671146"/>
    <n v="208472"/>
    <n v="1716"/>
    <n v="2330"/>
    <n v="5529609"/>
    <n v="43844"/>
    <x v="15"/>
    <s v="Texas"/>
    <x v="15"/>
    <n v="77220977"/>
    <n v="864210"/>
  </r>
  <r>
    <x v="221"/>
    <x v="7"/>
    <x v="7"/>
    <s v="2020_08"/>
    <n v="2020"/>
    <n v="8"/>
    <n v="167336"/>
    <x v="161"/>
    <n v="16563"/>
    <n v="8358"/>
    <n v="1783"/>
    <n v="41049"/>
    <n v="350917"/>
    <n v="24922745"/>
    <n v="251599"/>
    <n v="1730"/>
    <n v="2288"/>
    <n v="5576065"/>
    <n v="46456"/>
    <x v="15"/>
    <s v="Texas"/>
    <x v="15"/>
    <n v="78136411"/>
    <n v="915434"/>
  </r>
  <r>
    <x v="222"/>
    <x v="7"/>
    <x v="7"/>
    <s v="2020_08"/>
    <n v="2020"/>
    <n v="8"/>
    <n v="168371"/>
    <x v="63"/>
    <n v="16657"/>
    <n v="8207"/>
    <n v="1603"/>
    <n v="40017"/>
    <n v="352520"/>
    <n v="25152471"/>
    <n v="229726"/>
    <n v="1736"/>
    <n v="2204"/>
    <n v="5622119"/>
    <n v="46054"/>
    <x v="15"/>
    <s v="Texas"/>
    <x v="15"/>
    <n v="79044593"/>
    <n v="908182"/>
  </r>
  <r>
    <x v="223"/>
    <x v="7"/>
    <x v="7"/>
    <s v="2020_08"/>
    <n v="2020"/>
    <n v="8"/>
    <n v="168948"/>
    <x v="162"/>
    <n v="16697"/>
    <n v="7949"/>
    <n v="698"/>
    <n v="39064"/>
    <n v="353218"/>
    <n v="25280953"/>
    <n v="128482"/>
    <n v="1737"/>
    <n v="2131"/>
    <n v="5660019"/>
    <n v="37900"/>
    <x v="15"/>
    <s v="Texas"/>
    <x v="15"/>
    <n v="79770311"/>
    <n v="725718"/>
  </r>
  <r>
    <x v="224"/>
    <x v="7"/>
    <x v="7"/>
    <s v="2020_08"/>
    <n v="2020"/>
    <n v="8"/>
    <n v="169289"/>
    <x v="163"/>
    <n v="16787"/>
    <n v="7854"/>
    <n v="1031"/>
    <n v="38806"/>
    <n v="354249"/>
    <n v="25500592"/>
    <n v="219639"/>
    <n v="1764"/>
    <n v="2112"/>
    <n v="5694562"/>
    <n v="34543"/>
    <x v="15"/>
    <s v="Texas"/>
    <x v="15"/>
    <n v="80485262"/>
    <n v="714951"/>
  </r>
  <r>
    <x v="225"/>
    <x v="7"/>
    <x v="7"/>
    <s v="2020_08"/>
    <n v="2020"/>
    <n v="8"/>
    <n v="170429"/>
    <x v="164"/>
    <n v="16920"/>
    <n v="7854"/>
    <n v="1988"/>
    <n v="38831"/>
    <n v="356237"/>
    <n v="25725096"/>
    <n v="224504"/>
    <n v="1789"/>
    <n v="2161"/>
    <n v="5731401"/>
    <n v="36839"/>
    <x v="15"/>
    <s v="Texas"/>
    <x v="15"/>
    <n v="81229134"/>
    <n v="743872"/>
  </r>
  <r>
    <x v="226"/>
    <x v="7"/>
    <x v="7"/>
    <s v="2020_08"/>
    <n v="2020"/>
    <n v="8"/>
    <n v="171729"/>
    <x v="165"/>
    <n v="17046"/>
    <n v="7742"/>
    <n v="1804"/>
    <n v="38515"/>
    <n v="358041"/>
    <n v="25941680"/>
    <n v="216584"/>
    <n v="1809"/>
    <n v="2143"/>
    <n v="5775732"/>
    <n v="44331"/>
    <x v="15"/>
    <s v="Texas"/>
    <x v="15"/>
    <n v="82001802"/>
    <n v="772668"/>
  </r>
  <r>
    <x v="227"/>
    <x v="7"/>
    <x v="7"/>
    <s v="2020_08"/>
    <n v="2020"/>
    <n v="8"/>
    <n v="172857"/>
    <x v="166"/>
    <n v="17181"/>
    <n v="7712"/>
    <n v="1654"/>
    <n v="37498"/>
    <n v="359695"/>
    <n v="26185279"/>
    <n v="243599"/>
    <n v="1831"/>
    <n v="2128"/>
    <n v="5819843"/>
    <n v="44111"/>
    <x v="15"/>
    <s v="Texas"/>
    <x v="15"/>
    <n v="82859379"/>
    <n v="857577"/>
  </r>
  <r>
    <x v="228"/>
    <x v="7"/>
    <x v="7"/>
    <s v="2020_08"/>
    <n v="2020"/>
    <n v="8"/>
    <n v="173877"/>
    <x v="167"/>
    <n v="17304"/>
    <n v="7564"/>
    <n v="1642"/>
    <n v="37356"/>
    <n v="361337"/>
    <n v="26409914"/>
    <n v="224635"/>
    <n v="1856"/>
    <n v="2087"/>
    <n v="5865958"/>
    <n v="46115"/>
    <x v="15"/>
    <s v="Texas"/>
    <x v="15"/>
    <n v="83797844"/>
    <n v="938465"/>
  </r>
  <r>
    <x v="229"/>
    <x v="7"/>
    <x v="7"/>
    <s v="2020_08"/>
    <n v="2020"/>
    <n v="8"/>
    <n v="174894"/>
    <x v="168"/>
    <n v="17401"/>
    <n v="7413"/>
    <n v="1299"/>
    <n v="36516"/>
    <n v="362636"/>
    <n v="26667080"/>
    <n v="257166"/>
    <n v="1864"/>
    <n v="2062"/>
    <n v="5909953"/>
    <n v="43995"/>
    <x v="15"/>
    <s v="Texas"/>
    <x v="15"/>
    <n v="84744931"/>
    <n v="947087"/>
  </r>
  <r>
    <x v="230"/>
    <x v="7"/>
    <x v="7"/>
    <s v="2020_08"/>
    <n v="2020"/>
    <n v="8"/>
    <n v="175371"/>
    <x v="169"/>
    <n v="17439"/>
    <n v="7268"/>
    <n v="662"/>
    <n v="35801"/>
    <n v="363298"/>
    <n v="26887882"/>
    <n v="220802"/>
    <n v="1870"/>
    <n v="2055"/>
    <n v="5948719"/>
    <n v="38766"/>
    <x v="15"/>
    <s v="Texas"/>
    <x v="15"/>
    <n v="85568281"/>
    <n v="823350"/>
  </r>
  <r>
    <x v="231"/>
    <x v="7"/>
    <x v="7"/>
    <s v="2020_08"/>
    <n v="2020"/>
    <n v="8"/>
    <n v="175751"/>
    <x v="170"/>
    <n v="17537"/>
    <n v="7047"/>
    <n v="710"/>
    <n v="35453"/>
    <n v="364008"/>
    <n v="27068610"/>
    <n v="180728"/>
    <n v="1877"/>
    <n v="2075"/>
    <n v="5980439"/>
    <n v="31720"/>
    <x v="15"/>
    <s v="Texas"/>
    <x v="15"/>
    <n v="86248930"/>
    <n v="680649"/>
  </r>
  <r>
    <x v="232"/>
    <x v="8"/>
    <x v="8"/>
    <s v="2020_09"/>
    <n v="2020"/>
    <n v="9"/>
    <n v="176765"/>
    <x v="136"/>
    <n v="17655"/>
    <n v="7084"/>
    <n v="1867"/>
    <n v="35338"/>
    <n v="365875"/>
    <n v="27247820"/>
    <n v="179210"/>
    <n v="1902"/>
    <n v="2041"/>
    <n v="6022681"/>
    <n v="42242"/>
    <x v="15"/>
    <s v="Texas"/>
    <x v="15"/>
    <n v="87045460"/>
    <n v="796530"/>
  </r>
  <r>
    <x v="233"/>
    <x v="8"/>
    <x v="8"/>
    <s v="2020_09"/>
    <n v="2020"/>
    <n v="9"/>
    <n v="177800"/>
    <x v="63"/>
    <n v="17784"/>
    <n v="7091"/>
    <n v="1521"/>
    <n v="35660"/>
    <n v="367396"/>
    <n v="27458917"/>
    <n v="211097"/>
    <n v="1918"/>
    <n v="2027"/>
    <n v="6053336"/>
    <n v="30655"/>
    <x v="15"/>
    <s v="Texas"/>
    <x v="15"/>
    <n v="87841605"/>
    <n v="796145"/>
  </r>
  <r>
    <x v="234"/>
    <x v="8"/>
    <x v="8"/>
    <s v="2020_09"/>
    <n v="2020"/>
    <n v="9"/>
    <n v="178872"/>
    <x v="171"/>
    <n v="17894"/>
    <n v="6923"/>
    <n v="1488"/>
    <n v="34753"/>
    <n v="368884"/>
    <n v="27685998"/>
    <n v="227081"/>
    <n v="1928"/>
    <n v="2038"/>
    <n v="6097979"/>
    <n v="44643"/>
    <x v="15"/>
    <s v="Texas"/>
    <x v="15"/>
    <n v="88751425"/>
    <n v="909820"/>
  </r>
  <r>
    <x v="235"/>
    <x v="8"/>
    <x v="8"/>
    <s v="2020_09"/>
    <n v="2020"/>
    <n v="9"/>
    <n v="179871"/>
    <x v="172"/>
    <n v="18012"/>
    <n v="6922"/>
    <n v="1249"/>
    <n v="34177"/>
    <n v="370133"/>
    <n v="27942509"/>
    <n v="256511"/>
    <n v="1943"/>
    <n v="1998"/>
    <n v="6149579"/>
    <n v="51600"/>
    <x v="15"/>
    <s v="Texas"/>
    <x v="15"/>
    <n v="89840462"/>
    <n v="1089037"/>
  </r>
  <r>
    <x v="236"/>
    <x v="8"/>
    <x v="8"/>
    <s v="2020_09"/>
    <n v="2020"/>
    <n v="9"/>
    <n v="180797"/>
    <x v="173"/>
    <n v="18089"/>
    <n v="6766"/>
    <n v="1173"/>
    <n v="33626"/>
    <n v="371306"/>
    <n v="28161045"/>
    <n v="218536"/>
    <n v="1956"/>
    <n v="1956"/>
    <n v="6194439"/>
    <n v="44860"/>
    <x v="15"/>
    <s v="Texas"/>
    <x v="15"/>
    <n v="90834027"/>
    <n v="993565"/>
  </r>
  <r>
    <x v="237"/>
    <x v="8"/>
    <x v="8"/>
    <s v="2020_09"/>
    <n v="2020"/>
    <n v="9"/>
    <n v="181249"/>
    <x v="174"/>
    <n v="18125"/>
    <n v="6700"/>
    <n v="499"/>
    <n v="32497"/>
    <n v="371805"/>
    <n v="28367179"/>
    <n v="206134"/>
    <n v="1960"/>
    <n v="1912"/>
    <n v="6227472"/>
    <n v="33033"/>
    <x v="15"/>
    <s v="Texas"/>
    <x v="15"/>
    <n v="91598592"/>
    <n v="764565"/>
  </r>
  <r>
    <x v="238"/>
    <x v="8"/>
    <x v="8"/>
    <s v="2020_09"/>
    <n v="2020"/>
    <n v="9"/>
    <n v="181476"/>
    <x v="175"/>
    <n v="18156"/>
    <n v="6630"/>
    <n v="474"/>
    <n v="32116"/>
    <n v="372279"/>
    <n v="28559054"/>
    <n v="191875"/>
    <n v="1967"/>
    <n v="1879"/>
    <n v="6255589"/>
    <n v="28117"/>
    <x v="15"/>
    <s v="Texas"/>
    <x v="15"/>
    <n v="92269458"/>
    <n v="670866"/>
  </r>
  <r>
    <x v="239"/>
    <x v="8"/>
    <x v="8"/>
    <s v="2020_09"/>
    <n v="2020"/>
    <n v="9"/>
    <n v="181823"/>
    <x v="176"/>
    <n v="18189"/>
    <n v="6543"/>
    <n v="934"/>
    <n v="32339"/>
    <n v="373213"/>
    <n v="28682344"/>
    <n v="123290"/>
    <n v="1975"/>
    <n v="1881"/>
    <n v="6277899"/>
    <n v="22310"/>
    <x v="15"/>
    <s v="Texas"/>
    <x v="15"/>
    <n v="92816317"/>
    <n v="546859"/>
  </r>
  <r>
    <x v="240"/>
    <x v="8"/>
    <x v="8"/>
    <s v="2020_09"/>
    <n v="2020"/>
    <n v="9"/>
    <n v="182911"/>
    <x v="177"/>
    <n v="18322"/>
    <n v="6659"/>
    <n v="1970"/>
    <n v="32653"/>
    <n v="375183"/>
    <n v="28874310"/>
    <n v="191966"/>
    <n v="1994"/>
    <n v="1906"/>
    <n v="6308632"/>
    <n v="30733"/>
    <x v="15"/>
    <s v="Texas"/>
    <x v="15"/>
    <n v="93567319"/>
    <n v="751002"/>
  </r>
  <r>
    <x v="241"/>
    <x v="8"/>
    <x v="8"/>
    <s v="2020_09"/>
    <n v="2020"/>
    <n v="9"/>
    <n v="184072"/>
    <x v="178"/>
    <n v="18453"/>
    <n v="6522"/>
    <n v="1498"/>
    <n v="32521"/>
    <n v="376681"/>
    <n v="29071387"/>
    <n v="197077"/>
    <n v="2008"/>
    <n v="1923"/>
    <n v="6346041"/>
    <n v="37409"/>
    <x v="15"/>
    <s v="Texas"/>
    <x v="15"/>
    <n v="94388706"/>
    <n v="821387"/>
  </r>
  <r>
    <x v="242"/>
    <x v="8"/>
    <x v="8"/>
    <s v="2020_09"/>
    <n v="2020"/>
    <n v="9"/>
    <n v="185087"/>
    <x v="179"/>
    <n v="18549"/>
    <n v="6376"/>
    <n v="1510"/>
    <n v="31530"/>
    <n v="378191"/>
    <n v="29316279"/>
    <n v="244892"/>
    <n v="2031"/>
    <n v="1716"/>
    <n v="6390739"/>
    <n v="44698"/>
    <x v="15"/>
    <s v="Texas"/>
    <x v="15"/>
    <n v="95326281"/>
    <n v="937575"/>
  </r>
  <r>
    <x v="243"/>
    <x v="8"/>
    <x v="8"/>
    <s v="2020_09"/>
    <n v="2020"/>
    <n v="9"/>
    <n v="185904"/>
    <x v="180"/>
    <n v="18648"/>
    <n v="6451"/>
    <n v="1145"/>
    <n v="30758"/>
    <n v="379336"/>
    <n v="29543917"/>
    <n v="227638"/>
    <n v="2051"/>
    <n v="1619"/>
    <n v="6432589"/>
    <n v="41850"/>
    <x v="15"/>
    <s v="Texas"/>
    <x v="15"/>
    <n v="96347041"/>
    <n v="1020760"/>
  </r>
  <r>
    <x v="244"/>
    <x v="8"/>
    <x v="8"/>
    <s v="2020_09"/>
    <n v="2020"/>
    <n v="9"/>
    <n v="186296"/>
    <x v="181"/>
    <n v="18692"/>
    <n v="6233"/>
    <n v="545"/>
    <n v="29921"/>
    <n v="379881"/>
    <n v="29770264"/>
    <n v="226347"/>
    <n v="2056"/>
    <n v="1562"/>
    <n v="6467168"/>
    <n v="34579"/>
    <x v="15"/>
    <s v="Texas"/>
    <x v="15"/>
    <n v="97139741"/>
    <n v="792700"/>
  </r>
  <r>
    <x v="245"/>
    <x v="8"/>
    <x v="8"/>
    <s v="2020_09"/>
    <n v="2020"/>
    <n v="9"/>
    <n v="186703"/>
    <x v="182"/>
    <n v="18748"/>
    <n v="6249"/>
    <n v="912"/>
    <n v="30071"/>
    <n v="380793"/>
    <n v="29969089"/>
    <n v="198825"/>
    <n v="2061"/>
    <n v="1513"/>
    <n v="6500740"/>
    <n v="33572"/>
    <x v="15"/>
    <s v="Texas"/>
    <x v="15"/>
    <n v="97960834"/>
    <n v="821093"/>
  </r>
  <r>
    <x v="246"/>
    <x v="8"/>
    <x v="8"/>
    <s v="2020_09"/>
    <n v="2020"/>
    <n v="9"/>
    <n v="187737"/>
    <x v="183"/>
    <n v="18847"/>
    <n v="6308"/>
    <n v="1484"/>
    <n v="30427"/>
    <n v="382277"/>
    <n v="30185904"/>
    <n v="216815"/>
    <n v="2071"/>
    <n v="1574"/>
    <n v="6535518"/>
    <n v="34778"/>
    <x v="15"/>
    <s v="Texas"/>
    <x v="15"/>
    <n v="98813568"/>
    <n v="852734"/>
  </r>
  <r>
    <x v="247"/>
    <x v="8"/>
    <x v="8"/>
    <s v="2020_09"/>
    <n v="2020"/>
    <n v="9"/>
    <n v="188927"/>
    <x v="184"/>
    <n v="18961"/>
    <n v="6303"/>
    <n v="1461"/>
    <n v="30345"/>
    <n v="383738"/>
    <n v="30368264"/>
    <n v="182360"/>
    <n v="2090"/>
    <n v="1647"/>
    <n v="6575837"/>
    <n v="40319"/>
    <x v="15"/>
    <s v="Texas"/>
    <x v="15"/>
    <n v="99653524"/>
    <n v="839956"/>
  </r>
  <r>
    <x v="248"/>
    <x v="8"/>
    <x v="8"/>
    <s v="2020_09"/>
    <n v="2020"/>
    <n v="9"/>
    <n v="189807"/>
    <x v="185"/>
    <n v="19057"/>
    <n v="6285"/>
    <n v="1549"/>
    <n v="30035"/>
    <n v="385287"/>
    <n v="30613715"/>
    <n v="245451"/>
    <n v="2092"/>
    <n v="1662"/>
    <n v="6619479"/>
    <n v="43642"/>
    <x v="15"/>
    <s v="Texas"/>
    <x v="15"/>
    <n v="100643619"/>
    <n v="990095"/>
  </r>
  <r>
    <x v="249"/>
    <x v="8"/>
    <x v="8"/>
    <s v="2020_09"/>
    <n v="2020"/>
    <n v="9"/>
    <n v="190708"/>
    <x v="186"/>
    <n v="19163"/>
    <n v="6175"/>
    <n v="1423"/>
    <n v="29651"/>
    <n v="386710"/>
    <n v="30890761"/>
    <n v="277046"/>
    <n v="2107"/>
    <n v="1608"/>
    <n v="6666368"/>
    <n v="46889"/>
    <x v="15"/>
    <s v="Texas"/>
    <x v="15"/>
    <n v="101738314"/>
    <n v="1094695"/>
  </r>
  <r>
    <x v="250"/>
    <x v="8"/>
    <x v="8"/>
    <s v="2020_09"/>
    <n v="2020"/>
    <n v="9"/>
    <n v="191455"/>
    <x v="187"/>
    <n v="19243"/>
    <n v="6163"/>
    <n v="1051"/>
    <n v="29185"/>
    <n v="387761"/>
    <n v="31169829"/>
    <n v="279068"/>
    <n v="2111"/>
    <n v="1577"/>
    <n v="6712036"/>
    <n v="45668"/>
    <x v="15"/>
    <s v="Texas"/>
    <x v="15"/>
    <n v="102908256"/>
    <n v="1169942"/>
  </r>
  <r>
    <x v="251"/>
    <x v="8"/>
    <x v="8"/>
    <s v="2020_09"/>
    <n v="2020"/>
    <n v="9"/>
    <n v="191782"/>
    <x v="188"/>
    <n v="19281"/>
    <n v="6100"/>
    <n v="525"/>
    <n v="28724"/>
    <n v="388286"/>
    <n v="31435785"/>
    <n v="265956"/>
    <n v="2112"/>
    <n v="1595"/>
    <n v="6747569"/>
    <n v="35533"/>
    <x v="15"/>
    <s v="Texas"/>
    <x v="15"/>
    <n v="103902528"/>
    <n v="994272"/>
  </r>
  <r>
    <x v="252"/>
    <x v="8"/>
    <x v="8"/>
    <s v="2020_09"/>
    <n v="2020"/>
    <n v="9"/>
    <n v="192063"/>
    <x v="189"/>
    <n v="19353"/>
    <n v="6138"/>
    <n v="1064"/>
    <n v="28849"/>
    <n v="389350"/>
    <n v="31582537"/>
    <n v="146752"/>
    <n v="2116"/>
    <n v="1570"/>
    <n v="6786731"/>
    <n v="39162"/>
    <x v="15"/>
    <s v="Texas"/>
    <x v="15"/>
    <n v="104652879"/>
    <n v="750351"/>
  </r>
  <r>
    <x v="253"/>
    <x v="8"/>
    <x v="8"/>
    <s v="2020_09"/>
    <n v="2020"/>
    <n v="9"/>
    <n v="192922"/>
    <x v="190"/>
    <n v="19324"/>
    <n v="6188"/>
    <n v="1534"/>
    <n v="29645"/>
    <n v="390884"/>
    <n v="31840636"/>
    <n v="258099"/>
    <n v="2130"/>
    <n v="1558"/>
    <n v="6835717"/>
    <n v="48986"/>
    <x v="15"/>
    <s v="Texas"/>
    <x v="15"/>
    <n v="105570092"/>
    <n v="917213"/>
  </r>
  <r>
    <x v="254"/>
    <x v="8"/>
    <x v="8"/>
    <s v="2020_09"/>
    <n v="2020"/>
    <n v="9"/>
    <n v="194078"/>
    <x v="191"/>
    <n v="19452"/>
    <n v="6200"/>
    <n v="1454"/>
    <n v="30015"/>
    <n v="392338"/>
    <n v="32064596"/>
    <n v="223960"/>
    <n v="2154"/>
    <n v="1545"/>
    <n v="6875215"/>
    <n v="39498"/>
    <x v="15"/>
    <s v="Texas"/>
    <x v="15"/>
    <n v="106583459"/>
    <n v="1013367"/>
  </r>
  <r>
    <x v="255"/>
    <x v="8"/>
    <x v="8"/>
    <s v="2020_09"/>
    <n v="2020"/>
    <n v="9"/>
    <n v="195016"/>
    <x v="192"/>
    <n v="19555"/>
    <n v="6274"/>
    <n v="1484"/>
    <n v="30159"/>
    <n v="393822"/>
    <n v="32319146"/>
    <n v="254550"/>
    <n v="2177"/>
    <n v="1560"/>
    <n v="6918556"/>
    <n v="43341"/>
    <x v="15"/>
    <s v="Texas"/>
    <x v="15"/>
    <n v="107593649"/>
    <n v="1010190"/>
  </r>
  <r>
    <x v="256"/>
    <x v="8"/>
    <x v="8"/>
    <s v="2020_09"/>
    <n v="2020"/>
    <n v="9"/>
    <n v="195863"/>
    <x v="193"/>
    <n v="19919"/>
    <n v="6220"/>
    <n v="1322"/>
    <n v="29888"/>
    <n v="395144"/>
    <n v="32592858"/>
    <n v="273712"/>
    <n v="2264"/>
    <n v="1508"/>
    <n v="6973793"/>
    <n v="55237"/>
    <x v="15"/>
    <s v="Texas"/>
    <x v="15"/>
    <n v="108745031"/>
    <n v="1151382"/>
  </r>
  <r>
    <x v="257"/>
    <x v="8"/>
    <x v="8"/>
    <s v="2020_09"/>
    <n v="2020"/>
    <n v="9"/>
    <n v="196736"/>
    <x v="70"/>
    <n v="20002"/>
    <n v="6143"/>
    <n v="1225"/>
    <n v="29670"/>
    <n v="396369"/>
    <n v="32870381"/>
    <n v="277523"/>
    <n v="2272"/>
    <n v="1509"/>
    <n v="7021061"/>
    <n v="47268"/>
    <x v="15"/>
    <s v="Texas"/>
    <x v="15"/>
    <n v="109886423"/>
    <n v="1141392"/>
  </r>
  <r>
    <x v="258"/>
    <x v="8"/>
    <x v="8"/>
    <s v="2020_09"/>
    <n v="2020"/>
    <n v="9"/>
    <n v="197046"/>
    <x v="194"/>
    <n v="20050"/>
    <n v="6170"/>
    <n v="613"/>
    <n v="29579"/>
    <n v="396982"/>
    <n v="33063497"/>
    <n v="193116"/>
    <n v="2277"/>
    <n v="1511"/>
    <n v="7056051"/>
    <n v="34990"/>
    <x v="15"/>
    <s v="Texas"/>
    <x v="15"/>
    <n v="110819174"/>
    <n v="932751"/>
  </r>
  <r>
    <x v="259"/>
    <x v="8"/>
    <x v="8"/>
    <s v="2020_09"/>
    <n v="2020"/>
    <n v="9"/>
    <n v="197292"/>
    <x v="195"/>
    <n v="20121"/>
    <n v="6048"/>
    <n v="1181"/>
    <n v="29696"/>
    <n v="398163"/>
    <n v="33321891"/>
    <n v="258394"/>
    <n v="2285"/>
    <n v="1513"/>
    <n v="7091427"/>
    <n v="35376"/>
    <x v="15"/>
    <s v="Texas"/>
    <x v="15"/>
    <n v="111810999"/>
    <n v="991825"/>
  </r>
  <r>
    <x v="260"/>
    <x v="8"/>
    <x v="8"/>
    <s v="2020_09"/>
    <n v="2020"/>
    <n v="9"/>
    <n v="198016"/>
    <x v="106"/>
    <n v="20247"/>
    <n v="6172"/>
    <n v="1673"/>
    <n v="30601"/>
    <n v="399836"/>
    <n v="33525821"/>
    <n v="203930"/>
    <n v="2298"/>
    <n v="1497"/>
    <n v="7128193"/>
    <n v="36766"/>
    <x v="15"/>
    <s v="Texas"/>
    <x v="15"/>
    <n v="112803037"/>
    <n v="992038"/>
  </r>
  <r>
    <x v="261"/>
    <x v="8"/>
    <x v="8"/>
    <s v="2020_09"/>
    <n v="2020"/>
    <n v="9"/>
    <n v="199080"/>
    <x v="196"/>
    <n v="20390"/>
    <n v="6241"/>
    <n v="1618"/>
    <n v="31021"/>
    <n v="401454"/>
    <n v="33752797"/>
    <n v="226976"/>
    <n v="2319"/>
    <n v="1510"/>
    <n v="7173102"/>
    <n v="44909"/>
    <x v="15"/>
    <s v="Texas"/>
    <x v="15"/>
    <n v="113779459"/>
    <n v="976422"/>
  </r>
  <r>
    <x v="262"/>
    <x v="9"/>
    <x v="9"/>
    <s v="2020_10"/>
    <n v="2020"/>
    <n v="10"/>
    <n v="199942"/>
    <x v="197"/>
    <n v="20492"/>
    <n v="6262"/>
    <n v="1757"/>
    <n v="30942"/>
    <n v="403211"/>
    <n v="33967631"/>
    <n v="214834"/>
    <n v="2334"/>
    <n v="1543"/>
    <n v="7218822"/>
    <n v="45720"/>
    <x v="15"/>
    <s v="Texas"/>
    <x v="15"/>
    <n v="114796431"/>
    <n v="1016972"/>
  </r>
  <r>
    <x v="263"/>
    <x v="9"/>
    <x v="9"/>
    <s v="2020_10"/>
    <n v="2020"/>
    <n v="10"/>
    <n v="200784"/>
    <x v="198"/>
    <n v="20612"/>
    <n v="6195"/>
    <n v="1443"/>
    <n v="30880"/>
    <n v="404654"/>
    <n v="34279219"/>
    <n v="311588"/>
    <n v="2348"/>
    <n v="1534"/>
    <n v="7268249"/>
    <n v="49427"/>
    <x v="15"/>
    <s v="Texas"/>
    <x v="15"/>
    <n v="116012554"/>
    <n v="1216123"/>
  </r>
  <r>
    <x v="264"/>
    <x v="9"/>
    <x v="9"/>
    <s v="2020_10"/>
    <n v="2020"/>
    <n v="10"/>
    <n v="201522"/>
    <x v="199"/>
    <n v="20686"/>
    <n v="6073"/>
    <n v="1088"/>
    <n v="30209"/>
    <n v="405742"/>
    <n v="34461789"/>
    <n v="182570"/>
    <n v="2358"/>
    <n v="1501"/>
    <n v="7319123"/>
    <n v="50874"/>
    <x v="15"/>
    <s v="Texas"/>
    <x v="15"/>
    <n v="117139082"/>
    <n v="1126528"/>
  </r>
  <r>
    <x v="265"/>
    <x v="9"/>
    <x v="9"/>
    <s v="2020_10"/>
    <n v="2020"/>
    <n v="10"/>
    <n v="201902"/>
    <x v="170"/>
    <n v="20729"/>
    <n v="6056"/>
    <n v="663"/>
    <n v="30063"/>
    <n v="406405"/>
    <n v="34760024"/>
    <n v="298235"/>
    <n v="2362"/>
    <n v="1485"/>
    <n v="7357288"/>
    <n v="38165"/>
    <x v="15"/>
    <s v="Texas"/>
    <x v="15"/>
    <n v="118165830"/>
    <n v="1026748"/>
  </r>
  <r>
    <x v="266"/>
    <x v="9"/>
    <x v="9"/>
    <s v="2020_10"/>
    <n v="2020"/>
    <n v="10"/>
    <n v="202233"/>
    <x v="200"/>
    <n v="20812"/>
    <n v="6292"/>
    <n v="1447"/>
    <n v="31426"/>
    <n v="407852"/>
    <n v="35003573"/>
    <n v="243549"/>
    <n v="2370"/>
    <n v="1514"/>
    <n v="7395040"/>
    <n v="37752"/>
    <x v="15"/>
    <s v="Texas"/>
    <x v="15"/>
    <n v="119103396"/>
    <n v="937566"/>
  </r>
  <r>
    <x v="267"/>
    <x v="9"/>
    <x v="9"/>
    <s v="2020_10"/>
    <n v="2020"/>
    <n v="10"/>
    <n v="202846"/>
    <x v="201"/>
    <n v="20973"/>
    <n v="6490"/>
    <n v="-752"/>
    <n v="32726"/>
    <n v="407100"/>
    <n v="35188676"/>
    <n v="185103"/>
    <n v="2388"/>
    <n v="1609"/>
    <n v="7433886"/>
    <n v="38846"/>
    <x v="15"/>
    <s v="Texas"/>
    <x v="15"/>
    <n v="120057953"/>
    <n v="954557"/>
  </r>
  <r>
    <x v="268"/>
    <x v="9"/>
    <x v="9"/>
    <s v="2020_10"/>
    <n v="2020"/>
    <n v="10"/>
    <n v="203775"/>
    <x v="202"/>
    <n v="21112"/>
    <n v="6591"/>
    <n v="2138"/>
    <n v="33565"/>
    <n v="409238"/>
    <n v="35420950"/>
    <n v="232274"/>
    <n v="2410"/>
    <n v="1650"/>
    <n v="7485102"/>
    <n v="51216"/>
    <x v="15"/>
    <s v="Texas"/>
    <x v="15"/>
    <n v="121139462"/>
    <n v="1081509"/>
  </r>
  <r>
    <x v="269"/>
    <x v="9"/>
    <x v="9"/>
    <s v="2020_10"/>
    <n v="2020"/>
    <n v="10"/>
    <n v="204754"/>
    <x v="203"/>
    <n v="21217"/>
    <n v="6694"/>
    <n v="2134"/>
    <n v="34446"/>
    <n v="411372"/>
    <n v="35427873"/>
    <n v="6923"/>
    <n v="2427"/>
    <n v="1638"/>
    <n v="7540410"/>
    <n v="55308"/>
    <x v="15"/>
    <s v="Texas"/>
    <x v="15"/>
    <n v="122364888"/>
    <n v="1225426"/>
  </r>
  <r>
    <x v="270"/>
    <x v="9"/>
    <x v="9"/>
    <s v="2020_10"/>
    <n v="2020"/>
    <n v="10"/>
    <n v="205667"/>
    <x v="204"/>
    <n v="21389"/>
    <n v="6775"/>
    <n v="1735"/>
    <n v="34974"/>
    <n v="413107"/>
    <n v="35708305"/>
    <n v="280432"/>
    <n v="2437"/>
    <n v="1651"/>
    <n v="7597403"/>
    <n v="56993"/>
    <x v="15"/>
    <s v="Texas"/>
    <x v="15"/>
    <n v="123635349"/>
    <n v="1270461"/>
  </r>
  <r>
    <x v="271"/>
    <x v="9"/>
    <x v="9"/>
    <s v="2020_10"/>
    <n v="2020"/>
    <n v="10"/>
    <n v="206358"/>
    <x v="205"/>
    <n v="21512"/>
    <n v="6752"/>
    <n v="1486"/>
    <n v="34700"/>
    <n v="414593"/>
    <n v="36006859"/>
    <n v="298554"/>
    <n v="2451"/>
    <n v="1667"/>
    <n v="7655038"/>
    <n v="57635"/>
    <x v="15"/>
    <s v="Texas"/>
    <x v="15"/>
    <n v="124940343"/>
    <n v="1304994"/>
  </r>
  <r>
    <x v="272"/>
    <x v="9"/>
    <x v="9"/>
    <s v="2020_10"/>
    <n v="2020"/>
    <n v="10"/>
    <n v="206829"/>
    <x v="206"/>
    <n v="21553"/>
    <n v="6749"/>
    <n v="981"/>
    <n v="34609"/>
    <n v="415574"/>
    <n v="36226499"/>
    <n v="219640"/>
    <n v="2454"/>
    <n v="1646"/>
    <n v="7701710"/>
    <n v="46672"/>
    <x v="15"/>
    <s v="Texas"/>
    <x v="15"/>
    <n v="126042137"/>
    <n v="1101794"/>
  </r>
  <r>
    <x v="273"/>
    <x v="9"/>
    <x v="9"/>
    <s v="2020_10"/>
    <n v="2020"/>
    <n v="10"/>
    <n v="207114"/>
    <x v="207"/>
    <n v="21625"/>
    <n v="6860"/>
    <n v="1106"/>
    <n v="35148"/>
    <n v="416680"/>
    <n v="36438624"/>
    <n v="212125"/>
    <n v="2464"/>
    <n v="1663"/>
    <n v="7744944"/>
    <n v="43234"/>
    <x v="15"/>
    <s v="Texas"/>
    <x v="15"/>
    <n v="126992255"/>
    <n v="950118"/>
  </r>
  <r>
    <x v="274"/>
    <x v="9"/>
    <x v="9"/>
    <s v="2020_10"/>
    <n v="2020"/>
    <n v="10"/>
    <n v="207832"/>
    <x v="208"/>
    <n v="21735"/>
    <n v="7104"/>
    <n v="2058"/>
    <n v="36171"/>
    <n v="418738"/>
    <n v="36651298"/>
    <n v="212674"/>
    <n v="2485"/>
    <n v="1757"/>
    <n v="7791923"/>
    <n v="46979"/>
    <x v="15"/>
    <s v="Texas"/>
    <x v="15"/>
    <n v="128082565"/>
    <n v="1090310"/>
  </r>
  <r>
    <x v="275"/>
    <x v="9"/>
    <x v="9"/>
    <s v="2020_10"/>
    <n v="2020"/>
    <n v="10"/>
    <n v="208633"/>
    <x v="209"/>
    <n v="21889"/>
    <n v="7236"/>
    <n v="2437"/>
    <n v="37184"/>
    <n v="421175"/>
    <n v="36795408"/>
    <n v="144110"/>
    <n v="2516"/>
    <n v="1775"/>
    <n v="7849163"/>
    <n v="57240"/>
    <x v="15"/>
    <s v="Texas"/>
    <x v="15"/>
    <n v="129196986"/>
    <n v="1114421"/>
  </r>
  <r>
    <x v="276"/>
    <x v="9"/>
    <x v="9"/>
    <s v="2020_10"/>
    <n v="2020"/>
    <n v="10"/>
    <n v="209561"/>
    <x v="210"/>
    <n v="22051"/>
    <n v="7303"/>
    <n v="2010"/>
    <n v="37423"/>
    <n v="423185"/>
    <n v="37058663"/>
    <n v="263255"/>
    <n v="2531"/>
    <n v="1773"/>
    <n v="7912804"/>
    <n v="63641"/>
    <x v="15"/>
    <s v="Texas"/>
    <x v="15"/>
    <n v="130379681"/>
    <n v="1182695"/>
  </r>
  <r>
    <x v="277"/>
    <x v="9"/>
    <x v="9"/>
    <s v="2020_10"/>
    <n v="2020"/>
    <n v="10"/>
    <n v="210452"/>
    <x v="64"/>
    <n v="22202"/>
    <n v="7333"/>
    <n v="1866"/>
    <n v="37479"/>
    <n v="425051"/>
    <n v="37331107"/>
    <n v="272444"/>
    <n v="2547"/>
    <n v="1740"/>
    <n v="7981309"/>
    <n v="68505"/>
    <x v="15"/>
    <s v="Texas"/>
    <x v="15"/>
    <n v="131626988"/>
    <n v="1247307"/>
  </r>
  <r>
    <x v="278"/>
    <x v="9"/>
    <x v="9"/>
    <s v="2020_10"/>
    <n v="2020"/>
    <n v="10"/>
    <n v="211232"/>
    <x v="100"/>
    <n v="22320"/>
    <n v="7466"/>
    <n v="1546"/>
    <n v="37474"/>
    <n v="426597"/>
    <n v="37591664"/>
    <n v="260557"/>
    <n v="2553"/>
    <n v="1791"/>
    <n v="8038984"/>
    <n v="57675"/>
    <x v="15"/>
    <s v="Texas"/>
    <x v="15"/>
    <n v="132956086"/>
    <n v="1329098"/>
  </r>
  <r>
    <x v="279"/>
    <x v="9"/>
    <x v="9"/>
    <s v="2020_10"/>
    <n v="2020"/>
    <n v="10"/>
    <n v="211637"/>
    <x v="211"/>
    <n v="22391"/>
    <n v="7383"/>
    <n v="813"/>
    <n v="36536"/>
    <n v="427410"/>
    <n v="37785642"/>
    <n v="193978"/>
    <n v="2557"/>
    <n v="1762"/>
    <n v="8086941"/>
    <n v="47957"/>
    <x v="15"/>
    <s v="Texas"/>
    <x v="15"/>
    <n v="134030357"/>
    <n v="1074271"/>
  </r>
  <r>
    <x v="280"/>
    <x v="9"/>
    <x v="9"/>
    <s v="2020_10"/>
    <n v="2020"/>
    <n v="10"/>
    <n v="212080"/>
    <x v="212"/>
    <n v="22475"/>
    <n v="8063"/>
    <n v="1605"/>
    <n v="37976"/>
    <n v="429015"/>
    <n v="38133111"/>
    <n v="347469"/>
    <n v="2577"/>
    <n v="1804"/>
    <n v="8144591"/>
    <n v="57650"/>
    <x v="15"/>
    <s v="Texas"/>
    <x v="15"/>
    <n v="135131125"/>
    <n v="1100768"/>
  </r>
  <r>
    <x v="281"/>
    <x v="9"/>
    <x v="9"/>
    <s v="2020_10"/>
    <n v="2020"/>
    <n v="10"/>
    <n v="212913"/>
    <x v="213"/>
    <n v="22662"/>
    <n v="8206"/>
    <n v="2309"/>
    <n v="39391"/>
    <n v="431324"/>
    <n v="38334630"/>
    <n v="201519"/>
    <n v="2593"/>
    <n v="2042"/>
    <n v="8205165"/>
    <n v="60574"/>
    <x v="15"/>
    <s v="Texas"/>
    <x v="15"/>
    <n v="136165479"/>
    <n v="1034354"/>
  </r>
  <r>
    <x v="282"/>
    <x v="9"/>
    <x v="9"/>
    <s v="2020_10"/>
    <n v="2020"/>
    <n v="10"/>
    <n v="213941"/>
    <x v="57"/>
    <n v="22855"/>
    <n v="8291"/>
    <n v="2123"/>
    <n v="40397"/>
    <n v="433447"/>
    <n v="38536182"/>
    <n v="201552"/>
    <n v="2622"/>
    <n v="2083"/>
    <n v="8266875"/>
    <n v="61710"/>
    <x v="15"/>
    <s v="Texas"/>
    <x v="15"/>
    <n v="137221407"/>
    <n v="1055928"/>
  </r>
  <r>
    <x v="283"/>
    <x v="9"/>
    <x v="9"/>
    <s v="2020_10"/>
    <n v="2020"/>
    <n v="10"/>
    <n v="215058"/>
    <x v="214"/>
    <n v="23018"/>
    <n v="8180"/>
    <n v="2505"/>
    <n v="41114"/>
    <n v="435952"/>
    <n v="38837959"/>
    <n v="301777"/>
    <n v="2641"/>
    <n v="2147"/>
    <n v="8340294"/>
    <n v="73419"/>
    <x v="15"/>
    <s v="Texas"/>
    <x v="15"/>
    <n v="138527175"/>
    <n v="1305768"/>
  </r>
  <r>
    <x v="284"/>
    <x v="9"/>
    <x v="9"/>
    <s v="2020_10"/>
    <n v="2020"/>
    <n v="10"/>
    <n v="216007"/>
    <x v="215"/>
    <n v="23221"/>
    <n v="8342"/>
    <n v="15058"/>
    <n v="41614"/>
    <n v="451010"/>
    <n v="39142812"/>
    <n v="304853"/>
    <n v="2679"/>
    <n v="2180"/>
    <n v="8422869"/>
    <n v="82575"/>
    <x v="15"/>
    <s v="Texas"/>
    <x v="15"/>
    <n v="139971557"/>
    <n v="1444382"/>
  </r>
  <r>
    <x v="285"/>
    <x v="9"/>
    <x v="9"/>
    <s v="2020_10"/>
    <n v="2020"/>
    <n v="10"/>
    <n v="216903"/>
    <x v="94"/>
    <n v="23356"/>
    <n v="8675"/>
    <n v="1822"/>
    <n v="42087"/>
    <n v="452832"/>
    <n v="39402583"/>
    <n v="259771"/>
    <n v="2691"/>
    <n v="2230"/>
    <n v="8506661"/>
    <n v="83792"/>
    <x v="15"/>
    <s v="Texas"/>
    <x v="15"/>
    <n v="141341796"/>
    <n v="1370239"/>
  </r>
  <r>
    <x v="286"/>
    <x v="9"/>
    <x v="9"/>
    <s v="2020_10"/>
    <n v="2020"/>
    <n v="10"/>
    <n v="217294"/>
    <x v="216"/>
    <n v="23420"/>
    <n v="8590"/>
    <n v="1076"/>
    <n v="41883"/>
    <n v="453908"/>
    <n v="39671263"/>
    <n v="268680"/>
    <n v="2693"/>
    <n v="2176"/>
    <n v="8571132"/>
    <n v="64471"/>
    <x v="15"/>
    <s v="Texas"/>
    <x v="15"/>
    <n v="142564158"/>
    <n v="1222362"/>
  </r>
  <r>
    <x v="287"/>
    <x v="9"/>
    <x v="9"/>
    <s v="2020_10"/>
    <n v="2020"/>
    <n v="10"/>
    <n v="217691"/>
    <x v="217"/>
    <n v="23542"/>
    <n v="8946"/>
    <n v="1697"/>
    <n v="42988"/>
    <n v="455605"/>
    <n v="39939297"/>
    <n v="268034"/>
    <n v="2703"/>
    <n v="2300"/>
    <n v="8634562"/>
    <n v="63430"/>
    <x v="15"/>
    <s v="Texas"/>
    <x v="15"/>
    <n v="143695730"/>
    <n v="1131572"/>
  </r>
  <r>
    <x v="288"/>
    <x v="9"/>
    <x v="9"/>
    <s v="2020_10"/>
    <n v="2020"/>
    <n v="10"/>
    <n v="218613"/>
    <x v="218"/>
    <n v="23701"/>
    <n v="8985"/>
    <n v="2290"/>
    <n v="44391"/>
    <n v="457895"/>
    <n v="40159937"/>
    <n v="220640"/>
    <n v="2719"/>
    <n v="2283"/>
    <n v="8706817"/>
    <n v="72255"/>
    <x v="15"/>
    <s v="Texas"/>
    <x v="15"/>
    <n v="144846185"/>
    <n v="1150455"/>
  </r>
  <r>
    <x v="289"/>
    <x v="9"/>
    <x v="9"/>
    <s v="2020_10"/>
    <n v="2020"/>
    <n v="10"/>
    <n v="219660"/>
    <x v="219"/>
    <n v="23883"/>
    <n v="9133"/>
    <n v="2461"/>
    <n v="45214"/>
    <n v="460356"/>
    <n v="40425870"/>
    <n v="265933"/>
    <n v="2744"/>
    <n v="2354"/>
    <n v="8786517"/>
    <n v="79700"/>
    <x v="15"/>
    <s v="Texas"/>
    <x v="15"/>
    <n v="145996613"/>
    <n v="1150428"/>
  </r>
  <r>
    <x v="290"/>
    <x v="9"/>
    <x v="9"/>
    <s v="2020_10"/>
    <n v="2020"/>
    <n v="10"/>
    <n v="220720"/>
    <x v="220"/>
    <n v="24082"/>
    <n v="9320"/>
    <n v="2321"/>
    <n v="46191"/>
    <n v="462677"/>
    <n v="40742964"/>
    <n v="317094"/>
    <n v="2760"/>
    <n v="2399"/>
    <n v="8875882"/>
    <n v="89365"/>
    <x v="15"/>
    <s v="Texas"/>
    <x v="15"/>
    <n v="147449787"/>
    <n v="1453174"/>
  </r>
  <r>
    <x v="291"/>
    <x v="9"/>
    <x v="9"/>
    <s v="2020_10"/>
    <n v="2020"/>
    <n v="10"/>
    <n v="221667"/>
    <x v="221"/>
    <n v="24230"/>
    <n v="9550"/>
    <n v="2403"/>
    <n v="46880"/>
    <n v="465080"/>
    <n v="40949659"/>
    <n v="206695"/>
    <n v="2776"/>
    <n v="2477"/>
    <n v="8973824"/>
    <n v="97942"/>
    <x v="15"/>
    <s v="Texas"/>
    <x v="15"/>
    <n v="148872913"/>
    <n v="1423126"/>
  </r>
  <r>
    <x v="292"/>
    <x v="9"/>
    <x v="9"/>
    <s v="2020_10"/>
    <n v="2020"/>
    <n v="10"/>
    <n v="222625"/>
    <x v="222"/>
    <n v="24375"/>
    <n v="9613"/>
    <n v="2116"/>
    <n v="47486"/>
    <n v="467196"/>
    <n v="41275424"/>
    <n v="325765"/>
    <n v="2786"/>
    <n v="2502"/>
    <n v="9065118"/>
    <n v="91294"/>
    <x v="15"/>
    <s v="Texas"/>
    <x v="15"/>
    <n v="150346357"/>
    <n v="1473444"/>
  </r>
  <r>
    <x v="293"/>
    <x v="10"/>
    <x v="10"/>
    <s v="2020_11"/>
    <n v="2020"/>
    <n v="11"/>
    <n v="223035"/>
    <x v="20"/>
    <n v="24457"/>
    <n v="9665"/>
    <n v="1166"/>
    <n v="47615"/>
    <n v="468362"/>
    <n v="41504027"/>
    <n v="228603"/>
    <n v="2797"/>
    <n v="2553"/>
    <n v="9207091"/>
    <n v="141973"/>
    <x v="15"/>
    <s v="Texas"/>
    <x v="15"/>
    <n v="151506495"/>
    <n v="1160138"/>
  </r>
  <r>
    <x v="294"/>
    <x v="10"/>
    <x v="10"/>
    <s v="2020_11"/>
    <n v="2020"/>
    <n v="11"/>
    <n v="223510"/>
    <x v="223"/>
    <n v="24560"/>
    <n v="9957"/>
    <n v="1399"/>
    <n v="48750"/>
    <n v="469761"/>
    <n v="41787471"/>
    <n v="283444"/>
    <n v="2809"/>
    <n v="2633"/>
    <n v="9290545"/>
    <n v="83454"/>
    <x v="15"/>
    <s v="Texas"/>
    <x v="15"/>
    <n v="152745393"/>
    <n v="1238898"/>
  </r>
  <r>
    <x v="295"/>
    <x v="10"/>
    <x v="10"/>
    <s v="2020_11"/>
    <n v="2020"/>
    <n v="11"/>
    <n v="225027"/>
    <x v="152"/>
    <n v="24796"/>
    <n v="10538"/>
    <n v="3135"/>
    <n v="50509"/>
    <n v="472896"/>
    <n v="42043319"/>
    <n v="255848"/>
    <n v="2833"/>
    <n v="2734"/>
    <n v="9410494"/>
    <n v="119949"/>
    <x v="15"/>
    <s v="Texas"/>
    <x v="15"/>
    <n v="154014545"/>
    <n v="1269152"/>
  </r>
  <r>
    <x v="296"/>
    <x v="10"/>
    <x v="10"/>
    <s v="2020_11"/>
    <n v="2020"/>
    <n v="11"/>
    <n v="226158"/>
    <x v="224"/>
    <n v="25041"/>
    <n v="10892"/>
    <n v="3107"/>
    <n v="52166"/>
    <n v="476003"/>
    <n v="42245917"/>
    <n v="202598"/>
    <n v="2853"/>
    <n v="2832"/>
    <n v="9516490"/>
    <n v="105996"/>
    <x v="15"/>
    <s v="Texas"/>
    <x v="15"/>
    <n v="155332996"/>
    <n v="1318451"/>
  </r>
  <r>
    <x v="297"/>
    <x v="10"/>
    <x v="10"/>
    <s v="2020_11"/>
    <n v="2020"/>
    <n v="11"/>
    <n v="227312"/>
    <x v="225"/>
    <n v="25276"/>
    <n v="11050"/>
    <n v="2553"/>
    <n v="53380"/>
    <n v="478556"/>
    <n v="42548344"/>
    <n v="302427"/>
    <n v="2872"/>
    <n v="2876"/>
    <n v="9635513"/>
    <n v="119023"/>
    <x v="15"/>
    <s v="Texas"/>
    <x v="15"/>
    <n v="156894058"/>
    <n v="1561062"/>
  </r>
  <r>
    <x v="298"/>
    <x v="10"/>
    <x v="10"/>
    <s v="2020_11"/>
    <n v="2020"/>
    <n v="11"/>
    <n v="228497"/>
    <x v="226"/>
    <n v="25498"/>
    <n v="11213"/>
    <n v="3121"/>
    <n v="55005"/>
    <n v="481677"/>
    <n v="42862789"/>
    <n v="314445"/>
    <n v="2885"/>
    <n v="2850"/>
    <n v="9765503"/>
    <n v="129990"/>
    <x v="15"/>
    <s v="Texas"/>
    <x v="15"/>
    <n v="158667013"/>
    <n v="1772955"/>
  </r>
  <r>
    <x v="299"/>
    <x v="10"/>
    <x v="10"/>
    <s v="2020_11"/>
    <n v="2020"/>
    <n v="11"/>
    <n v="229622"/>
    <x v="227"/>
    <n v="25721"/>
    <n v="11215"/>
    <n v="2341"/>
    <n v="56037"/>
    <n v="484018"/>
    <n v="43220658"/>
    <n v="357869"/>
    <n v="2898"/>
    <n v="2947"/>
    <n v="9897616"/>
    <n v="132113"/>
    <x v="15"/>
    <s v="Texas"/>
    <x v="15"/>
    <n v="160213177"/>
    <n v="1546164"/>
  </r>
  <r>
    <x v="300"/>
    <x v="10"/>
    <x v="10"/>
    <s v="2020_11"/>
    <n v="2020"/>
    <n v="11"/>
    <n v="230135"/>
    <x v="228"/>
    <n v="25819"/>
    <n v="11223"/>
    <n v="1467"/>
    <n v="56942"/>
    <n v="485485"/>
    <n v="43460293"/>
    <n v="239635"/>
    <n v="2900"/>
    <n v="2977"/>
    <n v="10010061"/>
    <n v="112445"/>
    <x v="15"/>
    <s v="Texas"/>
    <x v="15"/>
    <n v="161479235"/>
    <n v="1266058"/>
  </r>
  <r>
    <x v="301"/>
    <x v="10"/>
    <x v="10"/>
    <s v="2020_11"/>
    <n v="2020"/>
    <n v="11"/>
    <n v="230712"/>
    <x v="162"/>
    <n v="26087"/>
    <n v="11636"/>
    <n v="2176"/>
    <n v="59342"/>
    <n v="487661"/>
    <n v="43743959"/>
    <n v="283666"/>
    <n v="2907"/>
    <n v="3111"/>
    <n v="10128464"/>
    <n v="118403"/>
    <x v="15"/>
    <s v="Texas"/>
    <x v="15"/>
    <n v="162793615"/>
    <n v="1314380"/>
  </r>
  <r>
    <x v="302"/>
    <x v="10"/>
    <x v="10"/>
    <s v="2020_11"/>
    <n v="2020"/>
    <n v="11"/>
    <n v="232070"/>
    <x v="229"/>
    <n v="26335"/>
    <n v="12057"/>
    <n v="4070"/>
    <n v="62119"/>
    <n v="491731"/>
    <n v="43947336"/>
    <n v="203377"/>
    <n v="2922"/>
    <n v="3202"/>
    <n v="10264033"/>
    <n v="135569"/>
    <x v="15"/>
    <s v="Texas"/>
    <x v="15"/>
    <n v="164180551"/>
    <n v="1386936"/>
  </r>
  <r>
    <x v="303"/>
    <x v="10"/>
    <x v="10"/>
    <s v="2020_11"/>
    <n v="2020"/>
    <n v="11"/>
    <n v="233647"/>
    <x v="230"/>
    <n v="26584"/>
    <n v="12626"/>
    <n v="3281"/>
    <n v="65549"/>
    <n v="495012"/>
    <n v="44230579"/>
    <n v="283243"/>
    <n v="2947"/>
    <n v="3365"/>
    <n v="10413366"/>
    <n v="149333"/>
    <x v="15"/>
    <s v="Texas"/>
    <x v="15"/>
    <n v="165684111"/>
    <n v="1503560"/>
  </r>
  <r>
    <x v="304"/>
    <x v="10"/>
    <x v="10"/>
    <s v="2020_11"/>
    <n v="2020"/>
    <n v="11"/>
    <n v="234759"/>
    <x v="231"/>
    <n v="26803"/>
    <n v="12917"/>
    <n v="3562"/>
    <n v="67236"/>
    <n v="498574"/>
    <n v="44502129"/>
    <n v="271550"/>
    <n v="2954"/>
    <n v="3622"/>
    <n v="10570908"/>
    <n v="157542"/>
    <x v="15"/>
    <s v="Texas"/>
    <x v="15"/>
    <n v="167291662"/>
    <n v="1607551"/>
  </r>
  <r>
    <x v="305"/>
    <x v="10"/>
    <x v="10"/>
    <s v="2020_11"/>
    <n v="2020"/>
    <n v="11"/>
    <n v="236060"/>
    <x v="232"/>
    <n v="26997"/>
    <n v="13280"/>
    <n v="3673"/>
    <n v="68585"/>
    <n v="502247"/>
    <n v="44834103"/>
    <n v="331974"/>
    <n v="2967"/>
    <n v="3766"/>
    <n v="10745541"/>
    <n v="174633"/>
    <x v="15"/>
    <s v="Texas"/>
    <x v="15"/>
    <n v="169034221"/>
    <n v="1742559"/>
  </r>
  <r>
    <x v="306"/>
    <x v="10"/>
    <x v="10"/>
    <s v="2020_11"/>
    <n v="2020"/>
    <n v="11"/>
    <n v="237413"/>
    <x v="233"/>
    <n v="27172"/>
    <n v="13491"/>
    <n v="3468"/>
    <n v="69588"/>
    <n v="505715"/>
    <n v="45134549"/>
    <n v="300446"/>
    <n v="2972"/>
    <n v="3945"/>
    <n v="10913267"/>
    <n v="167726"/>
    <x v="15"/>
    <s v="Texas"/>
    <x v="15"/>
    <n v="170820110"/>
    <n v="1785889"/>
  </r>
  <r>
    <x v="307"/>
    <x v="10"/>
    <x v="10"/>
    <s v="2020_11"/>
    <n v="2020"/>
    <n v="11"/>
    <n v="238125"/>
    <x v="234"/>
    <n v="27269"/>
    <n v="13849"/>
    <n v="1868"/>
    <n v="70202"/>
    <n v="507583"/>
    <n v="45534900"/>
    <n v="400351"/>
    <n v="2975"/>
    <n v="3939"/>
    <n v="11060329"/>
    <n v="147062"/>
    <x v="15"/>
    <s v="Texas"/>
    <x v="15"/>
    <n v="172446547"/>
    <n v="1626437"/>
  </r>
  <r>
    <x v="308"/>
    <x v="10"/>
    <x v="10"/>
    <s v="2020_11"/>
    <n v="2020"/>
    <n v="11"/>
    <n v="238732"/>
    <x v="235"/>
    <n v="27437"/>
    <n v="14471"/>
    <n v="2907"/>
    <n v="73320"/>
    <n v="510490"/>
    <n v="45784358"/>
    <n v="249458"/>
    <n v="2988"/>
    <n v="4156"/>
    <n v="11210306"/>
    <n v="149977"/>
    <x v="15"/>
    <s v="Texas"/>
    <x v="15"/>
    <n v="173931177"/>
    <n v="1484630"/>
  </r>
  <r>
    <x v="309"/>
    <x v="10"/>
    <x v="10"/>
    <s v="2020_11"/>
    <n v="2020"/>
    <n v="11"/>
    <n v="240285"/>
    <x v="236"/>
    <n v="27681"/>
    <n v="15009"/>
    <n v="3887"/>
    <n v="77047"/>
    <n v="514377"/>
    <n v="46084856"/>
    <n v="300498"/>
    <n v="3004"/>
    <n v="4379"/>
    <n v="11370132"/>
    <n v="159826"/>
    <x v="15"/>
    <s v="Texas"/>
    <x v="15"/>
    <n v="175565449"/>
    <n v="1634272"/>
  </r>
  <r>
    <x v="310"/>
    <x v="10"/>
    <x v="10"/>
    <s v="2020_11"/>
    <n v="2020"/>
    <n v="11"/>
    <n v="242170"/>
    <x v="237"/>
    <n v="27989"/>
    <n v="15557"/>
    <n v="4352"/>
    <n v="79478"/>
    <n v="518729"/>
    <n v="46431771"/>
    <n v="346915"/>
    <n v="3024"/>
    <n v="4699"/>
    <n v="11538352"/>
    <n v="168220"/>
    <x v="15"/>
    <s v="Texas"/>
    <x v="15"/>
    <n v="177266455"/>
    <n v="1701006"/>
  </r>
  <r>
    <x v="311"/>
    <x v="10"/>
    <x v="10"/>
    <s v="2020_11"/>
    <n v="2020"/>
    <n v="11"/>
    <n v="244180"/>
    <x v="238"/>
    <n v="28216"/>
    <n v="15759"/>
    <n v="4456"/>
    <n v="80669"/>
    <n v="523185"/>
    <n v="46756160"/>
    <n v="324389"/>
    <n v="3052"/>
    <n v="4860"/>
    <n v="11726284"/>
    <n v="187932"/>
    <x v="15"/>
    <s v="Texas"/>
    <x v="15"/>
    <n v="179111809"/>
    <n v="1845354"/>
  </r>
  <r>
    <x v="312"/>
    <x v="10"/>
    <x v="10"/>
    <s v="2020_11"/>
    <n v="2020"/>
    <n v="11"/>
    <n v="246090"/>
    <x v="239"/>
    <n v="28472"/>
    <n v="16146"/>
    <n v="3903"/>
    <n v="82318"/>
    <n v="527088"/>
    <n v="47204327"/>
    <n v="448167"/>
    <n v="3078"/>
    <n v="5058"/>
    <n v="11923448"/>
    <n v="197164"/>
    <x v="15"/>
    <s v="Texas"/>
    <x v="15"/>
    <n v="181116695"/>
    <n v="2004886"/>
  </r>
  <r>
    <x v="313"/>
    <x v="10"/>
    <x v="10"/>
    <s v="2020_11"/>
    <n v="2020"/>
    <n v="11"/>
    <n v="247641"/>
    <x v="240"/>
    <n v="28693"/>
    <n v="16264"/>
    <n v="3375"/>
    <n v="83346"/>
    <n v="530463"/>
    <n v="47580860"/>
    <n v="376533"/>
    <n v="3087"/>
    <n v="5103"/>
    <n v="12109833"/>
    <n v="186385"/>
    <x v="15"/>
    <s v="Texas"/>
    <x v="15"/>
    <n v="183257160"/>
    <n v="2140465"/>
  </r>
  <r>
    <x v="314"/>
    <x v="10"/>
    <x v="10"/>
    <s v="2020_11"/>
    <n v="2020"/>
    <n v="11"/>
    <n v="248564"/>
    <x v="82"/>
    <n v="28828"/>
    <n v="16411"/>
    <n v="2291"/>
    <n v="83882"/>
    <n v="532754"/>
    <n v="47954715"/>
    <n v="373855"/>
    <n v="3094"/>
    <n v="5233"/>
    <n v="12264021"/>
    <n v="154188"/>
    <x v="15"/>
    <s v="Texas"/>
    <x v="15"/>
    <n v="185075953"/>
    <n v="1818793"/>
  </r>
  <r>
    <x v="315"/>
    <x v="10"/>
    <x v="10"/>
    <s v="2020_11"/>
    <n v="2020"/>
    <n v="11"/>
    <n v="249417"/>
    <x v="241"/>
    <n v="28990"/>
    <n v="17060"/>
    <n v="2835"/>
    <n v="85945"/>
    <n v="535589"/>
    <n v="48285922"/>
    <n v="331207"/>
    <n v="3106"/>
    <n v="5455"/>
    <n v="12418717"/>
    <n v="154696"/>
    <x v="15"/>
    <s v="Texas"/>
    <x v="15"/>
    <n v="186746964"/>
    <n v="1671011"/>
  </r>
  <r>
    <x v="316"/>
    <x v="10"/>
    <x v="10"/>
    <s v="2020_11"/>
    <n v="2020"/>
    <n v="11"/>
    <n v="251508"/>
    <x v="242"/>
    <n v="29245"/>
    <n v="17317"/>
    <n v="4685"/>
    <n v="88132"/>
    <n v="540274"/>
    <n v="48646508"/>
    <n v="360586"/>
    <n v="3123"/>
    <n v="5626"/>
    <n v="12585220"/>
    <n v="166503"/>
    <x v="15"/>
    <s v="Texas"/>
    <x v="15"/>
    <n v="188620801"/>
    <n v="1873837"/>
  </r>
  <r>
    <x v="317"/>
    <x v="10"/>
    <x v="10"/>
    <s v="2020_11"/>
    <n v="2020"/>
    <n v="11"/>
    <n v="253789"/>
    <x v="243"/>
    <n v="29540"/>
    <n v="17738"/>
    <n v="4538"/>
    <n v="90043"/>
    <n v="544812"/>
    <n v="49040673"/>
    <n v="394165"/>
    <n v="3147"/>
    <n v="5987"/>
    <n v="12773716"/>
    <n v="188496"/>
    <x v="15"/>
    <s v="Texas"/>
    <x v="15"/>
    <n v="190501860"/>
    <n v="1881059"/>
  </r>
  <r>
    <x v="318"/>
    <x v="10"/>
    <x v="10"/>
    <s v="2020_11"/>
    <n v="2020"/>
    <n v="11"/>
    <n v="255181"/>
    <x v="244"/>
    <n v="29673"/>
    <n v="18019"/>
    <n v="2333"/>
    <n v="90564"/>
    <n v="547145"/>
    <n v="49220614"/>
    <n v="179941"/>
    <n v="3153"/>
    <n v="5986"/>
    <n v="12903480"/>
    <n v="129764"/>
    <x v="15"/>
    <s v="Texas"/>
    <x v="15"/>
    <n v="191969471"/>
    <n v="1467611"/>
  </r>
  <r>
    <x v="319"/>
    <x v="10"/>
    <x v="10"/>
    <s v="2020_11"/>
    <n v="2020"/>
    <n v="11"/>
    <n v="256585"/>
    <x v="245"/>
    <n v="29858"/>
    <n v="18056"/>
    <n v="3418"/>
    <n v="89913"/>
    <n v="550563"/>
    <n v="49605194"/>
    <n v="384580"/>
    <n v="3171"/>
    <n v="6028"/>
    <n v="13102354"/>
    <n v="198874"/>
    <x v="15"/>
    <s v="Texas"/>
    <x v="15"/>
    <n v="193939999"/>
    <n v="1970528"/>
  </r>
  <r>
    <x v="320"/>
    <x v="10"/>
    <x v="10"/>
    <s v="2020_11"/>
    <n v="2020"/>
    <n v="11"/>
    <n v="257828"/>
    <x v="246"/>
    <n v="30109"/>
    <n v="18249"/>
    <n v="3485"/>
    <n v="91762"/>
    <n v="554048"/>
    <n v="49929607"/>
    <n v="324413"/>
    <n v="3179"/>
    <n v="6148"/>
    <n v="13253823"/>
    <n v="151469"/>
    <x v="15"/>
    <s v="Texas"/>
    <x v="15"/>
    <n v="195615223"/>
    <n v="1675224"/>
  </r>
  <r>
    <x v="321"/>
    <x v="10"/>
    <x v="10"/>
    <s v="2020_11"/>
    <n v="2020"/>
    <n v="11"/>
    <n v="258653"/>
    <x v="247"/>
    <n v="30274"/>
    <n v="18437"/>
    <n v="2429"/>
    <n v="93357"/>
    <n v="556477"/>
    <n v="50156395"/>
    <n v="226788"/>
    <n v="3184"/>
    <n v="6245"/>
    <n v="13391077"/>
    <n v="137254"/>
    <x v="15"/>
    <s v="Texas"/>
    <x v="15"/>
    <n v="196952358"/>
    <n v="1337135"/>
  </r>
  <r>
    <x v="322"/>
    <x v="10"/>
    <x v="10"/>
    <s v="2020_11"/>
    <n v="2020"/>
    <n v="11"/>
    <n v="259690"/>
    <x v="248"/>
    <n v="30469"/>
    <n v="18807"/>
    <n v="3394"/>
    <n v="96134"/>
    <n v="559871"/>
    <n v="50500626"/>
    <n v="344231"/>
    <n v="3205"/>
    <n v="6520"/>
    <n v="13541108"/>
    <n v="150031"/>
    <x v="15"/>
    <s v="Texas"/>
    <x v="15"/>
    <n v="198472598"/>
    <n v="1520240"/>
  </r>
  <r>
    <x v="323"/>
    <x v="11"/>
    <x v="11"/>
    <s v="2020_12"/>
    <n v="2020"/>
    <n v="12"/>
    <n v="262179"/>
    <x v="249"/>
    <n v="30749"/>
    <n v="19292"/>
    <n v="4916"/>
    <n v="98736"/>
    <n v="564787"/>
    <n v="50764325"/>
    <n v="263699"/>
    <n v="3223"/>
    <n v="6643"/>
    <n v="13722291"/>
    <n v="181183"/>
    <x v="15"/>
    <s v="Texas"/>
    <x v="15"/>
    <n v="199966644"/>
    <n v="1494046"/>
  </r>
  <r>
    <x v="324"/>
    <x v="11"/>
    <x v="11"/>
    <s v="2020_12"/>
    <n v="2020"/>
    <n v="12"/>
    <n v="264990"/>
    <x v="250"/>
    <n v="31038"/>
    <n v="19687"/>
    <n v="5238"/>
    <n v="100327"/>
    <n v="570025"/>
    <n v="50105551"/>
    <n v="-658774"/>
    <n v="3252"/>
    <n v="6855"/>
    <n v="13925720"/>
    <n v="203429"/>
    <x v="15"/>
    <s v="Texas"/>
    <x v="15"/>
    <n v="201554613"/>
    <n v="1587969"/>
  </r>
  <r>
    <x v="325"/>
    <x v="11"/>
    <x v="11"/>
    <s v="2020_12"/>
    <n v="2020"/>
    <n v="12"/>
    <n v="267812"/>
    <x v="251"/>
    <n v="31276"/>
    <n v="19714"/>
    <n v="5369"/>
    <n v="100746"/>
    <n v="575394"/>
    <n v="50411774"/>
    <n v="306223"/>
    <n v="3280"/>
    <n v="6871"/>
    <n v="14141991"/>
    <n v="216271"/>
    <x v="15"/>
    <s v="Texas"/>
    <x v="15"/>
    <n v="203458633"/>
    <n v="1904020"/>
  </r>
  <r>
    <x v="326"/>
    <x v="11"/>
    <x v="11"/>
    <s v="2020_12"/>
    <n v="2020"/>
    <n v="12"/>
    <n v="270375"/>
    <x v="252"/>
    <n v="31608"/>
    <n v="19853"/>
    <n v="4654"/>
    <n v="101309"/>
    <n v="580048"/>
    <n v="50722169"/>
    <n v="310395"/>
    <n v="3305"/>
    <n v="6992"/>
    <n v="14372304"/>
    <n v="230313"/>
    <x v="15"/>
    <s v="Texas"/>
    <x v="15"/>
    <n v="205377372"/>
    <n v="1918739"/>
  </r>
  <r>
    <x v="327"/>
    <x v="11"/>
    <x v="11"/>
    <s v="2020_12"/>
    <n v="2020"/>
    <n v="12"/>
    <n v="272861"/>
    <x v="253"/>
    <n v="31831"/>
    <n v="19947"/>
    <n v="3513"/>
    <n v="101192"/>
    <n v="583561"/>
    <n v="51078947"/>
    <n v="356778"/>
    <n v="3321"/>
    <n v="7006"/>
    <n v="14591374"/>
    <n v="219070"/>
    <x v="15"/>
    <s v="Texas"/>
    <x v="15"/>
    <n v="207679458"/>
    <n v="2302086"/>
  </r>
  <r>
    <x v="328"/>
    <x v="11"/>
    <x v="11"/>
    <s v="2020_12"/>
    <n v="2020"/>
    <n v="12"/>
    <n v="274024"/>
    <x v="153"/>
    <n v="31946"/>
    <n v="20145"/>
    <n v="2311"/>
    <n v="101501"/>
    <n v="585872"/>
    <n v="51378638"/>
    <n v="299691"/>
    <n v="3322"/>
    <n v="7095"/>
    <n v="14773954"/>
    <n v="182580"/>
    <x v="15"/>
    <s v="Texas"/>
    <x v="15"/>
    <n v="209355237"/>
    <n v="1675779"/>
  </r>
  <r>
    <x v="329"/>
    <x v="11"/>
    <x v="11"/>
    <s v="2020_12"/>
    <n v="2020"/>
    <n v="12"/>
    <n v="275315"/>
    <x v="254"/>
    <n v="32120"/>
    <n v="20097"/>
    <n v="3461"/>
    <n v="102122"/>
    <n v="589333"/>
    <n v="51647749"/>
    <n v="269111"/>
    <n v="3328"/>
    <n v="7067"/>
    <n v="14955851"/>
    <n v="181897"/>
    <x v="15"/>
    <s v="Texas"/>
    <x v="15"/>
    <n v="211008506"/>
    <n v="1653269"/>
  </r>
  <r>
    <x v="330"/>
    <x v="11"/>
    <x v="11"/>
    <s v="2020_12"/>
    <n v="2020"/>
    <n v="12"/>
    <n v="277995"/>
    <x v="255"/>
    <n v="32406"/>
    <n v="20475"/>
    <n v="4410"/>
    <n v="104637"/>
    <n v="593743"/>
    <n v="51940084"/>
    <n v="292335"/>
    <n v="3359"/>
    <n v="7251"/>
    <n v="15173695"/>
    <n v="217844"/>
    <x v="15"/>
    <s v="Texas"/>
    <x v="15"/>
    <n v="212699420"/>
    <n v="1690914"/>
  </r>
  <r>
    <x v="331"/>
    <x v="11"/>
    <x v="11"/>
    <s v="2020_12"/>
    <n v="2020"/>
    <n v="12"/>
    <n v="281164"/>
    <x v="256"/>
    <n v="32720"/>
    <n v="20903"/>
    <n v="5300"/>
    <n v="106671"/>
    <n v="599043"/>
    <n v="52318403"/>
    <n v="378319"/>
    <n v="3376"/>
    <n v="7621"/>
    <n v="15390423"/>
    <n v="216728"/>
    <x v="15"/>
    <s v="Texas"/>
    <x v="15"/>
    <n v="214531965"/>
    <n v="1832545"/>
  </r>
  <r>
    <x v="332"/>
    <x v="11"/>
    <x v="11"/>
    <s v="2020_12"/>
    <n v="2020"/>
    <n v="12"/>
    <n v="284296"/>
    <x v="257"/>
    <n v="32919"/>
    <n v="21024"/>
    <n v="4450"/>
    <n v="107300"/>
    <n v="603493"/>
    <n v="52629992"/>
    <n v="311589"/>
    <n v="3394"/>
    <n v="7444"/>
    <n v="15611269"/>
    <n v="220846"/>
    <x v="15"/>
    <s v="Texas"/>
    <x v="15"/>
    <n v="216499543"/>
    <n v="1967578"/>
  </r>
  <r>
    <x v="333"/>
    <x v="11"/>
    <x v="11"/>
    <s v="2020_12"/>
    <n v="2020"/>
    <n v="12"/>
    <n v="287043"/>
    <x v="258"/>
    <n v="33237"/>
    <n v="21012"/>
    <n v="5411"/>
    <n v="108101"/>
    <n v="608904"/>
    <n v="52980433"/>
    <n v="350441"/>
    <n v="3424"/>
    <n v="7488"/>
    <n v="15848202"/>
    <n v="236933"/>
    <x v="15"/>
    <s v="Texas"/>
    <x v="15"/>
    <n v="218469052"/>
    <n v="1969509"/>
  </r>
  <r>
    <x v="334"/>
    <x v="11"/>
    <x v="11"/>
    <s v="2020_12"/>
    <n v="2020"/>
    <n v="12"/>
    <n v="289540"/>
    <x v="259"/>
    <n v="33419"/>
    <n v="21198"/>
    <n v="3789"/>
    <n v="108461"/>
    <n v="612693"/>
    <n v="53206636"/>
    <n v="226203"/>
    <n v="3430"/>
    <n v="7515"/>
    <n v="16075106"/>
    <n v="226904"/>
    <x v="15"/>
    <s v="Texas"/>
    <x v="15"/>
    <n v="220388948"/>
    <n v="1919896"/>
  </r>
  <r>
    <x v="335"/>
    <x v="11"/>
    <x v="11"/>
    <s v="2020_12"/>
    <n v="2020"/>
    <n v="12"/>
    <n v="291041"/>
    <x v="260"/>
    <n v="33494"/>
    <n v="21230"/>
    <n v="2314"/>
    <n v="109298"/>
    <n v="615007"/>
    <n v="53506446"/>
    <n v="299810"/>
    <n v="3432"/>
    <n v="7535"/>
    <n v="16262357"/>
    <n v="187251"/>
    <x v="15"/>
    <s v="Texas"/>
    <x v="15"/>
    <n v="222216258"/>
    <n v="1827310"/>
  </r>
  <r>
    <x v="336"/>
    <x v="11"/>
    <x v="11"/>
    <s v="2020_12"/>
    <n v="2020"/>
    <n v="12"/>
    <n v="292398"/>
    <x v="261"/>
    <n v="33693"/>
    <n v="21458"/>
    <n v="3461"/>
    <n v="110573"/>
    <n v="618468"/>
    <n v="53962524"/>
    <n v="456078"/>
    <n v="3442"/>
    <n v="7699"/>
    <n v="16455643"/>
    <n v="193286"/>
    <x v="15"/>
    <s v="Texas"/>
    <x v="15"/>
    <n v="224227209"/>
    <n v="2010951"/>
  </r>
  <r>
    <x v="337"/>
    <x v="11"/>
    <x v="11"/>
    <s v="2020_12"/>
    <n v="2020"/>
    <n v="12"/>
    <n v="295322"/>
    <x v="262"/>
    <n v="33958"/>
    <n v="21897"/>
    <n v="4430"/>
    <n v="112816"/>
    <n v="622898"/>
    <n v="54279236"/>
    <n v="316712"/>
    <n v="3460"/>
    <n v="7702"/>
    <n v="16648861"/>
    <n v="193218"/>
    <x v="15"/>
    <s v="Texas"/>
    <x v="15"/>
    <n v="226060347"/>
    <n v="1833138"/>
  </r>
  <r>
    <x v="338"/>
    <x v="11"/>
    <x v="11"/>
    <s v="2020_12"/>
    <n v="2020"/>
    <n v="12"/>
    <n v="298775"/>
    <x v="263"/>
    <n v="34237"/>
    <n v="21943"/>
    <n v="4776"/>
    <n v="113257"/>
    <n v="627674"/>
    <n v="54583082"/>
    <n v="303846"/>
    <n v="3488"/>
    <n v="7782"/>
    <n v="16883149"/>
    <n v="234288"/>
    <x v="15"/>
    <s v="Texas"/>
    <x v="15"/>
    <n v="227900343"/>
    <n v="1839996"/>
  </r>
  <r>
    <x v="339"/>
    <x v="11"/>
    <x v="11"/>
    <s v="2020_12"/>
    <n v="2020"/>
    <n v="12"/>
    <n v="302240"/>
    <x v="264"/>
    <n v="34485"/>
    <n v="21912"/>
    <n v="5167"/>
    <n v="114492"/>
    <n v="632841"/>
    <n v="54829514"/>
    <n v="246432"/>
    <n v="3504"/>
    <n v="7848"/>
    <n v="17126119"/>
    <n v="242970"/>
    <x v="15"/>
    <s v="Texas"/>
    <x v="15"/>
    <n v="229813040"/>
    <n v="1912697"/>
  </r>
  <r>
    <x v="340"/>
    <x v="11"/>
    <x v="11"/>
    <s v="2020_12"/>
    <n v="2020"/>
    <n v="12"/>
    <n v="305106"/>
    <x v="265"/>
    <n v="34716"/>
    <n v="21745"/>
    <n v="5214"/>
    <n v="113955"/>
    <n v="638055"/>
    <n v="55280309"/>
    <n v="450795"/>
    <n v="3519"/>
    <n v="7786"/>
    <n v="17367905"/>
    <n v="241786"/>
    <x v="15"/>
    <s v="Texas"/>
    <x v="15"/>
    <n v="232006506"/>
    <n v="2193466"/>
  </r>
  <r>
    <x v="341"/>
    <x v="11"/>
    <x v="11"/>
    <s v="2020_12"/>
    <n v="2020"/>
    <n v="12"/>
    <n v="307814"/>
    <x v="266"/>
    <n v="34949"/>
    <n v="21692"/>
    <n v="3429"/>
    <n v="113914"/>
    <n v="641484"/>
    <n v="55481072"/>
    <n v="200763"/>
    <n v="3529"/>
    <n v="7786"/>
    <n v="17572778"/>
    <n v="204873"/>
    <x v="15"/>
    <s v="Texas"/>
    <x v="15"/>
    <n v="233866045"/>
    <n v="1859539"/>
  </r>
  <r>
    <x v="342"/>
    <x v="11"/>
    <x v="11"/>
    <s v="2020_12"/>
    <n v="2020"/>
    <n v="12"/>
    <n v="309482"/>
    <x v="267"/>
    <n v="35030"/>
    <n v="21763"/>
    <n v="2382"/>
    <n v="113601"/>
    <n v="643866"/>
    <n v="55730338"/>
    <n v="249266"/>
    <n v="3530"/>
    <n v="7695"/>
    <n v="17770272"/>
    <n v="197494"/>
    <x v="15"/>
    <s v="Texas"/>
    <x v="15"/>
    <n v="235687674"/>
    <n v="1821629"/>
  </r>
  <r>
    <x v="343"/>
    <x v="11"/>
    <x v="11"/>
    <s v="2020_12"/>
    <n v="2020"/>
    <n v="12"/>
    <n v="310962"/>
    <x v="268"/>
    <n v="35178"/>
    <n v="21884"/>
    <n v="3111"/>
    <n v="115358"/>
    <n v="646977"/>
    <n v="56170134"/>
    <n v="439796"/>
    <n v="3539"/>
    <n v="7783"/>
    <n v="17949678"/>
    <n v="179406"/>
    <x v="15"/>
    <s v="Texas"/>
    <x v="15"/>
    <n v="237662264"/>
    <n v="1974590"/>
  </r>
  <r>
    <x v="344"/>
    <x v="11"/>
    <x v="11"/>
    <s v="2020_12"/>
    <n v="2020"/>
    <n v="12"/>
    <n v="314099"/>
    <x v="269"/>
    <n v="35428"/>
    <n v="22213"/>
    <n v="4567"/>
    <n v="117777"/>
    <n v="651544"/>
    <n v="56438180"/>
    <n v="268046"/>
    <n v="3554"/>
    <n v="7830"/>
    <n v="18142686"/>
    <n v="193008"/>
    <x v="15"/>
    <s v="Texas"/>
    <x v="15"/>
    <n v="239432397"/>
    <n v="1770133"/>
  </r>
  <r>
    <x v="345"/>
    <x v="11"/>
    <x v="11"/>
    <s v="2020_12"/>
    <n v="2020"/>
    <n v="12"/>
    <n v="317492"/>
    <x v="270"/>
    <n v="35695"/>
    <n v="22489"/>
    <n v="4795"/>
    <n v="119463"/>
    <n v="656339"/>
    <n v="56743142"/>
    <n v="304962"/>
    <n v="3579"/>
    <n v="7819"/>
    <n v="18367212"/>
    <n v="224526"/>
    <x v="15"/>
    <s v="Texas"/>
    <x v="15"/>
    <n v="241223878"/>
    <n v="1791481"/>
  </r>
  <r>
    <x v="346"/>
    <x v="11"/>
    <x v="11"/>
    <s v="2020_12"/>
    <n v="2020"/>
    <n v="12"/>
    <n v="320450"/>
    <x v="271"/>
    <n v="35899"/>
    <n v="22623"/>
    <n v="4289"/>
    <n v="120200"/>
    <n v="660628"/>
    <n v="57065259"/>
    <n v="322117"/>
    <n v="3587"/>
    <n v="7792"/>
    <n v="18573896"/>
    <n v="206684"/>
    <x v="15"/>
    <s v="Texas"/>
    <x v="15"/>
    <n v="243255772"/>
    <n v="2031894"/>
  </r>
  <r>
    <x v="347"/>
    <x v="11"/>
    <x v="11"/>
    <s v="2020_12"/>
    <n v="2020"/>
    <n v="12"/>
    <n v="322003"/>
    <x v="236"/>
    <n v="35945"/>
    <n v="22418"/>
    <n v="2047"/>
    <n v="118948"/>
    <n v="662675"/>
    <n v="57235949"/>
    <n v="170690"/>
    <n v="3592"/>
    <n v="7831"/>
    <n v="18700692"/>
    <n v="126796"/>
    <x v="15"/>
    <s v="Texas"/>
    <x v="15"/>
    <n v="244823812"/>
    <n v="1568040"/>
  </r>
  <r>
    <x v="348"/>
    <x v="11"/>
    <x v="11"/>
    <s v="2020_12"/>
    <n v="2020"/>
    <n v="12"/>
    <n v="323429"/>
    <x v="272"/>
    <n v="36038"/>
    <n v="22373"/>
    <n v="2292"/>
    <n v="117344"/>
    <n v="664967"/>
    <n v="57450504"/>
    <n v="214555"/>
    <n v="3593"/>
    <n v="7809"/>
    <n v="18891286"/>
    <n v="190594"/>
    <x v="15"/>
    <s v="Texas"/>
    <x v="15"/>
    <n v="246798110"/>
    <n v="1974298"/>
  </r>
  <r>
    <x v="349"/>
    <x v="11"/>
    <x v="11"/>
    <s v="2020_12"/>
    <n v="2020"/>
    <n v="12"/>
    <n v="324826"/>
    <x v="73"/>
    <n v="36164"/>
    <n v="22447"/>
    <n v="2302"/>
    <n v="118720"/>
    <n v="667269"/>
    <n v="57654792"/>
    <n v="204288"/>
    <n v="3604"/>
    <n v="7878"/>
    <n v="19044826"/>
    <n v="153540"/>
    <x v="15"/>
    <s v="Texas"/>
    <x v="15"/>
    <n v="248193350"/>
    <n v="1395240"/>
  </r>
  <r>
    <x v="350"/>
    <x v="11"/>
    <x v="11"/>
    <s v="2020_12"/>
    <n v="2020"/>
    <n v="12"/>
    <n v="326316"/>
    <x v="273"/>
    <n v="36308"/>
    <n v="22579"/>
    <n v="3723"/>
    <n v="121202"/>
    <n v="670992"/>
    <n v="57964513"/>
    <n v="309721"/>
    <n v="3612"/>
    <n v="7948"/>
    <n v="19208953"/>
    <n v="164127"/>
    <x v="15"/>
    <s v="Texas"/>
    <x v="15"/>
    <n v="249525472"/>
    <n v="1332122"/>
  </r>
  <r>
    <x v="351"/>
    <x v="11"/>
    <x v="11"/>
    <s v="2020_12"/>
    <n v="2020"/>
    <n v="12"/>
    <n v="329605"/>
    <x v="274"/>
    <n v="36583"/>
    <n v="22838"/>
    <n v="5261"/>
    <n v="124686"/>
    <n v="676253"/>
    <n v="58166211"/>
    <n v="201698"/>
    <n v="3635"/>
    <n v="7885"/>
    <n v="19408632"/>
    <n v="199679"/>
    <x v="15"/>
    <s v="Texas"/>
    <x v="15"/>
    <n v="250868986"/>
    <n v="1343514"/>
  </r>
  <r>
    <x v="352"/>
    <x v="11"/>
    <x v="11"/>
    <s v="2020_12"/>
    <n v="2020"/>
    <n v="12"/>
    <n v="333505"/>
    <x v="275"/>
    <n v="36855"/>
    <n v="23069"/>
    <n v="5514"/>
    <n v="125220"/>
    <n v="681767"/>
    <n v="58381318"/>
    <n v="215107"/>
    <n v="3653"/>
    <n v="7930"/>
    <n v="19638128"/>
    <n v="229496"/>
    <x v="15"/>
    <s v="Texas"/>
    <x v="15"/>
    <n v="252452699"/>
    <n v="1583713"/>
  </r>
  <r>
    <x v="353"/>
    <x v="11"/>
    <x v="11"/>
    <s v="2020_12"/>
    <n v="2020"/>
    <n v="12"/>
    <n v="336802"/>
    <x v="276"/>
    <n v="37066"/>
    <n v="23097"/>
    <n v="4348"/>
    <n v="125423"/>
    <n v="686115"/>
    <n v="58644173"/>
    <n v="262855"/>
    <n v="3672"/>
    <n v="8004"/>
    <n v="19864374"/>
    <n v="226246"/>
    <x v="15"/>
    <s v="Texas"/>
    <x v="15"/>
    <n v="254249919"/>
    <n v="1797220"/>
  </r>
  <r>
    <x v="354"/>
    <x v="12"/>
    <x v="12"/>
    <s v="2021_01"/>
    <n v="2021"/>
    <n v="1"/>
    <n v="339394"/>
    <x v="277"/>
    <n v="37196"/>
    <n v="23255"/>
    <n v="4550"/>
    <n v="125047"/>
    <n v="690665"/>
    <n v="58836221"/>
    <n v="192048"/>
    <n v="3681"/>
    <n v="7990"/>
    <n v="20047280"/>
    <n v="182906"/>
    <x v="15"/>
    <s v="Texas"/>
    <x v="15"/>
    <n v="255795456"/>
    <n v="1545537"/>
  </r>
  <r>
    <x v="355"/>
    <x v="12"/>
    <x v="12"/>
    <s v="2021_01"/>
    <n v="2021"/>
    <n v="1"/>
    <n v="341800"/>
    <x v="278"/>
    <n v="37309"/>
    <n v="23133"/>
    <n v="3051"/>
    <n v="123614"/>
    <n v="693716"/>
    <n v="59058013"/>
    <n v="221792"/>
    <n v="3684"/>
    <n v="7910"/>
    <n v="20327598"/>
    <n v="280318"/>
    <x v="15"/>
    <s v="Texas"/>
    <x v="15"/>
    <n v="257729806"/>
    <n v="1934350"/>
  </r>
  <r>
    <x v="356"/>
    <x v="12"/>
    <x v="12"/>
    <s v="2021_01"/>
    <n v="2021"/>
    <n v="1"/>
    <n v="343255"/>
    <x v="279"/>
    <n v="37433"/>
    <n v="23243"/>
    <n v="2226"/>
    <n v="125562"/>
    <n v="695942"/>
    <n v="59273596"/>
    <n v="215583"/>
    <n v="3688"/>
    <n v="7939"/>
    <n v="20536055"/>
    <n v="208457"/>
    <x v="15"/>
    <s v="Texas"/>
    <x v="15"/>
    <n v="259174063"/>
    <n v="1444257"/>
  </r>
  <r>
    <x v="357"/>
    <x v="12"/>
    <x v="12"/>
    <s v="2021_01"/>
    <n v="2021"/>
    <n v="1"/>
    <n v="344802"/>
    <x v="280"/>
    <n v="37586"/>
    <n v="23435"/>
    <n v="3892"/>
    <n v="128210"/>
    <n v="699834"/>
    <n v="59422210"/>
    <n v="148614"/>
    <n v="3692"/>
    <n v="7930"/>
    <n v="20715626"/>
    <n v="179571"/>
    <x v="15"/>
    <s v="Texas"/>
    <x v="15"/>
    <n v="260686674"/>
    <n v="1512611"/>
  </r>
  <r>
    <x v="358"/>
    <x v="12"/>
    <x v="12"/>
    <s v="2021_01"/>
    <n v="2021"/>
    <n v="1"/>
    <n v="348286"/>
    <x v="281"/>
    <n v="37841"/>
    <n v="23509"/>
    <n v="4290"/>
    <n v="131195"/>
    <n v="704124"/>
    <n v="59902466"/>
    <n v="480256"/>
    <n v="3718"/>
    <n v="7976"/>
    <n v="20934701"/>
    <n v="219075"/>
    <x v="15"/>
    <s v="Texas"/>
    <x v="15"/>
    <n v="262407681"/>
    <n v="1721007"/>
  </r>
  <r>
    <x v="359"/>
    <x v="12"/>
    <x v="12"/>
    <s v="2021_01"/>
    <n v="2021"/>
    <n v="1"/>
    <n v="352188"/>
    <x v="282"/>
    <n v="38064"/>
    <n v="23708"/>
    <n v="6607"/>
    <n v="132474"/>
    <n v="710731"/>
    <n v="60165554"/>
    <n v="263088"/>
    <n v="3739"/>
    <n v="7946"/>
    <n v="21184885"/>
    <n v="250184"/>
    <x v="15"/>
    <s v="Texas"/>
    <x v="15"/>
    <n v="264058174"/>
    <n v="1650493"/>
  </r>
  <r>
    <x v="360"/>
    <x v="12"/>
    <x v="12"/>
    <s v="2021_01"/>
    <n v="2021"/>
    <n v="1"/>
    <n v="356267"/>
    <x v="283"/>
    <n v="38236"/>
    <n v="23821"/>
    <n v="5312"/>
    <n v="132370"/>
    <n v="716043"/>
    <n v="60412132"/>
    <n v="246578"/>
    <n v="3748"/>
    <n v="7900"/>
    <n v="21456928"/>
    <n v="272043"/>
    <x v="15"/>
    <s v="Texas"/>
    <x v="15"/>
    <n v="265986436"/>
    <n v="1928262"/>
  </r>
  <r>
    <x v="361"/>
    <x v="12"/>
    <x v="12"/>
    <s v="2021_01"/>
    <n v="2021"/>
    <n v="1"/>
    <n v="360047"/>
    <x v="284"/>
    <n v="38432"/>
    <n v="23912"/>
    <n v="4705"/>
    <n v="131921"/>
    <n v="720748"/>
    <n v="60732416"/>
    <n v="320284"/>
    <n v="3756"/>
    <n v="7908"/>
    <n v="21752049"/>
    <n v="295121"/>
    <x v="15"/>
    <s v="Texas"/>
    <x v="15"/>
    <n v="268132659"/>
    <n v="2146223"/>
  </r>
  <r>
    <x v="362"/>
    <x v="12"/>
    <x v="12"/>
    <s v="2021_01"/>
    <n v="2021"/>
    <n v="1"/>
    <n v="363584"/>
    <x v="285"/>
    <n v="38607"/>
    <n v="23718"/>
    <n v="6683"/>
    <n v="130781"/>
    <n v="727431"/>
    <n v="61022599"/>
    <n v="290183"/>
    <n v="3767"/>
    <n v="7791"/>
    <n v="22021417"/>
    <n v="269368"/>
    <x v="15"/>
    <s v="Texas"/>
    <x v="15"/>
    <n v="270270359"/>
    <n v="2137700"/>
  </r>
  <r>
    <x v="363"/>
    <x v="12"/>
    <x v="12"/>
    <s v="2021_01"/>
    <n v="2021"/>
    <n v="1"/>
    <n v="365652"/>
    <x v="286"/>
    <n v="38706"/>
    <n v="23640"/>
    <n v="2413"/>
    <n v="129223"/>
    <n v="729844"/>
    <n v="61292981"/>
    <n v="270382"/>
    <n v="3771"/>
    <n v="7878"/>
    <n v="22250149"/>
    <n v="228732"/>
    <x v="15"/>
    <s v="Texas"/>
    <x v="15"/>
    <n v="272322020"/>
    <n v="2051661"/>
  </r>
  <r>
    <x v="364"/>
    <x v="12"/>
    <x v="12"/>
    <s v="2021_01"/>
    <n v="2021"/>
    <n v="1"/>
    <n v="367385"/>
    <x v="287"/>
    <n v="38823"/>
    <n v="23501"/>
    <n v="3045"/>
    <n v="129793"/>
    <n v="732889"/>
    <n v="61518789"/>
    <n v="225808"/>
    <n v="3773"/>
    <n v="7786"/>
    <n v="22445404"/>
    <n v="195255"/>
    <x v="15"/>
    <s v="Texas"/>
    <x v="15"/>
    <n v="274017787"/>
    <n v="1695767"/>
  </r>
  <r>
    <x v="365"/>
    <x v="12"/>
    <x v="12"/>
    <s v="2021_01"/>
    <n v="2021"/>
    <n v="1"/>
    <n v="371449"/>
    <x v="288"/>
    <n v="39049"/>
    <n v="23881"/>
    <n v="4657"/>
    <n v="131326"/>
    <n v="737546"/>
    <n v="61947584"/>
    <n v="428795"/>
    <n v="3796"/>
    <n v="7879"/>
    <n v="22663424"/>
    <n v="218020"/>
    <x v="15"/>
    <s v="Texas"/>
    <x v="15"/>
    <n v="275962021"/>
    <n v="1944234"/>
  </r>
  <r>
    <x v="366"/>
    <x v="12"/>
    <x v="12"/>
    <s v="2021_01"/>
    <n v="2021"/>
    <n v="1"/>
    <n v="375536"/>
    <x v="289"/>
    <n v="39248"/>
    <n v="23857"/>
    <n v="5312"/>
    <n v="130391"/>
    <n v="742858"/>
    <n v="62185469"/>
    <n v="237885"/>
    <n v="3811"/>
    <n v="7902"/>
    <n v="22887915"/>
    <n v="224491"/>
    <x v="15"/>
    <s v="Texas"/>
    <x v="15"/>
    <n v="277789417"/>
    <n v="1827396"/>
  </r>
  <r>
    <x v="367"/>
    <x v="12"/>
    <x v="12"/>
    <s v="2021_01"/>
    <n v="2021"/>
    <n v="1"/>
    <n v="379451"/>
    <x v="290"/>
    <n v="39418"/>
    <n v="23891"/>
    <n v="3792"/>
    <n v="128947"/>
    <n v="746650"/>
    <n v="62491363"/>
    <n v="305894"/>
    <n v="3829"/>
    <n v="7878"/>
    <n v="23113531"/>
    <n v="225616"/>
    <x v="15"/>
    <s v="Texas"/>
    <x v="15"/>
    <n v="279838316"/>
    <n v="2048899"/>
  </r>
  <r>
    <x v="368"/>
    <x v="12"/>
    <x v="12"/>
    <s v="2021_01"/>
    <n v="2021"/>
    <n v="1"/>
    <n v="383130"/>
    <x v="291"/>
    <n v="39626"/>
    <n v="23593"/>
    <n v="4000"/>
    <n v="127235"/>
    <n v="750650"/>
    <n v="62902360"/>
    <n v="410997"/>
    <n v="3845"/>
    <n v="7772"/>
    <n v="23359985"/>
    <n v="246454"/>
    <x v="15"/>
    <s v="Texas"/>
    <x v="15"/>
    <n v="282148200"/>
    <n v="2309884"/>
  </r>
  <r>
    <x v="369"/>
    <x v="12"/>
    <x v="12"/>
    <s v="2021_01"/>
    <n v="2021"/>
    <n v="1"/>
    <n v="386839"/>
    <x v="292"/>
    <n v="39797"/>
    <n v="23524"/>
    <n v="4039"/>
    <n v="126139"/>
    <n v="754689"/>
    <n v="63128702"/>
    <n v="226342"/>
    <n v="3858"/>
    <n v="7755"/>
    <n v="23578070"/>
    <n v="218085"/>
    <x v="15"/>
    <s v="Texas"/>
    <x v="15"/>
    <n v="284264424"/>
    <n v="2116224"/>
  </r>
  <r>
    <x v="370"/>
    <x v="12"/>
    <x v="12"/>
    <s v="2021_01"/>
    <n v="2021"/>
    <n v="1"/>
    <n v="388892"/>
    <x v="293"/>
    <n v="39864"/>
    <n v="23432"/>
    <n v="2167"/>
    <n v="124387"/>
    <n v="756856"/>
    <n v="63406544"/>
    <n v="277842"/>
    <n v="3860"/>
    <n v="7797"/>
    <n v="23765288"/>
    <n v="187218"/>
    <x v="15"/>
    <s v="Texas"/>
    <x v="15"/>
    <n v="286181180"/>
    <n v="1916756"/>
  </r>
  <r>
    <x v="371"/>
    <x v="12"/>
    <x v="12"/>
    <s v="2021_01"/>
    <n v="2021"/>
    <n v="1"/>
    <n v="390287"/>
    <x v="294"/>
    <n v="39973"/>
    <n v="23226"/>
    <n v="2839"/>
    <n v="123848"/>
    <n v="759695"/>
    <n v="63599369"/>
    <n v="192825"/>
    <n v="3865"/>
    <n v="7772"/>
    <n v="23916080"/>
    <n v="150792"/>
    <x v="15"/>
    <s v="Texas"/>
    <x v="15"/>
    <n v="287952448"/>
    <n v="1771268"/>
  </r>
  <r>
    <x v="372"/>
    <x v="12"/>
    <x v="12"/>
    <s v="2021_01"/>
    <n v="2021"/>
    <n v="1"/>
    <n v="392428"/>
    <x v="295"/>
    <n v="40103"/>
    <n v="23029"/>
    <n v="3206"/>
    <n v="123820"/>
    <n v="762901"/>
    <n v="63970291"/>
    <n v="370922"/>
    <n v="3883"/>
    <n v="7688"/>
    <n v="24062706"/>
    <n v="146626"/>
    <x v="15"/>
    <s v="Texas"/>
    <x v="15"/>
    <n v="289590386"/>
    <n v="1637938"/>
  </r>
  <r>
    <x v="373"/>
    <x v="12"/>
    <x v="12"/>
    <s v="2021_01"/>
    <n v="2021"/>
    <n v="1"/>
    <n v="396837"/>
    <x v="296"/>
    <n v="40340"/>
    <n v="22809"/>
    <n v="5105"/>
    <n v="122700"/>
    <n v="768006"/>
    <n v="64283193"/>
    <n v="312902"/>
    <n v="3897"/>
    <n v="7564"/>
    <n v="24251909"/>
    <n v="189203"/>
    <x v="15"/>
    <s v="Texas"/>
    <x v="15"/>
    <n v="291412188"/>
    <n v="1821802"/>
  </r>
  <r>
    <x v="374"/>
    <x v="12"/>
    <x v="12"/>
    <s v="2021_01"/>
    <n v="2021"/>
    <n v="1"/>
    <n v="400715"/>
    <x v="297"/>
    <n v="40481"/>
    <n v="22309"/>
    <n v="4053"/>
    <n v="119949"/>
    <n v="772059"/>
    <n v="64539361"/>
    <n v="256168"/>
    <n v="3910"/>
    <n v="7370"/>
    <n v="24438184"/>
    <n v="186275"/>
    <x v="15"/>
    <s v="Texas"/>
    <x v="15"/>
    <n v="293334343"/>
    <n v="1922155"/>
  </r>
  <r>
    <x v="375"/>
    <x v="12"/>
    <x v="12"/>
    <s v="2021_01"/>
    <n v="2021"/>
    <n v="1"/>
    <n v="404695"/>
    <x v="298"/>
    <n v="40687"/>
    <n v="22008"/>
    <n v="4325"/>
    <n v="116264"/>
    <n v="776384"/>
    <n v="64823753"/>
    <n v="284392"/>
    <n v="3919"/>
    <n v="7236"/>
    <n v="24629099"/>
    <n v="190915"/>
    <x v="15"/>
    <s v="Texas"/>
    <x v="15"/>
    <n v="295356371"/>
    <n v="2022028"/>
  </r>
  <r>
    <x v="376"/>
    <x v="12"/>
    <x v="12"/>
    <s v="2021_01"/>
    <n v="2021"/>
    <n v="1"/>
    <n v="408286"/>
    <x v="299"/>
    <n v="40853"/>
    <n v="21657"/>
    <n v="6652"/>
    <n v="113609"/>
    <n v="783036"/>
    <n v="65098300"/>
    <n v="274547"/>
    <n v="3941"/>
    <n v="7110"/>
    <n v="24806217"/>
    <n v="177118"/>
    <x v="15"/>
    <s v="Texas"/>
    <x v="15"/>
    <n v="297346443"/>
    <n v="1990072"/>
  </r>
  <r>
    <x v="377"/>
    <x v="12"/>
    <x v="12"/>
    <s v="2021_01"/>
    <n v="2021"/>
    <n v="1"/>
    <n v="410230"/>
    <x v="300"/>
    <n v="40931"/>
    <n v="21168"/>
    <n v="1909"/>
    <n v="110628"/>
    <n v="784945"/>
    <n v="65321747"/>
    <n v="223447"/>
    <n v="3943"/>
    <n v="6989"/>
    <n v="24950451"/>
    <n v="144234"/>
    <x v="15"/>
    <s v="Texas"/>
    <x v="15"/>
    <n v="299139335"/>
    <n v="1792892"/>
  </r>
  <r>
    <x v="378"/>
    <x v="12"/>
    <x v="12"/>
    <s v="2021_01"/>
    <n v="2021"/>
    <n v="1"/>
    <n v="411823"/>
    <x v="301"/>
    <n v="41028"/>
    <n v="20875"/>
    <n v="2515"/>
    <n v="109936"/>
    <n v="787460"/>
    <n v="65538753"/>
    <n v="217006"/>
    <n v="3949"/>
    <n v="6857"/>
    <n v="25083905"/>
    <n v="133454"/>
    <x v="15"/>
    <s v="Texas"/>
    <x v="15"/>
    <n v="300769726"/>
    <n v="1630391"/>
  </r>
  <r>
    <x v="379"/>
    <x v="12"/>
    <x v="12"/>
    <s v="2021_01"/>
    <n v="2021"/>
    <n v="1"/>
    <n v="415557"/>
    <x v="302"/>
    <n v="41205"/>
    <n v="20573"/>
    <n v="3705"/>
    <n v="108960"/>
    <n v="791165"/>
    <n v="65916203"/>
    <n v="377450"/>
    <n v="3976"/>
    <n v="6832"/>
    <n v="25230353"/>
    <n v="146448"/>
    <x v="15"/>
    <s v="Texas"/>
    <x v="15"/>
    <n v="302503525"/>
    <n v="1733799"/>
  </r>
  <r>
    <x v="380"/>
    <x v="12"/>
    <x v="12"/>
    <s v="2021_01"/>
    <n v="2021"/>
    <n v="1"/>
    <n v="419634"/>
    <x v="303"/>
    <n v="41402"/>
    <n v="20497"/>
    <n v="4134"/>
    <n v="107444"/>
    <n v="795299"/>
    <n v="66160756"/>
    <n v="244553"/>
    <n v="3985"/>
    <n v="6806"/>
    <n v="25384338"/>
    <n v="153985"/>
    <x v="15"/>
    <s v="Texas"/>
    <x v="15"/>
    <n v="304129918"/>
    <n v="1626393"/>
  </r>
  <r>
    <x v="381"/>
    <x v="12"/>
    <x v="12"/>
    <s v="2021_01"/>
    <n v="2021"/>
    <n v="1"/>
    <n v="423645"/>
    <x v="304"/>
    <n v="41588"/>
    <n v="20113"/>
    <n v="3500"/>
    <n v="104303"/>
    <n v="798799"/>
    <n v="66430423"/>
    <n v="269667"/>
    <n v="4000"/>
    <n v="6642"/>
    <n v="25541644"/>
    <n v="157306"/>
    <x v="15"/>
    <s v="Texas"/>
    <x v="15"/>
    <n v="306066679"/>
    <n v="1936761"/>
  </r>
  <r>
    <x v="382"/>
    <x v="12"/>
    <x v="12"/>
    <s v="2021_01"/>
    <n v="2021"/>
    <n v="1"/>
    <n v="427148"/>
    <x v="305"/>
    <n v="41758"/>
    <n v="19609"/>
    <n v="2835"/>
    <n v="101003"/>
    <n v="801634"/>
    <n v="66714591"/>
    <n v="284168"/>
    <n v="4011"/>
    <n v="6483"/>
    <n v="25708755"/>
    <n v="167111"/>
    <x v="15"/>
    <s v="Texas"/>
    <x v="15"/>
    <n v="308021780"/>
    <n v="1955101"/>
  </r>
  <r>
    <x v="383"/>
    <x v="12"/>
    <x v="12"/>
    <s v="2021_01"/>
    <n v="2021"/>
    <n v="1"/>
    <n v="430130"/>
    <x v="306"/>
    <n v="41872"/>
    <n v="19130"/>
    <n v="3147"/>
    <n v="97561"/>
    <n v="804781"/>
    <n v="66946890"/>
    <n v="232299"/>
    <n v="4016"/>
    <n v="6329"/>
    <n v="25857579"/>
    <n v="148824"/>
    <x v="15"/>
    <s v="Texas"/>
    <x v="15"/>
    <n v="310161359"/>
    <n v="2139579"/>
  </r>
  <r>
    <x v="384"/>
    <x v="12"/>
    <x v="12"/>
    <s v="2021_01"/>
    <n v="2021"/>
    <n v="1"/>
    <n v="432189"/>
    <x v="307"/>
    <n v="41934"/>
    <n v="18968"/>
    <n v="2171"/>
    <n v="95013"/>
    <n v="806952"/>
    <n v="67171483"/>
    <n v="224593"/>
    <n v="4019"/>
    <n v="6291"/>
    <n v="25976946"/>
    <n v="119367"/>
    <x v="15"/>
    <s v="Texas"/>
    <x v="15"/>
    <n v="311887083"/>
    <n v="1725724"/>
  </r>
  <r>
    <x v="385"/>
    <x v="13"/>
    <x v="13"/>
    <s v="2021_02"/>
    <n v="2021"/>
    <n v="2"/>
    <n v="433751"/>
    <x v="308"/>
    <n v="41998"/>
    <n v="18572"/>
    <n v="1766"/>
    <n v="93536"/>
    <n v="808718"/>
    <n v="67516458"/>
    <n v="344975"/>
    <n v="4025"/>
    <n v="6086"/>
    <n v="26097146"/>
    <n v="120200"/>
    <x v="15"/>
    <s v="Texas"/>
    <x v="15"/>
    <n v="313394628"/>
    <n v="1507545"/>
  </r>
  <r>
    <x v="386"/>
    <x v="13"/>
    <x v="13"/>
    <s v="2021_02"/>
    <n v="2021"/>
    <n v="2"/>
    <n v="437237"/>
    <x v="309"/>
    <n v="42148"/>
    <n v="18388"/>
    <n v="3285"/>
    <n v="92880"/>
    <n v="812003"/>
    <n v="67683540"/>
    <n v="167082"/>
    <n v="4035"/>
    <n v="6047"/>
    <n v="26214762"/>
    <n v="117616"/>
    <x v="15"/>
    <s v="Texas"/>
    <x v="15"/>
    <n v="314780223"/>
    <n v="1385595"/>
  </r>
  <r>
    <x v="387"/>
    <x v="13"/>
    <x v="13"/>
    <s v="2021_02"/>
    <n v="2021"/>
    <n v="2"/>
    <n v="440922"/>
    <x v="310"/>
    <n v="42323"/>
    <n v="18147"/>
    <n v="3975"/>
    <n v="91440"/>
    <n v="815978"/>
    <n v="67908039"/>
    <n v="224499"/>
    <n v="4044"/>
    <n v="5920"/>
    <n v="26331722"/>
    <n v="116960"/>
    <x v="15"/>
    <s v="Texas"/>
    <x v="15"/>
    <n v="316165104"/>
    <n v="1384881"/>
  </r>
  <r>
    <x v="388"/>
    <x v="13"/>
    <x v="13"/>
    <s v="2021_02"/>
    <n v="2021"/>
    <n v="2"/>
    <n v="446134"/>
    <x v="311"/>
    <n v="42472"/>
    <n v="17918"/>
    <n v="3402"/>
    <n v="88668"/>
    <n v="819380"/>
    <n v="68125535"/>
    <n v="217496"/>
    <n v="4059"/>
    <n v="5732"/>
    <n v="26455629"/>
    <n v="123907"/>
    <x v="15"/>
    <s v="Texas"/>
    <x v="15"/>
    <n v="317829099"/>
    <n v="1663995"/>
  </r>
  <r>
    <x v="389"/>
    <x v="13"/>
    <x v="13"/>
    <s v="2021_02"/>
    <n v="2021"/>
    <n v="2"/>
    <n v="449677"/>
    <x v="312"/>
    <n v="42626"/>
    <n v="17284"/>
    <n v="2940"/>
    <n v="86373"/>
    <n v="822320"/>
    <n v="68396289"/>
    <n v="270754"/>
    <n v="4060"/>
    <n v="5596"/>
    <n v="26586775"/>
    <n v="131146"/>
    <x v="15"/>
    <s v="Texas"/>
    <x v="15"/>
    <n v="319697595"/>
    <n v="1868496"/>
  </r>
  <r>
    <x v="390"/>
    <x v="13"/>
    <x v="13"/>
    <s v="2021_02"/>
    <n v="2021"/>
    <n v="2"/>
    <n v="452671"/>
    <x v="313"/>
    <n v="42730"/>
    <n v="17093"/>
    <n v="2443"/>
    <n v="84233"/>
    <n v="824763"/>
    <n v="68678766"/>
    <n v="282477"/>
    <n v="4078"/>
    <n v="5475"/>
    <n v="26701332"/>
    <n v="114557"/>
    <x v="15"/>
    <s v="Texas"/>
    <x v="15"/>
    <n v="321586449"/>
    <n v="1888854"/>
  </r>
  <r>
    <x v="391"/>
    <x v="13"/>
    <x v="13"/>
    <s v="2021_02"/>
    <n v="2021"/>
    <n v="2"/>
    <n v="454146"/>
    <x v="314"/>
    <n v="42779"/>
    <n v="16616"/>
    <n v="1543"/>
    <n v="81439"/>
    <n v="826306"/>
    <n v="68887069"/>
    <n v="208303"/>
    <n v="4079"/>
    <n v="5342"/>
    <n v="26797326"/>
    <n v="95994"/>
    <x v="15"/>
    <s v="Texas"/>
    <x v="15"/>
    <n v="323085257"/>
    <n v="1498808"/>
  </r>
  <r>
    <x v="392"/>
    <x v="13"/>
    <x v="13"/>
    <s v="2021_02"/>
    <n v="2021"/>
    <n v="2"/>
    <n v="455455"/>
    <x v="315"/>
    <n v="42833"/>
    <n v="16174"/>
    <n v="1638"/>
    <n v="80055"/>
    <n v="827944"/>
    <n v="69029225"/>
    <n v="142156"/>
    <n v="4080"/>
    <n v="5260"/>
    <n v="26875063"/>
    <n v="77737"/>
    <x v="15"/>
    <s v="Texas"/>
    <x v="15"/>
    <n v="324485266"/>
    <n v="1400009"/>
  </r>
  <r>
    <x v="393"/>
    <x v="13"/>
    <x v="13"/>
    <s v="2021_02"/>
    <n v="2021"/>
    <n v="2"/>
    <n v="458250"/>
    <x v="315"/>
    <n v="43000"/>
    <n v="16129"/>
    <n v="3144"/>
    <n v="79179"/>
    <n v="831088"/>
    <n v="69366393"/>
    <n v="337168"/>
    <n v="4092"/>
    <n v="5216"/>
    <n v="26968049"/>
    <n v="92986"/>
    <x v="15"/>
    <s v="Texas"/>
    <x v="15"/>
    <n v="325973747"/>
    <n v="1488481"/>
  </r>
  <r>
    <x v="394"/>
    <x v="13"/>
    <x v="13"/>
    <s v="2021_02"/>
    <n v="2021"/>
    <n v="2"/>
    <n v="461695"/>
    <x v="315"/>
    <n v="43184"/>
    <n v="15788"/>
    <n v="3226"/>
    <n v="76979"/>
    <n v="834314"/>
    <n v="69522254"/>
    <n v="155861"/>
    <n v="4106"/>
    <n v="5121"/>
    <n v="27063243"/>
    <n v="95194"/>
    <x v="15"/>
    <s v="Texas"/>
    <x v="15"/>
    <n v="327356456"/>
    <n v="1382709"/>
  </r>
  <r>
    <x v="395"/>
    <x v="13"/>
    <x v="13"/>
    <s v="2021_02"/>
    <n v="2021"/>
    <n v="2"/>
    <n v="465568"/>
    <x v="315"/>
    <n v="43291"/>
    <n v="15190"/>
    <n v="2460"/>
    <n v="74225"/>
    <n v="836774"/>
    <n v="69782378"/>
    <n v="260124"/>
    <n v="4113"/>
    <n v="4970"/>
    <n v="27165660"/>
    <n v="102417"/>
    <x v="15"/>
    <s v="Texas"/>
    <x v="15"/>
    <n v="329212385"/>
    <n v="1855929"/>
  </r>
  <r>
    <x v="396"/>
    <x v="13"/>
    <x v="13"/>
    <s v="2021_02"/>
    <n v="2021"/>
    <n v="2"/>
    <n v="470995"/>
    <x v="315"/>
    <n v="43389"/>
    <n v="14775"/>
    <n v="2347"/>
    <n v="71497"/>
    <n v="839121"/>
    <n v="70038361"/>
    <n v="255983"/>
    <n v="4126"/>
    <n v="4849"/>
    <n v="27266690"/>
    <n v="101030"/>
    <x v="15"/>
    <s v="Texas"/>
    <x v="15"/>
    <n v="331024839"/>
    <n v="1812454"/>
  </r>
  <r>
    <x v="397"/>
    <x v="13"/>
    <x v="13"/>
    <s v="2021_02"/>
    <n v="2021"/>
    <n v="2"/>
    <n v="474462"/>
    <x v="315"/>
    <n v="43463"/>
    <n v="14396"/>
    <n v="1805"/>
    <n v="69283"/>
    <n v="840926"/>
    <n v="70272654"/>
    <n v="234293"/>
    <n v="4140"/>
    <n v="4648"/>
    <n v="27357332"/>
    <n v="90642"/>
    <x v="15"/>
    <s v="Texas"/>
    <x v="15"/>
    <n v="332782447"/>
    <n v="1757608"/>
  </r>
  <r>
    <x v="398"/>
    <x v="13"/>
    <x v="13"/>
    <s v="2021_02"/>
    <n v="2021"/>
    <n v="2"/>
    <n v="475828"/>
    <x v="315"/>
    <n v="43516"/>
    <n v="14047"/>
    <n v="1236"/>
    <n v="67023"/>
    <n v="842162"/>
    <n v="70444531"/>
    <n v="171877"/>
    <n v="4141"/>
    <n v="4538"/>
    <n v="27429496"/>
    <n v="72164"/>
    <x v="15"/>
    <s v="Texas"/>
    <x v="15"/>
    <n v="334222078"/>
    <n v="1439631"/>
  </r>
  <r>
    <x v="399"/>
    <x v="13"/>
    <x v="13"/>
    <s v="2021_02"/>
    <n v="2021"/>
    <n v="2"/>
    <n v="476906"/>
    <x v="316"/>
    <n v="43553"/>
    <n v="13799"/>
    <n v="1130"/>
    <n v="65455"/>
    <n v="843292"/>
    <n v="70587919"/>
    <n v="143388"/>
    <n v="4143"/>
    <n v="4454"/>
    <n v="27484573"/>
    <n v="55077"/>
    <x v="15"/>
    <s v="Texas"/>
    <x v="15"/>
    <n v="335345638"/>
    <n v="1123560"/>
  </r>
  <r>
    <x v="400"/>
    <x v="13"/>
    <x v="13"/>
    <s v="2021_02"/>
    <n v="2021"/>
    <n v="2"/>
    <n v="478259"/>
    <x v="233"/>
    <n v="43673"/>
    <n v="13616"/>
    <n v="2094"/>
    <n v="64533"/>
    <n v="845386"/>
    <n v="70689021"/>
    <n v="101102"/>
    <n v="4149"/>
    <n v="4406"/>
    <n v="27540885"/>
    <n v="56312"/>
    <x v="15"/>
    <s v="Texas"/>
    <x v="15"/>
    <n v="336399336"/>
    <n v="1053698"/>
  </r>
  <r>
    <x v="401"/>
    <x v="13"/>
    <x v="13"/>
    <s v="2021_02"/>
    <n v="2021"/>
    <n v="2"/>
    <n v="480607"/>
    <x v="317"/>
    <n v="43823"/>
    <n v="13103"/>
    <n v="2857"/>
    <n v="63405"/>
    <n v="848243"/>
    <n v="70922687"/>
    <n v="233666"/>
    <n v="4154"/>
    <n v="4271"/>
    <n v="27607724"/>
    <n v="66839"/>
    <x v="15"/>
    <s v="Texas"/>
    <x v="15"/>
    <n v="337697757"/>
    <n v="1298421"/>
  </r>
  <r>
    <x v="402"/>
    <x v="13"/>
    <x v="13"/>
    <s v="2021_02"/>
    <n v="2021"/>
    <n v="2"/>
    <n v="483223"/>
    <x v="318"/>
    <n v="43964"/>
    <n v="13045"/>
    <n v="2497"/>
    <n v="62300"/>
    <n v="850740"/>
    <n v="71141178"/>
    <n v="218491"/>
    <n v="4178"/>
    <n v="4180"/>
    <n v="27674548"/>
    <n v="66824"/>
    <x v="15"/>
    <s v="Texas"/>
    <x v="15"/>
    <n v="339043606"/>
    <n v="1345849"/>
  </r>
  <r>
    <x v="403"/>
    <x v="13"/>
    <x v="13"/>
    <s v="2021_02"/>
    <n v="2021"/>
    <n v="2"/>
    <n v="485700"/>
    <x v="319"/>
    <n v="44085"/>
    <n v="12491"/>
    <n v="2674"/>
    <n v="59882"/>
    <n v="853414"/>
    <n v="71365933"/>
    <n v="224755"/>
    <n v="4187"/>
    <n v="4118"/>
    <n v="27749224"/>
    <n v="74676"/>
    <x v="15"/>
    <s v="Texas"/>
    <x v="15"/>
    <n v="340921639"/>
    <n v="1878033"/>
  </r>
  <r>
    <x v="404"/>
    <x v="13"/>
    <x v="13"/>
    <s v="2021_02"/>
    <n v="2021"/>
    <n v="2"/>
    <n v="487860"/>
    <x v="54"/>
    <n v="44166"/>
    <n v="12120"/>
    <n v="1732"/>
    <n v="58222"/>
    <n v="855146"/>
    <n v="71507723"/>
    <n v="141790"/>
    <n v="4197"/>
    <n v="3932"/>
    <n v="27821578"/>
    <n v="72354"/>
    <x v="15"/>
    <s v="Texas"/>
    <x v="15"/>
    <n v="342212120"/>
    <n v="1290481"/>
  </r>
  <r>
    <x v="405"/>
    <x v="13"/>
    <x v="13"/>
    <s v="2021_02"/>
    <n v="2021"/>
    <n v="2"/>
    <n v="489147"/>
    <x v="27"/>
    <n v="44216"/>
    <n v="11862"/>
    <n v="997"/>
    <n v="56159"/>
    <n v="856143"/>
    <n v="71664501"/>
    <n v="156778"/>
    <n v="4197"/>
    <n v="3915"/>
    <n v="27880280"/>
    <n v="58702"/>
    <x v="15"/>
    <s v="Texas"/>
    <x v="15"/>
    <n v="343445115"/>
    <n v="1232995"/>
  </r>
  <r>
    <x v="406"/>
    <x v="13"/>
    <x v="13"/>
    <s v="2021_02"/>
    <n v="2021"/>
    <n v="2"/>
    <n v="490382"/>
    <x v="80"/>
    <n v="44266"/>
    <n v="11536"/>
    <n v="1305"/>
    <n v="55403"/>
    <n v="857448"/>
    <n v="71788112"/>
    <n v="123611"/>
    <n v="4200"/>
    <n v="3804"/>
    <n v="27932810"/>
    <n v="52530"/>
    <x v="15"/>
    <s v="Texas"/>
    <x v="15"/>
    <n v="344646362"/>
    <n v="1201247"/>
  </r>
  <r>
    <x v="407"/>
    <x v="13"/>
    <x v="13"/>
    <s v="2021_02"/>
    <n v="2021"/>
    <n v="2"/>
    <n v="492623"/>
    <x v="320"/>
    <n v="44420"/>
    <n v="11272"/>
    <n v="2164"/>
    <n v="55058"/>
    <n v="859612"/>
    <n v="72013379"/>
    <n v="225267"/>
    <n v="4214"/>
    <n v="3755"/>
    <n v="28001915"/>
    <n v="69105"/>
    <x v="15"/>
    <s v="Texas"/>
    <x v="15"/>
    <n v="345840197"/>
    <n v="1193835"/>
  </r>
  <r>
    <x v="408"/>
    <x v="13"/>
    <x v="13"/>
    <s v="2021_02"/>
    <n v="2021"/>
    <n v="2"/>
    <n v="495070"/>
    <x v="321"/>
    <n v="44534"/>
    <n v="11026"/>
    <n v="2172"/>
    <n v="54118"/>
    <n v="861784"/>
    <n v="72258697"/>
    <n v="245318"/>
    <n v="4227"/>
    <n v="3685"/>
    <n v="28075173"/>
    <n v="73258"/>
    <x v="15"/>
    <s v="Texas"/>
    <x v="15"/>
    <n v="347290863"/>
    <n v="1450666"/>
  </r>
  <r>
    <x v="409"/>
    <x v="13"/>
    <x v="13"/>
    <s v="2021_02"/>
    <n v="2021"/>
    <n v="2"/>
    <n v="498208"/>
    <x v="322"/>
    <n v="44636"/>
    <n v="10846"/>
    <n v="1982"/>
    <n v="52669"/>
    <n v="863766"/>
    <n v="72530906"/>
    <n v="272209"/>
    <n v="4233"/>
    <n v="3567"/>
    <n v="28150738"/>
    <n v="75565"/>
    <x v="15"/>
    <s v="Texas"/>
    <x v="15"/>
    <n v="349117007"/>
    <n v="1826144"/>
  </r>
  <r>
    <x v="410"/>
    <x v="13"/>
    <x v="13"/>
    <s v="2021_02"/>
    <n v="2021"/>
    <n v="2"/>
    <n v="500349"/>
    <x v="295"/>
    <n v="44791"/>
    <n v="10466"/>
    <n v="1933"/>
    <n v="51112"/>
    <n v="865699"/>
    <n v="72807735"/>
    <n v="276829"/>
    <n v="4247"/>
    <n v="3466"/>
    <n v="28225595"/>
    <n v="74857"/>
    <x v="15"/>
    <s v="Texas"/>
    <x v="15"/>
    <n v="350920316"/>
    <n v="1803309"/>
  </r>
  <r>
    <x v="411"/>
    <x v="13"/>
    <x v="13"/>
    <s v="2021_02"/>
    <n v="2021"/>
    <n v="2"/>
    <n v="502196"/>
    <x v="323"/>
    <n v="44875"/>
    <n v="10114"/>
    <n v="1428"/>
    <n v="48871"/>
    <n v="867127"/>
    <n v="73012825"/>
    <n v="205090"/>
    <n v="4252"/>
    <n v="3335"/>
    <n v="28296840"/>
    <n v="71245"/>
    <x v="15"/>
    <s v="Texas"/>
    <x v="15"/>
    <n v="352575495"/>
    <n v="1655179"/>
  </r>
  <r>
    <x v="412"/>
    <x v="13"/>
    <x v="13"/>
    <s v="2021_02"/>
    <n v="2021"/>
    <n v="2"/>
    <n v="503247"/>
    <x v="324"/>
    <n v="44907"/>
    <n v="9802"/>
    <n v="879"/>
    <n v="47352"/>
    <n v="868006"/>
    <n v="73216424"/>
    <n v="203599"/>
    <n v="4252"/>
    <n v="3245"/>
    <n v="28351189"/>
    <n v="54349"/>
    <x v="15"/>
    <s v="Texas"/>
    <x v="15"/>
    <n v="353983917"/>
    <n v="1408422"/>
  </r>
  <r>
    <x v="413"/>
    <x v="14"/>
    <x v="14"/>
    <s v="2021_03"/>
    <n v="2021"/>
    <n v="3"/>
    <n v="504488"/>
    <x v="145"/>
    <n v="44956"/>
    <n v="9595"/>
    <n v="1024"/>
    <n v="46738"/>
    <n v="869030"/>
    <n v="73334501"/>
    <n v="118077"/>
    <n v="4252"/>
    <n v="3171"/>
    <n v="28399281"/>
    <n v="48092"/>
    <x v="15"/>
    <s v="Texas"/>
    <x v="15"/>
    <n v="355138357"/>
    <n v="1154440"/>
  </r>
  <r>
    <x v="414"/>
    <x v="14"/>
    <x v="14"/>
    <s v="2021_03"/>
    <n v="2021"/>
    <n v="3"/>
    <n v="506216"/>
    <x v="325"/>
    <n v="45084"/>
    <n v="9465"/>
    <n v="1871"/>
    <n v="46388"/>
    <n v="870901"/>
    <n v="73590280"/>
    <n v="255779"/>
    <n v="4257"/>
    <n v="3169"/>
    <n v="28453529"/>
    <n v="54248"/>
    <x v="15"/>
    <s v="Texas"/>
    <x v="15"/>
    <n v="356481876"/>
    <n v="1343519"/>
  </r>
  <r>
    <x v="415"/>
    <x v="14"/>
    <x v="14"/>
    <s v="2021_03"/>
    <n v="2021"/>
    <n v="3"/>
    <n v="508665"/>
    <x v="326"/>
    <n v="45214"/>
    <n v="9359"/>
    <n v="2172"/>
    <n v="45462"/>
    <n v="873073"/>
    <n v="73857281"/>
    <n v="267001"/>
    <n v="4260"/>
    <n v="3094"/>
    <n v="28520365"/>
    <n v="66836"/>
    <x v="15"/>
    <s v="Texas"/>
    <x v="15"/>
    <n v="357888671"/>
    <n v="1406795"/>
  </r>
  <r>
    <x v="416"/>
    <x v="14"/>
    <x v="14"/>
    <s v="2021_03"/>
    <n v="2021"/>
    <n v="3"/>
    <n v="510408"/>
    <x v="327"/>
    <n v="45293"/>
    <n v="8970"/>
    <n v="1530"/>
    <n v="44172"/>
    <n v="874603"/>
    <n v="74035238"/>
    <n v="177957"/>
    <n v="4267"/>
    <n v="2973"/>
    <n v="28585852"/>
    <n v="65487"/>
    <x v="15"/>
    <s v="Texas"/>
    <x v="15"/>
    <n v="359479655"/>
    <n v="1590984"/>
  </r>
  <r>
    <x v="417"/>
    <x v="14"/>
    <x v="14"/>
    <s v="2021_03"/>
    <n v="2021"/>
    <n v="3"/>
    <n v="512629"/>
    <x v="328"/>
    <n v="45373"/>
    <n v="8634"/>
    <n v="2781"/>
    <n v="42541"/>
    <n v="877384"/>
    <n v="74307155"/>
    <n v="271917"/>
    <n v="4275"/>
    <n v="2889"/>
    <n v="28654639"/>
    <n v="68787"/>
    <x v="15"/>
    <s v="Texas"/>
    <x v="15"/>
    <n v="361224072"/>
    <n v="1744417"/>
  </r>
  <r>
    <x v="418"/>
    <x v="14"/>
    <x v="14"/>
    <s v="2021_03"/>
    <n v="2021"/>
    <n v="3"/>
    <n v="514309"/>
    <x v="329"/>
    <n v="45453"/>
    <n v="8409"/>
    <n v="503"/>
    <n v="41401"/>
    <n v="877887"/>
    <n v="74450990"/>
    <n v="143835"/>
    <n v="4280"/>
    <n v="2811"/>
    <n v="28714654"/>
    <n v="60015"/>
    <x v="15"/>
    <s v="Texas"/>
    <x v="15"/>
    <n v="362655064"/>
    <n v="1430992"/>
  </r>
  <r>
    <x v="419"/>
    <x v="14"/>
    <x v="14"/>
    <s v="2021_03"/>
    <n v="2021"/>
    <n v="3"/>
    <n v="515148"/>
    <x v="123"/>
    <n v="45475"/>
    <n v="8137"/>
    <n v="726"/>
    <n v="40212"/>
    <n v="878613"/>
    <n v="74582825"/>
    <n v="131835"/>
    <n v="4281"/>
    <n v="2801"/>
    <n v="28756184"/>
    <n v="41530"/>
    <x v="15"/>
    <s v="Texas"/>
    <x v="15"/>
    <n v="363824818"/>
    <n v="1169754"/>
  </r>
  <r>
    <x v="420"/>
    <x v="15"/>
    <x v="15"/>
    <m/>
    <m/>
    <m/>
    <m/>
    <x v="315"/>
    <m/>
    <m/>
    <m/>
    <m/>
    <m/>
    <m/>
    <m/>
    <m/>
    <m/>
    <m/>
    <m/>
    <x v="16"/>
    <m/>
    <x v="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BE38A7-08B7-46F8-870A-6B281B2D2276}"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71:F87" firstHeaderRow="0" firstDataRow="1" firstDataCol="1"/>
  <pivotFields count="27">
    <pivotField compact="0" numFmtId="14" outline="0" showAll="0"/>
    <pivotField compact="0" outline="0" showAll="0"/>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defaultSubtotal="0"/>
    <pivotField compact="0" outline="0" showAll="0" defaultSubtotal="0"/>
    <pivotField dataField="1"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positive" fld="17" baseField="0" baseItem="0"/>
    <dataField name="Sum of totalTestResults" fld="22" baseField="0" baseItem="0"/>
    <dataField name="Sum of total% positivity " fld="26" baseField="0" baseItem="0"/>
  </dataFields>
  <formats count="1">
    <format dxfId="10">
      <pivotArea outline="0" fieldPosition="0">
        <references count="2">
          <reference field="4294967294" count="1" selected="0">
            <x v="2"/>
          </reference>
          <reference field="2"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33570DF-7002-4802-B20F-DDE51ABAEFD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1:J87" firstHeaderRow="0" firstDataRow="1" firstDataCol="1"/>
  <pivotFields count="27">
    <pivotField numFmtId="14" showAll="0"/>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35E8FE-08EF-4947-9CB8-46C00FA3D4D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3:D19" firstHeaderRow="0" firstDataRow="1" firstDataCol="1" rowPageCount="1" colPageCount="1"/>
  <pivotFields count="27">
    <pivotField compact="0" numFmtId="14" outline="0" showAll="0">
      <items count="15">
        <item x="0"/>
        <item x="1"/>
        <item x="2"/>
        <item x="3"/>
        <item x="4"/>
        <item x="5"/>
        <item x="6"/>
        <item x="7"/>
        <item x="8"/>
        <item x="9"/>
        <item x="10"/>
        <item x="11"/>
        <item x="12"/>
        <item x="13"/>
        <item t="default"/>
      </items>
    </pivotField>
    <pivotField compact="0" outline="0" showAll="0">
      <items count="16">
        <item x="0"/>
        <item x="1"/>
        <item x="2"/>
        <item x="3"/>
        <item x="4"/>
        <item x="5"/>
        <item x="6"/>
        <item x="7"/>
        <item x="8"/>
        <item x="9"/>
        <item x="10"/>
        <item x="11"/>
        <item x="12"/>
        <item x="13"/>
        <item x="14"/>
        <item t="default"/>
      </items>
    </pivotField>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dataField="1" compact="0" outline="0"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7">
        <item x="0"/>
        <item x="1"/>
        <item x="2"/>
        <item x="3"/>
        <item x="4"/>
        <item x="5"/>
        <item x="6"/>
        <item x="7"/>
        <item x="8"/>
        <item x="9"/>
        <item x="10"/>
        <item x="11"/>
        <item x="12"/>
        <item x="13"/>
        <item x="14"/>
        <item x="15"/>
        <item t="default"/>
      </items>
    </pivotField>
    <pivotField compact="0" outline="0" showAll="0"/>
    <pivotField axis="axisPage" compact="0" outline="0" showAll="0">
      <items count="17">
        <item x="0"/>
        <item x="1"/>
        <item x="2"/>
        <item x="3"/>
        <item x="4"/>
        <item x="5"/>
        <item x="6"/>
        <item x="7"/>
        <item x="8"/>
        <item x="9"/>
        <item x="10"/>
        <item x="11"/>
        <item x="12"/>
        <item x="13"/>
        <item x="14"/>
        <item x="15"/>
        <item t="default"/>
      </items>
    </pivotField>
    <pivotField dataField="1"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21" hier="-1"/>
  </pageFields>
  <dataFields count="2">
    <dataField name="Count of deathIncrease" fld="7" subtotal="count" baseField="21" baseItem="4"/>
    <dataField name="Sum of totalTestResults" fld="2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B1D0071-3B5F-43D7-A2BF-1E1EA57FB295}" name="Slice_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22:D124" firstHeaderRow="1"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9"/>
  </rowFields>
  <rowItems count="2">
    <i>
      <x v="15"/>
    </i>
    <i t="grand">
      <x/>
    </i>
  </rowItems>
  <colItems count="1">
    <i/>
  </colItems>
  <pageFields count="1">
    <pageField fld="2" hier="-1"/>
  </pageField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1E1AA52-4BE2-4703-8F1C-22096E5BED84}"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35:F65" firstHeaderRow="0" firstDataRow="1" firstDataCol="2"/>
  <pivotFields count="27">
    <pivotField axis="axisRow" compact="0" numFmtId="14" outline="0" showAll="0">
      <items count="15">
        <item x="0"/>
        <item x="1"/>
        <item x="2"/>
        <item x="3"/>
        <item x="4"/>
        <item x="5"/>
        <item x="6"/>
        <item x="7"/>
        <item x="8"/>
        <item x="9"/>
        <item x="10"/>
        <item x="11"/>
        <item x="12"/>
        <item x="13"/>
        <item t="default"/>
      </items>
    </pivotField>
    <pivotField axis="axisRow" compact="0" outline="0" showAll="0">
      <items count="16">
        <item x="0"/>
        <item sd="0" x="1"/>
        <item x="2"/>
        <item x="3"/>
        <item x="4"/>
        <item x="5"/>
        <item x="6"/>
        <item x="7"/>
        <item x="8"/>
        <item x="9"/>
        <item x="10"/>
        <item x="11"/>
        <item x="12"/>
        <item x="13"/>
        <item x="14"/>
        <item t="default"/>
      </items>
    </pivotField>
    <pivotField compact="0" outline="0" showAll="0">
      <items count="16">
        <item x="0"/>
        <item x="9"/>
        <item x="10"/>
        <item x="11"/>
        <item x="1"/>
        <item x="2"/>
        <item x="3"/>
        <item x="4"/>
        <item x="5"/>
        <item x="6"/>
        <item x="7"/>
        <item x="8"/>
        <item x="12"/>
        <item x="13"/>
        <item x="14"/>
        <item t="default"/>
      </items>
    </pivotField>
    <pivotField compact="0" outline="0" showAll="0"/>
    <pivotField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sd="0" x="0"/>
        <item sd="0" x="1"/>
        <item sd="0" x="2"/>
        <item sd="0" x="3"/>
        <item sd="0" x="4"/>
        <item sd="0" x="5"/>
        <item t="default"/>
      </items>
    </pivotField>
    <pivotField compact="0" outline="0" showAll="0">
      <items count="5">
        <item sd="0" x="0"/>
        <item x="1"/>
        <item sd="0" x="2"/>
        <item sd="0" x="3"/>
        <item t="default"/>
      </items>
    </pivotField>
    <pivotField compact="0" outline="0" dragToRow="0" dragToCol="0" dragToPage="0" showAll="0" defaultSubtotal="0"/>
  </pivotFields>
  <rowFields count="2">
    <field x="1"/>
    <field x="0"/>
  </rowFields>
  <rowItems count="30">
    <i>
      <x/>
      <x v="1"/>
    </i>
    <i t="default">
      <x/>
    </i>
    <i>
      <x v="1"/>
    </i>
    <i>
      <x v="2"/>
      <x v="3"/>
    </i>
    <i t="default">
      <x v="2"/>
    </i>
    <i>
      <x v="3"/>
      <x v="4"/>
    </i>
    <i t="default">
      <x v="3"/>
    </i>
    <i>
      <x v="4"/>
      <x v="5"/>
    </i>
    <i t="default">
      <x v="4"/>
    </i>
    <i>
      <x v="5"/>
      <x v="6"/>
    </i>
    <i t="default">
      <x v="5"/>
    </i>
    <i>
      <x v="6"/>
      <x v="7"/>
    </i>
    <i t="default">
      <x v="6"/>
    </i>
    <i>
      <x v="7"/>
      <x v="8"/>
    </i>
    <i t="default">
      <x v="7"/>
    </i>
    <i>
      <x v="8"/>
      <x v="9"/>
    </i>
    <i t="default">
      <x v="8"/>
    </i>
    <i>
      <x v="9"/>
      <x v="10"/>
    </i>
    <i t="default">
      <x v="9"/>
    </i>
    <i>
      <x v="10"/>
      <x v="11"/>
    </i>
    <i t="default">
      <x v="10"/>
    </i>
    <i>
      <x v="11"/>
      <x v="12"/>
    </i>
    <i t="default">
      <x v="11"/>
    </i>
    <i>
      <x v="12"/>
      <x v="1"/>
    </i>
    <i t="default">
      <x v="12"/>
    </i>
    <i>
      <x v="13"/>
      <x v="2"/>
    </i>
    <i t="default">
      <x v="13"/>
    </i>
    <i>
      <x v="14"/>
      <x v="3"/>
    </i>
    <i t="default">
      <x v="14"/>
    </i>
    <i t="grand">
      <x/>
    </i>
  </rowItems>
  <colFields count="1">
    <field x="-2"/>
  </colFields>
  <colItems count="2">
    <i>
      <x/>
    </i>
    <i i="1">
      <x v="1"/>
    </i>
  </colItems>
  <dataFields count="2">
    <dataField name="Count of deathIncrease" fld="7" subtotal="count" baseField="4" baseItem="0"/>
    <dataField name="Sum of totalTestResults" fld="22"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47CC7-01E2-42FD-920F-FAAE28E2F0F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95:F213" firstHeaderRow="0" firstDataRow="1" firstDataCol="1"/>
  <pivotFields count="27">
    <pivotField multipleItemSelectionAllowed="1" showAll="0">
      <items count="15">
        <item h="1" x="0"/>
        <item x="1"/>
        <item h="1" x="2"/>
        <item h="1" x="3"/>
        <item h="1" x="4"/>
        <item h="1" x="5"/>
        <item h="1" x="6"/>
        <item h="1" x="7"/>
        <item h="1" x="8"/>
        <item h="1" x="9"/>
        <item h="1" x="10"/>
        <item h="1" x="11"/>
        <item h="1" x="12"/>
        <item h="1" x="13"/>
        <item t="default"/>
      </items>
    </pivotField>
    <pivotField showAll="0"/>
    <pivotField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items count="18">
        <item x="0"/>
        <item x="1"/>
        <item x="2"/>
        <item x="3"/>
        <item x="4"/>
        <item x="5"/>
        <item x="6"/>
        <item x="7"/>
        <item x="8"/>
        <item x="9"/>
        <item x="10"/>
        <item x="11"/>
        <item x="12"/>
        <item x="13"/>
        <item x="14"/>
        <item x="15"/>
        <item x="16"/>
        <item t="default"/>
      </items>
    </pivotField>
    <pivotField dataField="1" showAll="0"/>
    <pivotField showAll="0"/>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positive" fld="17" baseField="0" baseItem="0"/>
    <dataField name="Sum of totalTestResults2" fld="22" baseField="0" baseItem="0"/>
    <dataField name="Count of totalTestResults" fld="22" subtotal="count" baseField="19"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5248EF-BA10-4D9D-A20F-77AE3A884FF0}"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137:E13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2">
    <i>
      <x v="3"/>
    </i>
    <i t="grand">
      <x/>
    </i>
  </rowItems>
  <colFields count="1">
    <field x="-2"/>
  </colFields>
  <colItems count="2">
    <i>
      <x/>
    </i>
    <i i="1">
      <x v="1"/>
    </i>
  </colItems>
  <dataFields count="2">
    <dataField name="Sum of hospitalizedCurrently" fld="11" baseField="0" baseItem="0"/>
    <dataField name="Sum of totalTestResults" fld="22" baseField="0" baseItem="0"/>
  </dataFields>
  <pivotTableStyleInfo name="PivotStyleLight16" showRowHeaders="1" showColHeaders="1" showRowStripes="0" showColStripes="0" showLastColumn="1"/>
  <filters count="1">
    <filter fld="0" type="dateBetween" evalOrder="-1" id="7"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B58E72-9EC4-4052-8D8A-D2CA16A63C9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2:F18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showDataAs="percentOfCol" baseField="0" baseItem="0" numFmtId="10"/>
  </dataFields>
  <formats count="1">
    <format dxfId="11">
      <pivotArea collapsedLevelsAreSubtotals="1" fieldPosition="0">
        <references count="2">
          <reference field="4294967294" count="1" selected="0">
            <x v="1"/>
          </reference>
          <reference field="2"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4417692-46C7-4682-A978-A54CCD916F8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8:F165"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F7DBFB-C567-43DF-9F82-83A63AF27CB3}" name="Slice_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21:H123" firstHeaderRow="0"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descending">
      <items count="18">
        <item h="1" x="16"/>
        <item x="15"/>
        <item x="14"/>
        <item x="13"/>
        <item x="12"/>
        <item x="11"/>
        <item x="10"/>
        <item x="9"/>
        <item x="8"/>
        <item x="7"/>
        <item x="6"/>
        <item x="5"/>
        <item x="4"/>
        <item x="3"/>
        <item x="2"/>
        <item x="1"/>
        <item h="1" x="0"/>
        <item t="default"/>
      </items>
    </pivotField>
    <pivotField showAll="0"/>
    <pivotField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1"/>
  </rowFields>
  <rowItems count="2">
    <i>
      <x v="1"/>
    </i>
    <i t="grand">
      <x/>
    </i>
  </rowItems>
  <colFields count="1">
    <field x="-2"/>
  </colFields>
  <colItems count="2">
    <i>
      <x/>
    </i>
    <i i="1">
      <x v="1"/>
    </i>
  </colItems>
  <pageFields count="1">
    <pageField fld="2" hier="-1"/>
  </pageFields>
  <dataFields count="2">
    <dataField name="Sum of positive" fld="17" baseField="0" baseItem="0"/>
    <dataField name="Sum of positivity %" fld="24" baseField="0" baseItem="0" numFmtId="9"/>
  </dataFields>
  <formats count="1">
    <format dxfId="1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F6219A-2468-4BA1-AECD-EA3D09489BE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7:E114"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67DAA92-45B6-442A-9493-12697E9858D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62:D295" firstHeaderRow="1"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2"/>
    <field x="26"/>
    <field x="25"/>
  </rowFields>
  <rowItems count="33">
    <i>
      <x/>
    </i>
    <i r="1">
      <x v="1"/>
    </i>
    <i>
      <x v="1"/>
    </i>
    <i r="1">
      <x v="1"/>
    </i>
    <i>
      <x v="2"/>
    </i>
    <i r="1">
      <x v="1"/>
    </i>
    <i>
      <x v="3"/>
    </i>
    <i r="1">
      <x v="1"/>
    </i>
    <i>
      <x v="4"/>
    </i>
    <i r="1">
      <x v="1"/>
    </i>
    <i>
      <x v="5"/>
    </i>
    <i r="1">
      <x v="1"/>
    </i>
    <i>
      <x v="6"/>
    </i>
    <i r="1">
      <x v="1"/>
    </i>
    <i>
      <x v="7"/>
    </i>
    <i r="1">
      <x v="1"/>
    </i>
    <i>
      <x v="8"/>
    </i>
    <i r="1">
      <x v="1"/>
    </i>
    <i>
      <x v="9"/>
    </i>
    <i r="1">
      <x v="1"/>
    </i>
    <i>
      <x v="10"/>
    </i>
    <i r="1">
      <x v="1"/>
    </i>
    <i>
      <x v="11"/>
    </i>
    <i r="1">
      <x v="1"/>
    </i>
    <i>
      <x v="12"/>
    </i>
    <i r="1">
      <x v="2"/>
    </i>
    <i>
      <x v="13"/>
    </i>
    <i r="1">
      <x v="2"/>
    </i>
    <i>
      <x v="14"/>
    </i>
    <i r="1">
      <x v="2"/>
    </i>
    <i>
      <x v="15"/>
    </i>
    <i r="1">
      <x/>
    </i>
    <i t="grand">
      <x/>
    </i>
  </rowItems>
  <colItems count="1">
    <i/>
  </colItem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70B97B-FA35-411E-BF57-43A7EB21B8A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7:E30" firstHeaderRow="0" firstDataRow="1" firstDataCol="1" rowPageCount="1" colPageCount="1"/>
  <pivotFields count="27">
    <pivotField axis="axisRow" numFmtId="14" showAll="0">
      <items count="15">
        <item x="0"/>
        <item x="1"/>
        <item x="2"/>
        <item x="3"/>
        <item x="4"/>
        <item x="5"/>
        <item x="6"/>
        <item x="7"/>
        <item x="8"/>
        <item x="9"/>
        <item x="10"/>
        <item x="11"/>
        <item x="12"/>
        <item x="13"/>
        <item t="default"/>
      </items>
    </pivotField>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2">
    <field x="2"/>
    <field x="0"/>
  </rowFields>
  <rowItems count="3">
    <i>
      <x/>
    </i>
    <i r="1">
      <x v="1"/>
    </i>
    <i t="grand">
      <x/>
    </i>
  </rowItems>
  <colFields count="1">
    <field x="-2"/>
  </colFields>
  <colItems count="2">
    <i>
      <x/>
    </i>
    <i i="1">
      <x v="1"/>
    </i>
  </colItems>
  <pageFields count="1">
    <pageField fld="21" hier="-1"/>
  </pageFields>
  <dataFields count="2">
    <dataField name="Count of deathIncrease" fld="7" subtotal="count" baseField="2" baseItem="3"/>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Y_MM_Himanshu" xr10:uid="{808166FE-923C-44B2-96A9-A78E752D8232}" sourceName="YY-MM-Himanshu">
  <pivotTables>
    <pivotTable tabId="17" name="Slice_2"/>
    <pivotTable tabId="17" name="Slice_1"/>
  </pivotTables>
  <data>
    <tabular pivotCacheId="370952398">
      <items count="16">
        <i x="0"/>
        <i x="9"/>
        <i x="10"/>
        <i x="11" s="1"/>
        <i x="1"/>
        <i x="2"/>
        <i x="3"/>
        <i x="4"/>
        <i x="5"/>
        <i x="6"/>
        <i x="7"/>
        <i x="8"/>
        <i x="12"/>
        <i x="13"/>
        <i x="14"/>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Y-MM-Himanshu" xr10:uid="{DD879A80-2B4F-45C6-8C1E-9FF616A02CFC}" cache="Slicer_YY_MM_Himanshu" caption="YY-MM-Himanshu"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F087C-AA91-4E0B-897B-2894385ACD5B}" name="Table1" displayName="Table1" ref="A21:F25" totalsRowShown="0" headerRowDxfId="9" dataDxfId="8">
  <autoFilter ref="A21:F25" xr:uid="{793F087C-AA91-4E0B-897B-2894385ACD5B}">
    <filterColumn colId="0" hiddenButton="1"/>
    <filterColumn colId="1" hiddenButton="1"/>
    <filterColumn colId="2" hiddenButton="1"/>
    <filterColumn colId="3" hiddenButton="1"/>
    <filterColumn colId="4" hiddenButton="1"/>
    <filterColumn colId="5" hiddenButton="1"/>
  </autoFilter>
  <tableColumns count="6">
    <tableColumn id="1" xr3:uid="{C7C3BB55-2A2E-4BC7-BB6F-2A130E0C873E}" name="Process Step ID" dataDxfId="7"/>
    <tableColumn id="2" xr3:uid="{391A87AA-351A-4DEA-B884-3EC230ED02A0}" name="Process Step Description" dataDxfId="6"/>
    <tableColumn id="3" xr3:uid="{846DEB89-D612-43E3-8354-1CA47BAA4685}" name="Next Step ID" dataDxfId="5"/>
    <tableColumn id="4" xr3:uid="{A1B56465-0A41-43E7-8653-BEC8DE0C0523}" name="Connector Label" dataDxfId="4"/>
    <tableColumn id="5" xr3:uid="{D2504E67-93B7-48C8-AB68-4277ED9751A2}" name="Shape Type" dataDxfId="3"/>
    <tableColumn id="6" xr3:uid="{6F80C6FD-D843-46FD-BF42-7D6260E360C0}" name="Alt Tex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C50005-9A13-4FFD-AD19-15A89063AEBA}" sourceName="date">
  <pivotTables>
    <pivotTable tabId="17" name="PivotTable3"/>
  </pivotTables>
  <state minimalRefreshVersion="6" lastRefreshVersion="6" pivotCacheId="370952398" filterType="dateBetween">
    <selection startDate="2020-12-01T00:00:00" endDate="2020-12-31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21EDDF9-803B-4308-B1FD-41E03FAA9343}" cache="NativeTimeline_date" caption="date" level="2" selectionLevel="2" scrollPosition="2020-10-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mabetter.com/courses/take/cohort-zanskar-pro/lessons/27628209-tableau-i"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youtube.com/watch?v=rDaTTrW6N_0" TargetMode="External"/><Relationship Id="rId1" Type="http://schemas.openxmlformats.org/officeDocument/2006/relationships/hyperlink" Target="https://www.youtube.com/watch?v=H_f4mMpDt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742-C018-4C66-B09A-E6C7873E7537}">
  <dimension ref="A1:I52"/>
  <sheetViews>
    <sheetView showGridLines="0" topLeftCell="A33" zoomScaleNormal="100" workbookViewId="0">
      <selection activeCell="C45" sqref="C45:C50"/>
    </sheetView>
  </sheetViews>
  <sheetFormatPr defaultColWidth="0" defaultRowHeight="14.5" zeroHeight="1" outlineLevelRow="1" x14ac:dyDescent="0.35"/>
  <cols>
    <col min="1" max="1" width="8.7265625" style="4" customWidth="1"/>
    <col min="2" max="2" width="15.90625" style="4" bestFit="1" customWidth="1"/>
    <col min="3" max="3" width="20.54296875" style="4" bestFit="1" customWidth="1"/>
    <col min="4" max="4" width="25.1796875" style="4" bestFit="1" customWidth="1"/>
    <col min="5" max="5" width="9.90625" style="4" customWidth="1"/>
    <col min="6" max="8" width="8.7265625" style="4" customWidth="1"/>
    <col min="9" max="9" width="0" style="4" hidden="1" customWidth="1"/>
    <col min="10" max="16384" width="8.7265625" style="4" hidden="1"/>
  </cols>
  <sheetData>
    <row r="1" spans="1:9" x14ac:dyDescent="0.35">
      <c r="A1" s="185" t="s">
        <v>84</v>
      </c>
      <c r="B1" s="185"/>
      <c r="C1" s="185"/>
      <c r="D1" s="185"/>
      <c r="E1" s="185"/>
      <c r="F1" s="185"/>
      <c r="G1" s="185"/>
      <c r="H1" s="185"/>
      <c r="I1" s="14"/>
    </row>
    <row r="2" spans="1:9" x14ac:dyDescent="0.35">
      <c r="A2" s="185"/>
      <c r="B2" s="185"/>
      <c r="C2" s="185"/>
      <c r="D2" s="185"/>
      <c r="E2" s="185"/>
      <c r="F2" s="185"/>
      <c r="G2" s="185"/>
      <c r="H2" s="185"/>
      <c r="I2" s="15"/>
    </row>
    <row r="3" spans="1:9" x14ac:dyDescent="0.35">
      <c r="A3" s="17"/>
      <c r="B3" s="17"/>
      <c r="C3" s="17"/>
      <c r="D3" s="17"/>
      <c r="E3" s="17"/>
      <c r="F3" s="17"/>
      <c r="G3" s="17"/>
      <c r="H3" s="17"/>
      <c r="I3" s="15"/>
    </row>
    <row r="4" spans="1:9" s="23" customFormat="1" x14ac:dyDescent="0.35">
      <c r="A4" s="19"/>
      <c r="B4" s="20" t="s">
        <v>91</v>
      </c>
      <c r="C4" s="21"/>
      <c r="D4" s="19"/>
      <c r="E4" s="19"/>
      <c r="F4" s="19"/>
      <c r="G4" s="19"/>
      <c r="H4" s="19"/>
      <c r="I4" s="22"/>
    </row>
    <row r="5" spans="1:9" outlineLevel="1" x14ac:dyDescent="0.35">
      <c r="A5" s="17"/>
      <c r="B5" s="17"/>
      <c r="C5" s="17" t="s">
        <v>92</v>
      </c>
      <c r="D5" s="17"/>
      <c r="E5" s="17"/>
      <c r="F5" s="17"/>
      <c r="G5" s="17"/>
      <c r="H5" s="17"/>
      <c r="I5" s="15"/>
    </row>
    <row r="6" spans="1:9" outlineLevel="1" x14ac:dyDescent="0.35">
      <c r="A6" s="17"/>
      <c r="B6" s="17"/>
      <c r="C6" s="17" t="s">
        <v>93</v>
      </c>
      <c r="D6" s="17"/>
      <c r="E6" s="17"/>
      <c r="F6" s="17"/>
      <c r="G6" s="17"/>
      <c r="H6" s="17"/>
      <c r="I6" s="15"/>
    </row>
    <row r="7" spans="1:9" outlineLevel="1" x14ac:dyDescent="0.35">
      <c r="A7" s="17"/>
      <c r="B7" s="17"/>
      <c r="C7" s="17" t="s">
        <v>94</v>
      </c>
      <c r="D7" s="17"/>
      <c r="E7" s="17"/>
      <c r="F7" s="17"/>
      <c r="G7" s="17"/>
      <c r="H7" s="17"/>
      <c r="I7" s="15"/>
    </row>
    <row r="8" spans="1:9" outlineLevel="1" x14ac:dyDescent="0.35">
      <c r="A8" s="17"/>
      <c r="B8" s="17"/>
      <c r="C8" s="17" t="s">
        <v>95</v>
      </c>
      <c r="D8" s="17"/>
      <c r="E8" s="17"/>
      <c r="F8" s="17"/>
      <c r="G8" s="17"/>
      <c r="H8" s="17"/>
      <c r="I8" s="15"/>
    </row>
    <row r="9" spans="1:9" outlineLevel="1" x14ac:dyDescent="0.35">
      <c r="A9" s="17"/>
      <c r="B9" s="17"/>
      <c r="C9" s="17" t="s">
        <v>96</v>
      </c>
      <c r="D9" s="17"/>
      <c r="E9" s="17"/>
      <c r="F9" s="17"/>
      <c r="G9" s="17"/>
      <c r="H9" s="17"/>
      <c r="I9" s="15"/>
    </row>
    <row r="10" spans="1:9" outlineLevel="1" x14ac:dyDescent="0.35">
      <c r="A10" s="17"/>
      <c r="B10" s="17"/>
      <c r="C10" s="17" t="s">
        <v>97</v>
      </c>
      <c r="D10" s="17"/>
      <c r="E10" s="17"/>
      <c r="F10" s="17"/>
      <c r="G10" s="17"/>
      <c r="H10" s="17"/>
      <c r="I10" s="15"/>
    </row>
    <row r="11" spans="1:9" outlineLevel="1" x14ac:dyDescent="0.35">
      <c r="A11" s="17"/>
      <c r="B11" s="17"/>
      <c r="C11" s="17"/>
      <c r="D11" s="17" t="s">
        <v>98</v>
      </c>
      <c r="E11" s="17"/>
      <c r="F11" s="17"/>
      <c r="G11" s="17"/>
      <c r="H11" s="17"/>
      <c r="I11" s="15"/>
    </row>
    <row r="12" spans="1:9" outlineLevel="1" x14ac:dyDescent="0.35">
      <c r="A12" s="17"/>
      <c r="B12" s="17"/>
      <c r="C12" s="17"/>
      <c r="D12" s="17" t="s">
        <v>99</v>
      </c>
      <c r="E12" s="17"/>
      <c r="F12" s="17"/>
      <c r="G12" s="17"/>
      <c r="H12" s="17"/>
      <c r="I12" s="15"/>
    </row>
    <row r="13" spans="1:9" x14ac:dyDescent="0.35">
      <c r="A13" s="17"/>
      <c r="B13" s="17"/>
      <c r="C13" s="17"/>
      <c r="D13" s="17"/>
      <c r="E13" s="17"/>
      <c r="F13" s="17"/>
      <c r="G13" s="17"/>
      <c r="H13" s="17"/>
      <c r="I13" s="15"/>
    </row>
    <row r="14" spans="1:9" s="23" customFormat="1" x14ac:dyDescent="0.35">
      <c r="A14" s="19"/>
      <c r="B14" s="24" t="s">
        <v>51</v>
      </c>
      <c r="C14" s="25"/>
      <c r="D14" s="25"/>
      <c r="E14" s="25"/>
      <c r="F14" s="25"/>
      <c r="G14" s="19"/>
      <c r="H14" s="19"/>
      <c r="I14" s="22"/>
    </row>
    <row r="15" spans="1:9" outlineLevel="1" x14ac:dyDescent="0.35">
      <c r="A15" s="17"/>
      <c r="B15" s="17"/>
      <c r="C15" s="17" t="s">
        <v>52</v>
      </c>
      <c r="D15" s="17"/>
      <c r="E15" s="17"/>
      <c r="F15" s="17"/>
      <c r="G15" s="17"/>
      <c r="H15" s="17"/>
      <c r="I15" s="15"/>
    </row>
    <row r="16" spans="1:9" outlineLevel="1" x14ac:dyDescent="0.35">
      <c r="A16" s="17"/>
      <c r="B16" s="17"/>
      <c r="C16" s="17" t="s">
        <v>53</v>
      </c>
      <c r="D16" s="17"/>
      <c r="E16" s="17"/>
      <c r="F16" s="17"/>
      <c r="G16" s="17"/>
      <c r="H16" s="17"/>
      <c r="I16" s="15"/>
    </row>
    <row r="17" spans="1:9" outlineLevel="1" x14ac:dyDescent="0.35">
      <c r="A17" s="17"/>
      <c r="B17" s="17"/>
      <c r="C17" s="17" t="s">
        <v>54</v>
      </c>
      <c r="D17" s="17"/>
      <c r="E17" s="17"/>
      <c r="F17" s="17"/>
      <c r="G17" s="17"/>
      <c r="H17" s="17"/>
      <c r="I17" s="15"/>
    </row>
    <row r="18" spans="1:9" outlineLevel="1" x14ac:dyDescent="0.35">
      <c r="A18" s="17"/>
      <c r="B18" s="17"/>
      <c r="C18" s="17" t="s">
        <v>55</v>
      </c>
      <c r="D18" s="17"/>
      <c r="E18" s="17"/>
      <c r="F18" s="17"/>
      <c r="G18" s="17"/>
      <c r="H18" s="17"/>
      <c r="I18" s="15"/>
    </row>
    <row r="19" spans="1:9" outlineLevel="1" x14ac:dyDescent="0.35">
      <c r="A19" s="17"/>
      <c r="B19" s="17"/>
      <c r="C19" s="17" t="s">
        <v>56</v>
      </c>
      <c r="D19" s="17"/>
      <c r="E19" s="17"/>
      <c r="F19" s="17"/>
      <c r="G19" s="17"/>
      <c r="H19" s="17"/>
      <c r="I19" s="15"/>
    </row>
    <row r="20" spans="1:9" outlineLevel="1" x14ac:dyDescent="0.35">
      <c r="A20" s="17"/>
      <c r="B20" s="17"/>
      <c r="C20" s="17" t="s">
        <v>57</v>
      </c>
      <c r="D20" s="17"/>
      <c r="E20" s="17"/>
      <c r="F20" s="17"/>
      <c r="G20" s="17"/>
      <c r="H20" s="17"/>
      <c r="I20" s="15"/>
    </row>
    <row r="21" spans="1:9" outlineLevel="1" x14ac:dyDescent="0.35">
      <c r="A21" s="17"/>
      <c r="B21" s="17"/>
      <c r="C21" s="17" t="s">
        <v>58</v>
      </c>
      <c r="D21" s="17"/>
      <c r="E21" s="17"/>
      <c r="F21" s="17"/>
      <c r="G21" s="17"/>
      <c r="H21" s="17"/>
      <c r="I21" s="15"/>
    </row>
    <row r="22" spans="1:9" x14ac:dyDescent="0.35">
      <c r="A22" s="17"/>
      <c r="B22" s="17"/>
      <c r="C22" s="17"/>
      <c r="D22" s="17"/>
      <c r="E22" s="17"/>
      <c r="F22" s="17"/>
      <c r="G22" s="17"/>
      <c r="H22" s="17"/>
      <c r="I22" s="15"/>
    </row>
    <row r="23" spans="1:9" s="23" customFormat="1" x14ac:dyDescent="0.35">
      <c r="A23" s="19"/>
      <c r="B23" s="26" t="s">
        <v>59</v>
      </c>
      <c r="C23" s="27"/>
      <c r="D23" s="27"/>
      <c r="E23" s="27"/>
      <c r="F23" s="27"/>
      <c r="G23" s="19"/>
      <c r="H23" s="19"/>
      <c r="I23" s="22"/>
    </row>
    <row r="24" spans="1:9" x14ac:dyDescent="0.35">
      <c r="A24" s="17"/>
      <c r="B24" s="17"/>
      <c r="C24" s="17"/>
      <c r="D24" s="17"/>
      <c r="E24" s="17"/>
      <c r="F24" s="17"/>
      <c r="G24" s="17"/>
      <c r="H24" s="17"/>
      <c r="I24" s="15"/>
    </row>
    <row r="25" spans="1:9" outlineLevel="1" x14ac:dyDescent="0.35">
      <c r="A25" s="17"/>
      <c r="B25" s="17"/>
      <c r="C25" s="18" t="s">
        <v>60</v>
      </c>
      <c r="D25" s="17"/>
      <c r="E25" s="17"/>
      <c r="F25" s="17"/>
      <c r="G25" s="17"/>
      <c r="H25" s="17"/>
      <c r="I25" s="15"/>
    </row>
    <row r="26" spans="1:9" outlineLevel="1" x14ac:dyDescent="0.35">
      <c r="A26" s="17"/>
      <c r="B26" s="17"/>
      <c r="C26" s="18" t="s">
        <v>61</v>
      </c>
      <c r="D26" s="17"/>
      <c r="E26" s="17"/>
      <c r="F26" s="17"/>
      <c r="G26" s="17"/>
      <c r="H26" s="17"/>
      <c r="I26" s="15"/>
    </row>
    <row r="27" spans="1:9" outlineLevel="1" x14ac:dyDescent="0.35">
      <c r="A27" s="17"/>
      <c r="B27" s="17"/>
      <c r="C27" s="17" t="s">
        <v>62</v>
      </c>
      <c r="D27" s="17"/>
      <c r="E27" s="17"/>
      <c r="F27" s="17"/>
      <c r="G27" s="17"/>
      <c r="H27" s="17"/>
      <c r="I27" s="15"/>
    </row>
    <row r="28" spans="1:9" outlineLevel="1" x14ac:dyDescent="0.35">
      <c r="A28" s="17"/>
      <c r="B28" s="17"/>
      <c r="C28" s="17"/>
      <c r="D28" s="17" t="s">
        <v>63</v>
      </c>
      <c r="E28" s="17"/>
      <c r="F28" s="17"/>
      <c r="G28" s="17"/>
      <c r="H28" s="17"/>
      <c r="I28" s="15"/>
    </row>
    <row r="29" spans="1:9" outlineLevel="1" x14ac:dyDescent="0.35">
      <c r="A29" s="17"/>
      <c r="B29" s="17"/>
      <c r="C29" s="17"/>
      <c r="D29" s="17" t="s">
        <v>64</v>
      </c>
      <c r="E29" s="17"/>
      <c r="F29" s="17"/>
      <c r="G29" s="17"/>
      <c r="H29" s="17"/>
      <c r="I29" s="15"/>
    </row>
    <row r="30" spans="1:9" outlineLevel="1" x14ac:dyDescent="0.35">
      <c r="A30" s="17"/>
      <c r="B30" s="17"/>
      <c r="C30" s="17"/>
      <c r="D30" s="17"/>
      <c r="E30" s="17"/>
      <c r="F30" s="17"/>
      <c r="G30" s="17"/>
      <c r="H30" s="17"/>
      <c r="I30" s="15"/>
    </row>
    <row r="31" spans="1:9" outlineLevel="1" x14ac:dyDescent="0.35">
      <c r="A31" s="17"/>
      <c r="B31" s="17"/>
      <c r="C31" s="17" t="s">
        <v>65</v>
      </c>
      <c r="D31" s="17"/>
      <c r="E31" s="17"/>
      <c r="F31" s="17"/>
      <c r="G31" s="17"/>
      <c r="H31" s="17"/>
      <c r="I31" s="15"/>
    </row>
    <row r="32" spans="1:9" outlineLevel="1" x14ac:dyDescent="0.35">
      <c r="A32" s="17"/>
      <c r="B32" s="17"/>
      <c r="C32" s="17"/>
      <c r="D32" s="17"/>
      <c r="E32" s="17"/>
      <c r="F32" s="17"/>
      <c r="G32" s="17"/>
      <c r="H32" s="17"/>
      <c r="I32" s="15"/>
    </row>
    <row r="33" spans="1:9" outlineLevel="1" x14ac:dyDescent="0.35">
      <c r="A33" s="17"/>
      <c r="B33" s="17"/>
      <c r="C33" s="17" t="s">
        <v>66</v>
      </c>
      <c r="D33" s="17"/>
      <c r="E33" s="17"/>
      <c r="F33" s="17"/>
      <c r="G33" s="17"/>
      <c r="H33" s="17"/>
      <c r="I33" s="15"/>
    </row>
    <row r="34" spans="1:9" outlineLevel="1" x14ac:dyDescent="0.35">
      <c r="A34" s="17"/>
      <c r="B34" s="17"/>
      <c r="C34" s="17"/>
      <c r="D34" s="18" t="s">
        <v>67</v>
      </c>
      <c r="E34" s="17"/>
      <c r="F34" s="17"/>
      <c r="G34" s="17"/>
      <c r="H34" s="17"/>
      <c r="I34" s="15"/>
    </row>
    <row r="35" spans="1:9" outlineLevel="1" x14ac:dyDescent="0.35">
      <c r="A35" s="17"/>
      <c r="B35" s="17"/>
      <c r="C35" s="17"/>
      <c r="D35" s="17" t="s">
        <v>68</v>
      </c>
      <c r="E35" s="17"/>
      <c r="F35" s="17"/>
      <c r="G35" s="17"/>
      <c r="H35" s="17"/>
      <c r="I35" s="15"/>
    </row>
    <row r="36" spans="1:9" outlineLevel="1" x14ac:dyDescent="0.35">
      <c r="A36" s="17"/>
      <c r="B36" s="17"/>
      <c r="C36" s="17"/>
      <c r="D36" s="17" t="s">
        <v>69</v>
      </c>
      <c r="E36" s="17"/>
      <c r="F36" s="17"/>
      <c r="G36" s="17"/>
      <c r="H36" s="17"/>
      <c r="I36" s="15"/>
    </row>
    <row r="37" spans="1:9" s="23" customFormat="1" x14ac:dyDescent="0.35">
      <c r="A37" s="19"/>
      <c r="B37" s="26" t="s">
        <v>70</v>
      </c>
      <c r="C37" s="27"/>
      <c r="D37" s="27"/>
      <c r="E37" s="27"/>
      <c r="F37" s="27"/>
      <c r="G37" s="19"/>
      <c r="H37" s="19"/>
      <c r="I37" s="22"/>
    </row>
    <row r="38" spans="1:9" outlineLevel="1" x14ac:dyDescent="0.35">
      <c r="A38" s="17"/>
      <c r="B38" s="17"/>
      <c r="C38" s="17" t="s">
        <v>71</v>
      </c>
      <c r="D38" s="17"/>
      <c r="E38" s="17"/>
      <c r="F38" s="17"/>
      <c r="G38" s="17"/>
      <c r="H38" s="17"/>
      <c r="I38" s="15"/>
    </row>
    <row r="39" spans="1:9" outlineLevel="1" x14ac:dyDescent="0.35">
      <c r="A39" s="17"/>
      <c r="B39" s="17"/>
      <c r="C39" s="17" t="s">
        <v>72</v>
      </c>
      <c r="D39" s="17"/>
      <c r="E39" s="17"/>
      <c r="F39" s="17"/>
      <c r="G39" s="17"/>
      <c r="H39" s="17"/>
      <c r="I39" s="15"/>
    </row>
    <row r="40" spans="1:9" outlineLevel="1" x14ac:dyDescent="0.35">
      <c r="A40" s="17"/>
      <c r="B40" s="17"/>
      <c r="C40" s="17" t="s">
        <v>73</v>
      </c>
      <c r="D40" s="17"/>
      <c r="E40" s="17"/>
      <c r="F40" s="17"/>
      <c r="G40" s="17"/>
      <c r="H40" s="17"/>
      <c r="I40" s="15"/>
    </row>
    <row r="41" spans="1:9" outlineLevel="1" x14ac:dyDescent="0.35">
      <c r="A41" s="17"/>
      <c r="B41" s="17"/>
      <c r="C41" s="17" t="s">
        <v>74</v>
      </c>
      <c r="D41" s="17"/>
      <c r="E41" s="17"/>
      <c r="F41" s="17"/>
      <c r="G41" s="17"/>
      <c r="H41" s="17"/>
      <c r="I41" s="15"/>
    </row>
    <row r="42" spans="1:9" outlineLevel="1" x14ac:dyDescent="0.35">
      <c r="A42" s="17"/>
      <c r="B42" s="17"/>
      <c r="C42" s="17" t="s">
        <v>75</v>
      </c>
      <c r="D42" s="17"/>
      <c r="E42" s="17"/>
      <c r="F42" s="17"/>
      <c r="G42" s="17"/>
      <c r="H42" s="17"/>
      <c r="I42" s="15"/>
    </row>
    <row r="43" spans="1:9" x14ac:dyDescent="0.35">
      <c r="A43" s="17"/>
      <c r="B43" s="17"/>
      <c r="C43" s="17"/>
      <c r="D43" s="17"/>
      <c r="E43" s="17"/>
      <c r="F43" s="17"/>
      <c r="G43" s="17"/>
      <c r="H43" s="17"/>
      <c r="I43" s="15"/>
    </row>
    <row r="44" spans="1:9" s="23" customFormat="1" x14ac:dyDescent="0.35">
      <c r="A44" s="19"/>
      <c r="B44" s="26" t="s">
        <v>76</v>
      </c>
      <c r="C44" s="27"/>
      <c r="D44" s="27"/>
      <c r="E44" s="27"/>
      <c r="F44" s="27"/>
      <c r="G44" s="19"/>
      <c r="H44" s="19"/>
      <c r="I44" s="22"/>
    </row>
    <row r="45" spans="1:9" outlineLevel="1" x14ac:dyDescent="0.35">
      <c r="A45" s="17"/>
      <c r="B45" s="17"/>
      <c r="C45" s="17" t="s">
        <v>86</v>
      </c>
      <c r="D45" s="17"/>
      <c r="E45" s="17"/>
      <c r="F45" s="17"/>
      <c r="G45" s="17"/>
      <c r="H45" s="17"/>
      <c r="I45" s="15"/>
    </row>
    <row r="46" spans="1:9" outlineLevel="1" x14ac:dyDescent="0.35">
      <c r="A46" s="17"/>
      <c r="B46" s="17"/>
      <c r="C46" s="17" t="s">
        <v>85</v>
      </c>
      <c r="D46" s="17"/>
      <c r="E46" s="17"/>
      <c r="F46" s="17"/>
      <c r="G46" s="17"/>
      <c r="H46" s="17"/>
      <c r="I46" s="15"/>
    </row>
    <row r="47" spans="1:9" outlineLevel="1" x14ac:dyDescent="0.35">
      <c r="A47" s="17"/>
      <c r="B47" s="17"/>
      <c r="C47" s="17" t="s">
        <v>87</v>
      </c>
      <c r="D47" s="17"/>
      <c r="E47" s="17"/>
      <c r="F47" s="17"/>
      <c r="G47" s="17"/>
      <c r="H47" s="17"/>
      <c r="I47" s="15"/>
    </row>
    <row r="48" spans="1:9" outlineLevel="1" x14ac:dyDescent="0.35">
      <c r="A48" s="17"/>
      <c r="B48" s="17"/>
      <c r="C48" s="17" t="s">
        <v>88</v>
      </c>
      <c r="D48" s="17"/>
      <c r="E48" s="17"/>
      <c r="F48" s="17"/>
      <c r="G48" s="17"/>
      <c r="H48" s="17"/>
      <c r="I48" s="15"/>
    </row>
    <row r="49" spans="1:9" outlineLevel="1" x14ac:dyDescent="0.35">
      <c r="A49" s="17"/>
      <c r="B49" s="17"/>
      <c r="C49" s="17" t="s">
        <v>89</v>
      </c>
      <c r="D49" s="17"/>
      <c r="E49" s="17"/>
      <c r="F49" s="17"/>
      <c r="G49" s="17"/>
      <c r="H49" s="17"/>
      <c r="I49" s="15"/>
    </row>
    <row r="50" spans="1:9" outlineLevel="1" x14ac:dyDescent="0.35">
      <c r="A50" s="17"/>
      <c r="B50" s="17"/>
      <c r="C50" s="17" t="s">
        <v>90</v>
      </c>
      <c r="D50" s="17"/>
      <c r="E50" s="17"/>
      <c r="F50" s="17"/>
      <c r="G50" s="17"/>
      <c r="H50" s="17"/>
      <c r="I50" s="15"/>
    </row>
    <row r="51" spans="1:9" x14ac:dyDescent="0.35">
      <c r="A51" s="17"/>
      <c r="B51" s="17"/>
      <c r="C51" s="17"/>
      <c r="D51" s="17"/>
      <c r="E51" s="17"/>
      <c r="F51" s="17"/>
      <c r="G51" s="17"/>
      <c r="H51" s="17"/>
      <c r="I51" s="15"/>
    </row>
    <row r="52" spans="1:9" hidden="1" x14ac:dyDescent="0.35">
      <c r="A52" s="16"/>
      <c r="B52" s="16"/>
      <c r="C52" s="16"/>
      <c r="D52" s="16"/>
      <c r="E52" s="16"/>
      <c r="F52" s="16"/>
      <c r="G52" s="16"/>
      <c r="H52" s="16"/>
    </row>
  </sheetData>
  <mergeCells count="1">
    <mergeCell ref="A1:H2"/>
  </mergeCells>
  <hyperlinks>
    <hyperlink ref="C25" location="Formula!A1" display="Logic " xr:uid="{198BC642-D8FB-4250-9D9D-3BB85265760F}"/>
    <hyperlink ref="C26" location="Formula!A15" display="Date Time " xr:uid="{C1DB3555-10EA-488A-96D0-17415C6E30BA}"/>
    <hyperlink ref="D34" location="'Covid US '!A1" display="Edit Links " xr:uid="{3A63D059-A2A7-4291-A35B-51870EDDE69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3F89-D695-445B-8E6A-A9BA6BBC7F90}">
  <dimension ref="B1:Y443"/>
  <sheetViews>
    <sheetView topLeftCell="N1" workbookViewId="0">
      <selection activeCell="P14" sqref="P14"/>
    </sheetView>
  </sheetViews>
  <sheetFormatPr defaultRowHeight="14.5" x14ac:dyDescent="0.35"/>
  <cols>
    <col min="2" max="2" width="10.08984375" bestFit="1" customWidth="1"/>
    <col min="3" max="3" width="7.81640625" bestFit="1" customWidth="1"/>
    <col min="4" max="4" width="16.08984375" bestFit="1" customWidth="1"/>
    <col min="5" max="5" width="15.7265625" bestFit="1" customWidth="1"/>
    <col min="6" max="6" width="18.81640625" bestFit="1" customWidth="1"/>
    <col min="7" max="7" width="6.90625" bestFit="1" customWidth="1"/>
    <col min="8" max="8" width="6.81640625" bestFit="1" customWidth="1"/>
    <col min="9" max="9" width="12.6328125" hidden="1" customWidth="1"/>
    <col min="10" max="10" width="14.26953125" hidden="1" customWidth="1"/>
    <col min="11" max="11" width="12.54296875" hidden="1" customWidth="1"/>
    <col min="12" max="12" width="51.08984375" bestFit="1" customWidth="1"/>
    <col min="13" max="13" width="25.453125" bestFit="1" customWidth="1"/>
    <col min="14" max="14" width="20.36328125" customWidth="1"/>
    <col min="15" max="15" width="8.81640625" customWidth="1"/>
    <col min="16" max="16" width="14.90625" customWidth="1"/>
    <col min="17" max="17" width="20.7265625" hidden="1" customWidth="1"/>
    <col min="18" max="18" width="19.08984375" customWidth="1"/>
    <col min="19" max="19" width="8.81640625" hidden="1" customWidth="1"/>
    <col min="20" max="20" width="14.36328125" hidden="1" customWidth="1"/>
    <col min="21" max="21" width="5.7265625" customWidth="1"/>
    <col min="22" max="22" width="29.81640625" bestFit="1" customWidth="1"/>
    <col min="23" max="23" width="13.1796875" bestFit="1" customWidth="1"/>
    <col min="24" max="24" width="14.08984375" hidden="1" customWidth="1"/>
    <col min="25" max="25" width="21.26953125" hidden="1" customWidth="1"/>
  </cols>
  <sheetData>
    <row r="1" spans="2:25" x14ac:dyDescent="0.35">
      <c r="B1" s="4"/>
      <c r="C1" s="4"/>
      <c r="D1" s="4"/>
      <c r="E1" s="4"/>
      <c r="F1" s="4"/>
      <c r="G1" s="4"/>
      <c r="H1" s="4"/>
      <c r="I1" s="4"/>
      <c r="J1" s="4"/>
      <c r="K1" s="4"/>
      <c r="L1" s="4" t="s">
        <v>39</v>
      </c>
      <c r="M1" s="4"/>
      <c r="N1" s="4"/>
      <c r="O1" s="4"/>
      <c r="P1" s="4"/>
      <c r="Q1" s="4"/>
      <c r="R1" s="4"/>
      <c r="S1" s="4"/>
      <c r="T1" s="4"/>
      <c r="U1" s="4"/>
      <c r="V1" s="4"/>
      <c r="W1" s="4"/>
      <c r="X1" s="4"/>
      <c r="Y1" s="4"/>
    </row>
    <row r="2" spans="2:25" x14ac:dyDescent="0.35">
      <c r="B2" s="4" t="s">
        <v>18</v>
      </c>
      <c r="C2" s="4" t="s">
        <v>17</v>
      </c>
      <c r="D2" s="42" t="s">
        <v>240</v>
      </c>
      <c r="E2" s="42" t="s">
        <v>241</v>
      </c>
      <c r="F2" s="4" t="s">
        <v>155</v>
      </c>
      <c r="G2" s="4" t="s">
        <v>156</v>
      </c>
      <c r="H2" s="4" t="s">
        <v>16</v>
      </c>
      <c r="I2" s="4" t="s">
        <v>15</v>
      </c>
      <c r="J2" s="4" t="s">
        <v>14</v>
      </c>
      <c r="K2" s="4" t="s">
        <v>13</v>
      </c>
      <c r="L2" s="4" t="s">
        <v>12</v>
      </c>
      <c r="M2" s="4" t="s">
        <v>11</v>
      </c>
      <c r="N2" s="4" t="s">
        <v>10</v>
      </c>
      <c r="O2" s="4" t="s">
        <v>9</v>
      </c>
      <c r="P2" s="4" t="s">
        <v>8</v>
      </c>
      <c r="Q2" s="4" t="s">
        <v>7</v>
      </c>
      <c r="R2" s="4" t="s">
        <v>6</v>
      </c>
      <c r="S2" s="4" t="s">
        <v>5</v>
      </c>
      <c r="T2" s="4" t="s">
        <v>4</v>
      </c>
      <c r="U2" s="4" t="s">
        <v>3</v>
      </c>
      <c r="V2" s="11" t="s">
        <v>237</v>
      </c>
      <c r="W2" s="4" t="s">
        <v>2</v>
      </c>
      <c r="X2" s="4" t="s">
        <v>1</v>
      </c>
      <c r="Y2" s="4" t="s">
        <v>0</v>
      </c>
    </row>
    <row r="3" spans="2:25" x14ac:dyDescent="0.35">
      <c r="B3" s="34">
        <v>43843</v>
      </c>
      <c r="C3" s="34" t="str">
        <f t="shared" ref="C3:C66" si="0">YEAR(B3)&amp;"_"&amp;TEXT(MONTH(B3),"00")</f>
        <v>2020_01</v>
      </c>
      <c r="D3" s="43" t="str">
        <f t="shared" ref="D3:D66" si="1">YEAR(B3)&amp;"_"&amp;MONTH(B3)</f>
        <v>2020_1</v>
      </c>
      <c r="E3" s="43" t="str">
        <f t="shared" ref="E3:E66" si="2">YEAR(B3)&amp;"_"&amp;TEXT(MONTH(B3),"00")</f>
        <v>2020_01</v>
      </c>
      <c r="F3" s="75">
        <f t="shared" ref="F3:F66" si="3">YEAR(B3)</f>
        <v>2020</v>
      </c>
      <c r="G3" s="75">
        <f t="shared" ref="G3:G66" si="4">MONTH(B3)</f>
        <v>1</v>
      </c>
      <c r="H3" s="4"/>
      <c r="I3" s="4">
        <v>0</v>
      </c>
      <c r="J3" s="4"/>
      <c r="K3" s="4"/>
      <c r="L3" s="4">
        <v>0</v>
      </c>
      <c r="M3" s="4"/>
      <c r="N3" s="4"/>
      <c r="O3" s="4"/>
      <c r="P3" s="4">
        <v>0</v>
      </c>
      <c r="Q3" s="4"/>
      <c r="R3" s="4"/>
      <c r="S3" s="4"/>
      <c r="T3" s="4">
        <v>0</v>
      </c>
      <c r="U3" s="4">
        <v>1</v>
      </c>
      <c r="V3" s="42" t="str">
        <f>IFERROR(VLOOKUP(U3,Mapping!$A$1:$B$17,2,0),Absent)</f>
        <v>alaska</v>
      </c>
      <c r="W3" s="4" t="str">
        <f>VLOOKUP(U3,Mapping!$A$1:$B$17,2,0)</f>
        <v>alaska</v>
      </c>
      <c r="X3" s="4">
        <v>0</v>
      </c>
      <c r="Y3" s="4">
        <v>0</v>
      </c>
    </row>
    <row r="4" spans="2:25" x14ac:dyDescent="0.35">
      <c r="B4" s="34">
        <v>43844</v>
      </c>
      <c r="C4" s="34" t="str">
        <f t="shared" si="0"/>
        <v>2020_01</v>
      </c>
      <c r="D4" s="43" t="str">
        <f t="shared" si="1"/>
        <v>2020_1</v>
      </c>
      <c r="E4" s="43" t="str">
        <f t="shared" si="2"/>
        <v>2020_01</v>
      </c>
      <c r="F4" s="75">
        <f t="shared" si="3"/>
        <v>2020</v>
      </c>
      <c r="G4" s="75">
        <f t="shared" si="4"/>
        <v>1</v>
      </c>
      <c r="H4" s="4"/>
      <c r="I4" s="4">
        <v>0</v>
      </c>
      <c r="J4" s="4"/>
      <c r="K4" s="4"/>
      <c r="L4" s="4">
        <v>0</v>
      </c>
      <c r="M4" s="4"/>
      <c r="N4" s="4"/>
      <c r="O4" s="4"/>
      <c r="P4" s="4">
        <v>0</v>
      </c>
      <c r="Q4" s="4"/>
      <c r="R4" s="4"/>
      <c r="S4" s="4">
        <v>0</v>
      </c>
      <c r="T4" s="4">
        <v>0</v>
      </c>
      <c r="U4" s="4">
        <v>1</v>
      </c>
      <c r="V4" s="42" t="str">
        <f>IFERROR(VLOOKUP(U4,Mapping!$A$1:$B$17,2,0),Absent)</f>
        <v>alaska</v>
      </c>
      <c r="W4" s="4" t="str">
        <f>VLOOKUP(U4,Mapping!$A$1:$B$17,2,0)</f>
        <v>alaska</v>
      </c>
      <c r="X4" s="4">
        <v>0</v>
      </c>
      <c r="Y4" s="4">
        <v>0</v>
      </c>
    </row>
    <row r="5" spans="2:25" x14ac:dyDescent="0.35">
      <c r="B5" s="34">
        <v>43845</v>
      </c>
      <c r="C5" s="34" t="str">
        <f t="shared" si="0"/>
        <v>2020_01</v>
      </c>
      <c r="D5" s="43" t="str">
        <f t="shared" si="1"/>
        <v>2020_1</v>
      </c>
      <c r="E5" s="43" t="str">
        <f t="shared" si="2"/>
        <v>2020_01</v>
      </c>
      <c r="F5" s="75">
        <f t="shared" si="3"/>
        <v>2020</v>
      </c>
      <c r="G5" s="75">
        <f t="shared" si="4"/>
        <v>1</v>
      </c>
      <c r="H5" s="4"/>
      <c r="I5" s="4">
        <v>0</v>
      </c>
      <c r="J5" s="4"/>
      <c r="K5" s="4"/>
      <c r="L5" s="4">
        <v>0</v>
      </c>
      <c r="M5" s="4"/>
      <c r="N5" s="4"/>
      <c r="O5" s="4"/>
      <c r="P5" s="4">
        <v>0</v>
      </c>
      <c r="Q5" s="4"/>
      <c r="R5" s="4"/>
      <c r="S5" s="4">
        <v>0</v>
      </c>
      <c r="T5" s="4">
        <v>0</v>
      </c>
      <c r="U5" s="4">
        <v>1</v>
      </c>
      <c r="V5" s="42" t="str">
        <f>IFERROR(VLOOKUP(U5,Mapping!$A$1:$B$17,2,0),Absent)</f>
        <v>alaska</v>
      </c>
      <c r="W5" s="4" t="str">
        <f>VLOOKUP(U5,Mapping!$A$1:$B$17,2,0)</f>
        <v>alaska</v>
      </c>
      <c r="X5" s="4">
        <v>0</v>
      </c>
      <c r="Y5" s="4">
        <v>0</v>
      </c>
    </row>
    <row r="6" spans="2:25" x14ac:dyDescent="0.35">
      <c r="B6" s="34">
        <v>43846</v>
      </c>
      <c r="C6" s="34" t="str">
        <f t="shared" si="0"/>
        <v>2020_01</v>
      </c>
      <c r="D6" s="43" t="str">
        <f t="shared" si="1"/>
        <v>2020_1</v>
      </c>
      <c r="E6" s="43" t="str">
        <f t="shared" si="2"/>
        <v>2020_01</v>
      </c>
      <c r="F6" s="75">
        <f t="shared" si="3"/>
        <v>2020</v>
      </c>
      <c r="G6" s="75">
        <f t="shared" si="4"/>
        <v>1</v>
      </c>
      <c r="H6" s="4"/>
      <c r="I6" s="4">
        <v>0</v>
      </c>
      <c r="J6" s="4"/>
      <c r="K6" s="4"/>
      <c r="L6" s="4">
        <v>0</v>
      </c>
      <c r="M6" s="4"/>
      <c r="N6" s="4"/>
      <c r="O6" s="4"/>
      <c r="P6" s="4">
        <v>0</v>
      </c>
      <c r="Q6" s="4"/>
      <c r="R6" s="4"/>
      <c r="S6" s="4">
        <v>0</v>
      </c>
      <c r="T6" s="4">
        <v>0</v>
      </c>
      <c r="U6" s="4">
        <v>1</v>
      </c>
      <c r="V6" s="42" t="str">
        <f>IFERROR(VLOOKUP(U6,Mapping!$A$1:$B$17,2,0),Absent)</f>
        <v>alaska</v>
      </c>
      <c r="W6" s="4" t="str">
        <f>VLOOKUP(U6,Mapping!$A$1:$B$17,2,0)</f>
        <v>alaska</v>
      </c>
      <c r="X6" s="4">
        <v>0</v>
      </c>
      <c r="Y6" s="4">
        <v>0</v>
      </c>
    </row>
    <row r="7" spans="2:25" x14ac:dyDescent="0.35">
      <c r="B7" s="34">
        <v>43847</v>
      </c>
      <c r="C7" s="34" t="str">
        <f t="shared" si="0"/>
        <v>2020_01</v>
      </c>
      <c r="D7" s="43" t="str">
        <f t="shared" si="1"/>
        <v>2020_1</v>
      </c>
      <c r="E7" s="43" t="str">
        <f t="shared" si="2"/>
        <v>2020_01</v>
      </c>
      <c r="F7" s="75">
        <f t="shared" si="3"/>
        <v>2020</v>
      </c>
      <c r="G7" s="75">
        <f t="shared" si="4"/>
        <v>1</v>
      </c>
      <c r="H7" s="4"/>
      <c r="I7" s="4">
        <v>0</v>
      </c>
      <c r="J7" s="4"/>
      <c r="K7" s="4"/>
      <c r="L7" s="4">
        <v>0</v>
      </c>
      <c r="M7" s="4"/>
      <c r="N7" s="4"/>
      <c r="O7" s="4"/>
      <c r="P7" s="4">
        <v>0</v>
      </c>
      <c r="Q7" s="4"/>
      <c r="R7" s="4"/>
      <c r="S7" s="4">
        <v>0</v>
      </c>
      <c r="T7" s="4">
        <v>0</v>
      </c>
      <c r="U7" s="4">
        <v>1</v>
      </c>
      <c r="V7" s="42" t="str">
        <f>IFERROR(VLOOKUP(U7,Mapping!$A$1:$B$17,2,0),Absent)</f>
        <v>alaska</v>
      </c>
      <c r="W7" s="4" t="str">
        <f>VLOOKUP(U7,Mapping!$A$1:$B$17,2,0)</f>
        <v>alaska</v>
      </c>
      <c r="X7" s="4">
        <v>0</v>
      </c>
      <c r="Y7" s="4">
        <v>0</v>
      </c>
    </row>
    <row r="8" spans="2:25" x14ac:dyDescent="0.35">
      <c r="B8" s="34">
        <v>43848</v>
      </c>
      <c r="C8" s="34" t="str">
        <f t="shared" si="0"/>
        <v>2020_01</v>
      </c>
      <c r="D8" s="43" t="str">
        <f t="shared" si="1"/>
        <v>2020_1</v>
      </c>
      <c r="E8" s="43" t="str">
        <f t="shared" si="2"/>
        <v>2020_01</v>
      </c>
      <c r="F8" s="75">
        <f t="shared" si="3"/>
        <v>2020</v>
      </c>
      <c r="G8" s="75">
        <f t="shared" si="4"/>
        <v>1</v>
      </c>
      <c r="H8" s="4"/>
      <c r="I8" s="4">
        <v>0</v>
      </c>
      <c r="J8" s="4"/>
      <c r="K8" s="4"/>
      <c r="L8" s="4">
        <v>0</v>
      </c>
      <c r="M8" s="4"/>
      <c r="N8" s="4"/>
      <c r="O8" s="4"/>
      <c r="P8" s="4">
        <v>0</v>
      </c>
      <c r="Q8" s="4"/>
      <c r="R8" s="4"/>
      <c r="S8" s="4">
        <v>0</v>
      </c>
      <c r="T8" s="4">
        <v>0</v>
      </c>
      <c r="U8" s="4">
        <v>1</v>
      </c>
      <c r="V8" s="42" t="str">
        <f>IFERROR(VLOOKUP(U8,Mapping!$A$1:$B$17,2,0),Absent)</f>
        <v>alaska</v>
      </c>
      <c r="W8" s="4" t="str">
        <f>VLOOKUP(U8,Mapping!$A$1:$B$17,2,0)</f>
        <v>alaska</v>
      </c>
      <c r="X8" s="4">
        <v>0</v>
      </c>
      <c r="Y8" s="4">
        <v>0</v>
      </c>
    </row>
    <row r="9" spans="2:25" x14ac:dyDescent="0.35">
      <c r="B9" s="34">
        <v>43849</v>
      </c>
      <c r="C9" s="34" t="str">
        <f t="shared" si="0"/>
        <v>2020_01</v>
      </c>
      <c r="D9" s="43" t="str">
        <f t="shared" si="1"/>
        <v>2020_1</v>
      </c>
      <c r="E9" s="43" t="str">
        <f t="shared" si="2"/>
        <v>2020_01</v>
      </c>
      <c r="F9" s="75">
        <f t="shared" si="3"/>
        <v>2020</v>
      </c>
      <c r="G9" s="75">
        <f t="shared" si="4"/>
        <v>1</v>
      </c>
      <c r="H9" s="4"/>
      <c r="I9" s="4">
        <v>0</v>
      </c>
      <c r="J9" s="4"/>
      <c r="K9" s="4"/>
      <c r="L9" s="4">
        <v>0</v>
      </c>
      <c r="M9" s="4"/>
      <c r="N9" s="4"/>
      <c r="O9" s="4"/>
      <c r="P9" s="4">
        <v>0</v>
      </c>
      <c r="Q9" s="4"/>
      <c r="R9" s="4"/>
      <c r="S9" s="4">
        <v>1</v>
      </c>
      <c r="T9" s="4">
        <v>1</v>
      </c>
      <c r="U9" s="4">
        <v>1</v>
      </c>
      <c r="V9" s="42" t="str">
        <f>IFERROR(VLOOKUP(U9,Mapping!$A$1:$B$17,2,0),Absent)</f>
        <v>alaska</v>
      </c>
      <c r="W9" s="4" t="str">
        <f>VLOOKUP(U9,Mapping!$A$1:$B$17,2,0)</f>
        <v>alaska</v>
      </c>
      <c r="X9" s="4">
        <v>0</v>
      </c>
      <c r="Y9" s="4">
        <v>0</v>
      </c>
    </row>
    <row r="10" spans="2:25" x14ac:dyDescent="0.35">
      <c r="B10" s="34">
        <v>43850</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v>1</v>
      </c>
      <c r="T10" s="4">
        <v>0</v>
      </c>
      <c r="U10" s="4">
        <v>1</v>
      </c>
      <c r="V10" s="42" t="str">
        <f>IFERROR(VLOOKUP(U10,Mapping!$A$1:$B$17,2,0),Absent)</f>
        <v>alaska</v>
      </c>
      <c r="W10" s="4" t="str">
        <f>VLOOKUP(U10,Mapping!$A$1:$B$17,2,0)</f>
        <v>alaska</v>
      </c>
      <c r="X10" s="4">
        <v>0</v>
      </c>
      <c r="Y10" s="4">
        <v>0</v>
      </c>
    </row>
    <row r="11" spans="2:25" x14ac:dyDescent="0.35">
      <c r="B11" s="34">
        <v>43851</v>
      </c>
      <c r="C11" s="34" t="str">
        <f t="shared" si="0"/>
        <v>2020_01</v>
      </c>
      <c r="D11" s="43" t="str">
        <f t="shared" si="1"/>
        <v>2020_1</v>
      </c>
      <c r="E11" s="43" t="str">
        <f t="shared" si="2"/>
        <v>2020_01</v>
      </c>
      <c r="F11" s="75">
        <f t="shared" si="3"/>
        <v>2020</v>
      </c>
      <c r="G11" s="75">
        <f t="shared" si="4"/>
        <v>1</v>
      </c>
      <c r="H11" s="4"/>
      <c r="I11" s="4">
        <v>0</v>
      </c>
      <c r="J11" s="4"/>
      <c r="K11" s="4"/>
      <c r="L11" s="4">
        <v>0</v>
      </c>
      <c r="M11" s="4"/>
      <c r="N11" s="4"/>
      <c r="O11" s="4"/>
      <c r="P11" s="4">
        <v>0</v>
      </c>
      <c r="Q11" s="4"/>
      <c r="R11" s="4"/>
      <c r="S11" s="4">
        <v>2</v>
      </c>
      <c r="T11" s="4">
        <v>1</v>
      </c>
      <c r="U11" s="4">
        <v>1</v>
      </c>
      <c r="V11" s="42" t="str">
        <f>IFERROR(VLOOKUP(U11,Mapping!$A$1:$B$17,2,0),Absent)</f>
        <v>alaska</v>
      </c>
      <c r="W11" s="4" t="str">
        <f>VLOOKUP(U11,Mapping!$A$1:$B$17,2,0)</f>
        <v>alaska</v>
      </c>
      <c r="X11" s="4">
        <v>0</v>
      </c>
      <c r="Y11" s="4">
        <v>0</v>
      </c>
    </row>
    <row r="12" spans="2:25" x14ac:dyDescent="0.35">
      <c r="B12" s="34">
        <v>43852</v>
      </c>
      <c r="C12" s="34" t="str">
        <f t="shared" si="0"/>
        <v>2020_01</v>
      </c>
      <c r="D12" s="43" t="str">
        <f t="shared" si="1"/>
        <v>2020_1</v>
      </c>
      <c r="E12" s="43" t="str">
        <f t="shared" si="2"/>
        <v>2020_01</v>
      </c>
      <c r="F12" s="75">
        <f t="shared" si="3"/>
        <v>2020</v>
      </c>
      <c r="G12" s="75">
        <f t="shared" si="4"/>
        <v>1</v>
      </c>
      <c r="H12" s="4"/>
      <c r="I12" s="4">
        <v>0</v>
      </c>
      <c r="J12" s="4"/>
      <c r="K12" s="4"/>
      <c r="L12" s="4">
        <v>0</v>
      </c>
      <c r="M12" s="4"/>
      <c r="N12" s="4"/>
      <c r="O12" s="4"/>
      <c r="P12" s="4">
        <v>0</v>
      </c>
      <c r="Q12" s="4"/>
      <c r="R12" s="4"/>
      <c r="S12" s="4">
        <v>2</v>
      </c>
      <c r="T12" s="4">
        <v>0</v>
      </c>
      <c r="U12" s="4">
        <v>2</v>
      </c>
      <c r="V12" s="42" t="str">
        <f>IFERROR(VLOOKUP(U12,Mapping!$A$1:$B$17,2,0),Absent)</f>
        <v>arizona</v>
      </c>
      <c r="W12" s="4" t="str">
        <f>VLOOKUP(U12,Mapping!$A$1:$B$17,2,0)</f>
        <v>arizona</v>
      </c>
      <c r="X12" s="4">
        <v>1</v>
      </c>
      <c r="Y12" s="4">
        <v>1</v>
      </c>
    </row>
    <row r="13" spans="2:25" x14ac:dyDescent="0.35">
      <c r="B13" s="34">
        <v>43853</v>
      </c>
      <c r="C13" s="34" t="str">
        <f t="shared" si="0"/>
        <v>2020_01</v>
      </c>
      <c r="D13" s="43" t="str">
        <f t="shared" si="1"/>
        <v>2020_1</v>
      </c>
      <c r="E13" s="43" t="str">
        <f t="shared" si="2"/>
        <v>2020_01</v>
      </c>
      <c r="F13" s="75">
        <f t="shared" si="3"/>
        <v>2020</v>
      </c>
      <c r="G13" s="75">
        <f t="shared" si="4"/>
        <v>1</v>
      </c>
      <c r="H13" s="4"/>
      <c r="I13" s="4">
        <v>0</v>
      </c>
      <c r="J13" s="4"/>
      <c r="K13" s="4"/>
      <c r="L13" s="4">
        <v>0</v>
      </c>
      <c r="M13" s="4"/>
      <c r="N13" s="4"/>
      <c r="O13" s="4"/>
      <c r="P13" s="4">
        <v>0</v>
      </c>
      <c r="Q13" s="4"/>
      <c r="R13" s="4"/>
      <c r="S13" s="4">
        <v>2</v>
      </c>
      <c r="T13" s="4">
        <v>0</v>
      </c>
      <c r="U13" s="4">
        <v>2</v>
      </c>
      <c r="V13" s="42" t="str">
        <f>IFERROR(VLOOKUP(U13,Mapping!$A$1:$B$17,2,0),Absent)</f>
        <v>arizona</v>
      </c>
      <c r="W13" s="4" t="str">
        <f>VLOOKUP(U13,Mapping!$A$1:$B$17,2,0)</f>
        <v>arizona</v>
      </c>
      <c r="X13" s="4">
        <v>2</v>
      </c>
      <c r="Y13" s="4">
        <v>1</v>
      </c>
    </row>
    <row r="14" spans="2:25" x14ac:dyDescent="0.35">
      <c r="B14" s="34">
        <v>43854</v>
      </c>
      <c r="C14" s="34" t="str">
        <f t="shared" si="0"/>
        <v>2020_01</v>
      </c>
      <c r="D14" s="43" t="str">
        <f t="shared" si="1"/>
        <v>2020_1</v>
      </c>
      <c r="E14" s="43" t="str">
        <f t="shared" si="2"/>
        <v>2020_01</v>
      </c>
      <c r="F14" s="75">
        <f t="shared" si="3"/>
        <v>2020</v>
      </c>
      <c r="G14" s="75">
        <f t="shared" si="4"/>
        <v>1</v>
      </c>
      <c r="H14" s="4"/>
      <c r="I14" s="4">
        <v>0</v>
      </c>
      <c r="J14" s="4"/>
      <c r="K14" s="4"/>
      <c r="L14" s="4">
        <v>0</v>
      </c>
      <c r="M14" s="4"/>
      <c r="N14" s="4"/>
      <c r="O14" s="4"/>
      <c r="P14" s="4">
        <v>0</v>
      </c>
      <c r="Q14" s="4"/>
      <c r="R14" s="4"/>
      <c r="S14" s="4">
        <v>2</v>
      </c>
      <c r="T14" s="4">
        <v>0</v>
      </c>
      <c r="U14" s="4">
        <v>2</v>
      </c>
      <c r="V14" s="42" t="str">
        <f>IFERROR(VLOOKUP(U14,Mapping!$A$1:$B$17,2,0),Absent)</f>
        <v>arizona</v>
      </c>
      <c r="W14" s="4" t="str">
        <f>VLOOKUP(U14,Mapping!$A$1:$B$17,2,0)</f>
        <v>arizona</v>
      </c>
      <c r="X14" s="4">
        <v>2</v>
      </c>
      <c r="Y14" s="4">
        <v>0</v>
      </c>
    </row>
    <row r="15" spans="2:25" x14ac:dyDescent="0.35">
      <c r="B15" s="34">
        <v>43855</v>
      </c>
      <c r="C15" s="34" t="str">
        <f t="shared" si="0"/>
        <v>2020_01</v>
      </c>
      <c r="D15" s="43" t="str">
        <f t="shared" si="1"/>
        <v>2020_1</v>
      </c>
      <c r="E15" s="43" t="str">
        <f t="shared" si="2"/>
        <v>2020_01</v>
      </c>
      <c r="F15" s="75">
        <f t="shared" si="3"/>
        <v>2020</v>
      </c>
      <c r="G15" s="75">
        <f t="shared" si="4"/>
        <v>1</v>
      </c>
      <c r="H15" s="4"/>
      <c r="I15" s="4">
        <v>0</v>
      </c>
      <c r="J15" s="4"/>
      <c r="K15" s="4"/>
      <c r="L15" s="4">
        <v>0</v>
      </c>
      <c r="M15" s="4"/>
      <c r="N15" s="4"/>
      <c r="O15" s="4"/>
      <c r="P15" s="4">
        <v>0</v>
      </c>
      <c r="Q15" s="4"/>
      <c r="R15" s="4"/>
      <c r="S15" s="4">
        <v>2</v>
      </c>
      <c r="T15" s="4">
        <v>0</v>
      </c>
      <c r="U15" s="4">
        <v>2</v>
      </c>
      <c r="V15" s="42" t="str">
        <f>IFERROR(VLOOKUP(U15,Mapping!$A$1:$B$17,2,0),Absent)</f>
        <v>arizona</v>
      </c>
      <c r="W15" s="4" t="str">
        <f>VLOOKUP(U15,Mapping!$A$1:$B$17,2,0)</f>
        <v>arizona</v>
      </c>
      <c r="X15" s="4">
        <v>2</v>
      </c>
      <c r="Y15" s="4">
        <v>0</v>
      </c>
    </row>
    <row r="16" spans="2:25" x14ac:dyDescent="0.35">
      <c r="B16" s="34">
        <v>43856</v>
      </c>
      <c r="C16" s="34" t="str">
        <f t="shared" si="0"/>
        <v>2020_01</v>
      </c>
      <c r="D16" s="43" t="str">
        <f t="shared" si="1"/>
        <v>2020_1</v>
      </c>
      <c r="E16" s="43" t="str">
        <f t="shared" si="2"/>
        <v>2020_01</v>
      </c>
      <c r="F16" s="75">
        <f t="shared" si="3"/>
        <v>2020</v>
      </c>
      <c r="G16" s="75">
        <f t="shared" si="4"/>
        <v>1</v>
      </c>
      <c r="H16" s="4"/>
      <c r="I16" s="4">
        <v>0</v>
      </c>
      <c r="J16" s="4"/>
      <c r="K16" s="4"/>
      <c r="L16" s="4">
        <v>0</v>
      </c>
      <c r="M16" s="4"/>
      <c r="N16" s="4"/>
      <c r="O16" s="4"/>
      <c r="P16" s="4">
        <v>0</v>
      </c>
      <c r="Q16" s="4"/>
      <c r="R16" s="4"/>
      <c r="S16" s="4">
        <v>2</v>
      </c>
      <c r="T16" s="4">
        <v>0</v>
      </c>
      <c r="U16" s="4">
        <v>2</v>
      </c>
      <c r="V16" s="42" t="str">
        <f>IFERROR(VLOOKUP(U16,Mapping!$A$1:$B$17,2,0),Absent)</f>
        <v>arizona</v>
      </c>
      <c r="W16" s="4" t="str">
        <f>VLOOKUP(U16,Mapping!$A$1:$B$17,2,0)</f>
        <v>arizona</v>
      </c>
      <c r="X16" s="4">
        <v>2</v>
      </c>
      <c r="Y16" s="4">
        <v>0</v>
      </c>
    </row>
    <row r="17" spans="2:25" x14ac:dyDescent="0.35">
      <c r="B17" s="34">
        <v>43857</v>
      </c>
      <c r="C17" s="34" t="str">
        <f t="shared" si="0"/>
        <v>2020_01</v>
      </c>
      <c r="D17" s="43" t="str">
        <f t="shared" si="1"/>
        <v>2020_1</v>
      </c>
      <c r="E17" s="43" t="str">
        <f t="shared" si="2"/>
        <v>2020_01</v>
      </c>
      <c r="F17" s="75">
        <f t="shared" si="3"/>
        <v>2020</v>
      </c>
      <c r="G17" s="75">
        <f t="shared" si="4"/>
        <v>1</v>
      </c>
      <c r="H17" s="4"/>
      <c r="I17" s="4">
        <v>0</v>
      </c>
      <c r="J17" s="4"/>
      <c r="K17" s="4"/>
      <c r="L17" s="4">
        <v>0</v>
      </c>
      <c r="M17" s="4"/>
      <c r="N17" s="4"/>
      <c r="O17" s="4"/>
      <c r="P17" s="4">
        <v>0</v>
      </c>
      <c r="Q17" s="4"/>
      <c r="R17" s="4"/>
      <c r="S17" s="4">
        <v>2</v>
      </c>
      <c r="T17" s="4">
        <v>0</v>
      </c>
      <c r="U17" s="4">
        <v>3</v>
      </c>
      <c r="V17" s="42" t="str">
        <f>IFERROR(VLOOKUP(U17,Mapping!$A$1:$B$17,2,0),Absent)</f>
        <v>california</v>
      </c>
      <c r="W17" s="4" t="str">
        <f>VLOOKUP(U17,Mapping!$A$1:$B$17,2,0)</f>
        <v>california</v>
      </c>
      <c r="X17" s="4">
        <v>3</v>
      </c>
      <c r="Y17" s="4">
        <v>1</v>
      </c>
    </row>
    <row r="18" spans="2:25" x14ac:dyDescent="0.35">
      <c r="B18" s="34">
        <v>43858</v>
      </c>
      <c r="C18" s="34" t="str">
        <f t="shared" si="0"/>
        <v>2020_01</v>
      </c>
      <c r="D18" s="43" t="str">
        <f t="shared" si="1"/>
        <v>2020_1</v>
      </c>
      <c r="E18" s="43" t="str">
        <f t="shared" si="2"/>
        <v>2020_01</v>
      </c>
      <c r="F18" s="75">
        <f t="shared" si="3"/>
        <v>2020</v>
      </c>
      <c r="G18" s="75">
        <f t="shared" si="4"/>
        <v>1</v>
      </c>
      <c r="H18" s="4"/>
      <c r="I18" s="4">
        <v>0</v>
      </c>
      <c r="J18" s="4"/>
      <c r="K18" s="4"/>
      <c r="L18" s="4">
        <v>0</v>
      </c>
      <c r="M18" s="4"/>
      <c r="N18" s="4"/>
      <c r="O18" s="4"/>
      <c r="P18" s="4">
        <v>0</v>
      </c>
      <c r="Q18" s="4"/>
      <c r="R18" s="4"/>
      <c r="S18" s="4">
        <v>2</v>
      </c>
      <c r="T18" s="4">
        <v>0</v>
      </c>
      <c r="U18" s="4">
        <v>3</v>
      </c>
      <c r="V18" s="42" t="str">
        <f>IFERROR(VLOOKUP(U18,Mapping!$A$1:$B$17,2,0),Absent)</f>
        <v>california</v>
      </c>
      <c r="W18" s="4" t="str">
        <f>VLOOKUP(U18,Mapping!$A$1:$B$17,2,0)</f>
        <v>california</v>
      </c>
      <c r="X18" s="4">
        <v>3</v>
      </c>
      <c r="Y18" s="4">
        <v>0</v>
      </c>
    </row>
    <row r="19" spans="2:25" x14ac:dyDescent="0.35">
      <c r="B19" s="34">
        <v>43859</v>
      </c>
      <c r="C19" s="34" t="str">
        <f t="shared" si="0"/>
        <v>2020_01</v>
      </c>
      <c r="D19" s="43" t="str">
        <f t="shared" si="1"/>
        <v>2020_1</v>
      </c>
      <c r="E19" s="43" t="str">
        <f t="shared" si="2"/>
        <v>2020_01</v>
      </c>
      <c r="F19" s="75">
        <f t="shared" si="3"/>
        <v>2020</v>
      </c>
      <c r="G19" s="75">
        <f t="shared" si="4"/>
        <v>1</v>
      </c>
      <c r="H19" s="4"/>
      <c r="I19" s="4">
        <v>0</v>
      </c>
      <c r="J19" s="4"/>
      <c r="K19" s="4"/>
      <c r="L19" s="4">
        <v>0</v>
      </c>
      <c r="M19" s="4"/>
      <c r="N19" s="4"/>
      <c r="O19" s="4"/>
      <c r="P19" s="4">
        <v>0</v>
      </c>
      <c r="Q19" s="4"/>
      <c r="R19" s="4"/>
      <c r="S19" s="4">
        <v>2</v>
      </c>
      <c r="T19" s="4">
        <v>0</v>
      </c>
      <c r="U19" s="4">
        <v>4</v>
      </c>
      <c r="V19" s="42" t="str">
        <f>IFERROR(VLOOKUP(U19,Mapping!$A$1:$B$17,2,0),Absent)</f>
        <v>colorado</v>
      </c>
      <c r="W19" s="4" t="str">
        <f>VLOOKUP(U19,Mapping!$A$1:$B$17,2,0)</f>
        <v>colorado</v>
      </c>
      <c r="X19" s="4">
        <v>5</v>
      </c>
      <c r="Y19" s="4">
        <v>2</v>
      </c>
    </row>
    <row r="20" spans="2:25" x14ac:dyDescent="0.35">
      <c r="B20" s="34">
        <v>43860</v>
      </c>
      <c r="C20" s="34" t="str">
        <f t="shared" si="0"/>
        <v>2020_01</v>
      </c>
      <c r="D20" s="43" t="str">
        <f t="shared" si="1"/>
        <v>2020_1</v>
      </c>
      <c r="E20" s="43" t="str">
        <f t="shared" si="2"/>
        <v>2020_01</v>
      </c>
      <c r="F20" s="75">
        <f t="shared" si="3"/>
        <v>2020</v>
      </c>
      <c r="G20" s="75">
        <f t="shared" si="4"/>
        <v>1</v>
      </c>
      <c r="H20" s="4"/>
      <c r="I20" s="4">
        <v>0</v>
      </c>
      <c r="J20" s="4"/>
      <c r="K20" s="4"/>
      <c r="L20" s="4">
        <v>0</v>
      </c>
      <c r="M20" s="4"/>
      <c r="N20" s="4"/>
      <c r="O20" s="4"/>
      <c r="P20" s="4">
        <v>0</v>
      </c>
      <c r="Q20" s="4"/>
      <c r="R20" s="4"/>
      <c r="S20" s="4">
        <v>2</v>
      </c>
      <c r="T20" s="4">
        <v>0</v>
      </c>
      <c r="U20" s="4">
        <v>4</v>
      </c>
      <c r="V20" s="42" t="str">
        <f>IFERROR(VLOOKUP(U20,Mapping!$A$1:$B$17,2,0),Absent)</f>
        <v>colorado</v>
      </c>
      <c r="W20" s="4" t="str">
        <f>VLOOKUP(U20,Mapping!$A$1:$B$17,2,0)</f>
        <v>colorado</v>
      </c>
      <c r="X20" s="4">
        <v>5</v>
      </c>
      <c r="Y20" s="4">
        <v>0</v>
      </c>
    </row>
    <row r="21" spans="2:25" x14ac:dyDescent="0.35">
      <c r="B21" s="34">
        <v>43861</v>
      </c>
      <c r="C21" s="34" t="str">
        <f t="shared" si="0"/>
        <v>2020_01</v>
      </c>
      <c r="D21" s="43" t="str">
        <f t="shared" si="1"/>
        <v>2020_1</v>
      </c>
      <c r="E21" s="43" t="str">
        <f t="shared" si="2"/>
        <v>2020_01</v>
      </c>
      <c r="F21" s="75">
        <f t="shared" si="3"/>
        <v>2020</v>
      </c>
      <c r="G21" s="75">
        <f t="shared" si="4"/>
        <v>1</v>
      </c>
      <c r="H21" s="4"/>
      <c r="I21" s="4">
        <v>0</v>
      </c>
      <c r="J21" s="4"/>
      <c r="K21" s="4"/>
      <c r="L21" s="4">
        <v>0</v>
      </c>
      <c r="M21" s="4"/>
      <c r="N21" s="4"/>
      <c r="O21" s="4"/>
      <c r="P21" s="4">
        <v>0</v>
      </c>
      <c r="Q21" s="4"/>
      <c r="R21" s="4"/>
      <c r="S21" s="4">
        <v>2</v>
      </c>
      <c r="T21" s="4">
        <v>0</v>
      </c>
      <c r="U21" s="4">
        <v>4</v>
      </c>
      <c r="V21" s="42" t="str">
        <f>IFERROR(VLOOKUP(U21,Mapping!$A$1:$B$17,2,0),Absent)</f>
        <v>colorado</v>
      </c>
      <c r="W21" s="4" t="str">
        <f>VLOOKUP(U21,Mapping!$A$1:$B$17,2,0)</f>
        <v>colorado</v>
      </c>
      <c r="X21" s="4">
        <v>8</v>
      </c>
      <c r="Y21" s="4">
        <v>3</v>
      </c>
    </row>
    <row r="22" spans="2:25" x14ac:dyDescent="0.35">
      <c r="B22" s="34">
        <v>43862</v>
      </c>
      <c r="C22" s="34" t="str">
        <f t="shared" si="0"/>
        <v>2020_02</v>
      </c>
      <c r="D22" s="43" t="str">
        <f t="shared" si="1"/>
        <v>2020_2</v>
      </c>
      <c r="E22" s="43" t="str">
        <f t="shared" si="2"/>
        <v>2020_02</v>
      </c>
      <c r="F22" s="75">
        <f t="shared" si="3"/>
        <v>2020</v>
      </c>
      <c r="G22" s="75">
        <f t="shared" si="4"/>
        <v>2</v>
      </c>
      <c r="H22" s="4"/>
      <c r="I22" s="4">
        <v>0</v>
      </c>
      <c r="J22" s="4"/>
      <c r="K22" s="4"/>
      <c r="L22" s="4">
        <v>0</v>
      </c>
      <c r="M22" s="4"/>
      <c r="N22" s="4"/>
      <c r="O22" s="4"/>
      <c r="P22" s="4">
        <v>0</v>
      </c>
      <c r="Q22" s="4"/>
      <c r="R22" s="4"/>
      <c r="S22" s="4">
        <v>2</v>
      </c>
      <c r="T22" s="4">
        <v>0</v>
      </c>
      <c r="U22" s="4">
        <v>4</v>
      </c>
      <c r="V22" s="42" t="str">
        <f>IFERROR(VLOOKUP(U22,Mapping!$A$1:$B$17,2,0),Absent)</f>
        <v>colorado</v>
      </c>
      <c r="W22" s="4" t="str">
        <f>VLOOKUP(U22,Mapping!$A$1:$B$17,2,0)</f>
        <v>colorado</v>
      </c>
      <c r="X22" s="4">
        <v>8</v>
      </c>
      <c r="Y22" s="4">
        <v>0</v>
      </c>
    </row>
    <row r="23" spans="2:25" x14ac:dyDescent="0.35">
      <c r="B23" s="34">
        <v>43863</v>
      </c>
      <c r="C23" s="34" t="str">
        <f t="shared" si="0"/>
        <v>2020_02</v>
      </c>
      <c r="D23" s="43" t="str">
        <f t="shared" si="1"/>
        <v>2020_2</v>
      </c>
      <c r="E23" s="43" t="str">
        <f t="shared" si="2"/>
        <v>2020_02</v>
      </c>
      <c r="F23" s="75">
        <f t="shared" si="3"/>
        <v>2020</v>
      </c>
      <c r="G23" s="75">
        <f t="shared" si="4"/>
        <v>2</v>
      </c>
      <c r="H23" s="4"/>
      <c r="I23" s="4">
        <v>0</v>
      </c>
      <c r="J23" s="4"/>
      <c r="K23" s="4"/>
      <c r="L23" s="4">
        <v>0</v>
      </c>
      <c r="M23" s="4"/>
      <c r="N23" s="4"/>
      <c r="O23" s="4"/>
      <c r="P23" s="4">
        <v>0</v>
      </c>
      <c r="Q23" s="4"/>
      <c r="R23" s="4"/>
      <c r="S23" s="4">
        <v>2</v>
      </c>
      <c r="T23" s="4">
        <v>0</v>
      </c>
      <c r="U23" s="4">
        <v>4</v>
      </c>
      <c r="V23" s="42" t="str">
        <f>IFERROR(VLOOKUP(U23,Mapping!$A$1:$B$17,2,0),Absent)</f>
        <v>colorado</v>
      </c>
      <c r="W23" s="4" t="str">
        <f>VLOOKUP(U23,Mapping!$A$1:$B$17,2,0)</f>
        <v>colorado</v>
      </c>
      <c r="X23" s="4">
        <v>8</v>
      </c>
      <c r="Y23" s="4">
        <v>0</v>
      </c>
    </row>
    <row r="24" spans="2:25" x14ac:dyDescent="0.35">
      <c r="B24" s="34">
        <v>43864</v>
      </c>
      <c r="C24" s="34" t="str">
        <f t="shared" si="0"/>
        <v>2020_02</v>
      </c>
      <c r="D24" s="43" t="str">
        <f t="shared" si="1"/>
        <v>2020_2</v>
      </c>
      <c r="E24" s="43" t="str">
        <f t="shared" si="2"/>
        <v>2020_02</v>
      </c>
      <c r="F24" s="75">
        <f t="shared" si="3"/>
        <v>2020</v>
      </c>
      <c r="G24" s="75">
        <f t="shared" si="4"/>
        <v>2</v>
      </c>
      <c r="H24" s="4"/>
      <c r="I24" s="4">
        <v>0</v>
      </c>
      <c r="J24" s="4"/>
      <c r="K24" s="4"/>
      <c r="L24" s="4">
        <v>0</v>
      </c>
      <c r="M24" s="4"/>
      <c r="N24" s="4"/>
      <c r="O24" s="4"/>
      <c r="P24" s="4">
        <v>0</v>
      </c>
      <c r="Q24" s="4"/>
      <c r="R24" s="4"/>
      <c r="S24" s="4">
        <v>3</v>
      </c>
      <c r="T24" s="4">
        <v>1</v>
      </c>
      <c r="U24" s="4">
        <v>4</v>
      </c>
      <c r="V24" s="42" t="str">
        <f>IFERROR(VLOOKUP(U24,Mapping!$A$1:$B$17,2,0),Absent)</f>
        <v>colorado</v>
      </c>
      <c r="W24" s="4" t="str">
        <f>VLOOKUP(U24,Mapping!$A$1:$B$17,2,0)</f>
        <v>colorado</v>
      </c>
      <c r="X24" s="4">
        <v>11</v>
      </c>
      <c r="Y24" s="4">
        <v>3</v>
      </c>
    </row>
    <row r="25" spans="2:25" x14ac:dyDescent="0.35">
      <c r="B25" s="34">
        <v>43865</v>
      </c>
      <c r="C25" s="34" t="str">
        <f t="shared" si="0"/>
        <v>2020_02</v>
      </c>
      <c r="D25" s="43" t="str">
        <f t="shared" si="1"/>
        <v>2020_2</v>
      </c>
      <c r="E25" s="43" t="str">
        <f t="shared" si="2"/>
        <v>2020_02</v>
      </c>
      <c r="F25" s="75">
        <f t="shared" si="3"/>
        <v>2020</v>
      </c>
      <c r="G25" s="75">
        <f t="shared" si="4"/>
        <v>2</v>
      </c>
      <c r="H25" s="4"/>
      <c r="I25" s="4">
        <v>0</v>
      </c>
      <c r="J25" s="4"/>
      <c r="K25" s="4"/>
      <c r="L25" s="4">
        <v>0</v>
      </c>
      <c r="M25" s="4"/>
      <c r="N25" s="4"/>
      <c r="O25" s="4"/>
      <c r="P25" s="4">
        <v>0</v>
      </c>
      <c r="Q25" s="4"/>
      <c r="R25" s="4"/>
      <c r="S25" s="4">
        <v>3</v>
      </c>
      <c r="T25" s="4">
        <v>0</v>
      </c>
      <c r="U25" s="4">
        <v>4</v>
      </c>
      <c r="V25" s="42" t="str">
        <f>IFERROR(VLOOKUP(U25,Mapping!$A$1:$B$17,2,0),Absent)</f>
        <v>colorado</v>
      </c>
      <c r="W25" s="4" t="str">
        <f>VLOOKUP(U25,Mapping!$A$1:$B$17,2,0)</f>
        <v>colorado</v>
      </c>
      <c r="X25" s="4">
        <v>15</v>
      </c>
      <c r="Y25" s="4">
        <v>4</v>
      </c>
    </row>
    <row r="26" spans="2:25" x14ac:dyDescent="0.35">
      <c r="B26" s="34">
        <v>43866</v>
      </c>
      <c r="C26" s="34" t="str">
        <f t="shared" si="0"/>
        <v>2020_02</v>
      </c>
      <c r="D26" s="43" t="str">
        <f t="shared" si="1"/>
        <v>2020_2</v>
      </c>
      <c r="E26" s="43" t="str">
        <f t="shared" si="2"/>
        <v>2020_02</v>
      </c>
      <c r="F26" s="75">
        <f t="shared" si="3"/>
        <v>2020</v>
      </c>
      <c r="G26" s="75">
        <f t="shared" si="4"/>
        <v>2</v>
      </c>
      <c r="H26" s="4"/>
      <c r="I26" s="4">
        <v>0</v>
      </c>
      <c r="J26" s="4"/>
      <c r="K26" s="4"/>
      <c r="L26" s="4">
        <v>0</v>
      </c>
      <c r="M26" s="4"/>
      <c r="N26" s="4"/>
      <c r="O26" s="4"/>
      <c r="P26" s="4">
        <v>0</v>
      </c>
      <c r="Q26" s="4"/>
      <c r="R26" s="4"/>
      <c r="S26" s="4">
        <v>3</v>
      </c>
      <c r="T26" s="4">
        <v>0</v>
      </c>
      <c r="U26" s="4">
        <v>4</v>
      </c>
      <c r="V26" s="42" t="str">
        <f>IFERROR(VLOOKUP(U26,Mapping!$A$1:$B$17,2,0),Absent)</f>
        <v>colorado</v>
      </c>
      <c r="W26" s="4" t="str">
        <f>VLOOKUP(U26,Mapping!$A$1:$B$17,2,0)</f>
        <v>colorado</v>
      </c>
      <c r="X26" s="4">
        <v>15</v>
      </c>
      <c r="Y26" s="4">
        <v>0</v>
      </c>
    </row>
    <row r="27" spans="2:25" x14ac:dyDescent="0.35">
      <c r="B27" s="34">
        <v>43867</v>
      </c>
      <c r="C27" s="34" t="str">
        <f t="shared" si="0"/>
        <v>2020_02</v>
      </c>
      <c r="D27" s="43" t="str">
        <f t="shared" si="1"/>
        <v>2020_2</v>
      </c>
      <c r="E27" s="43" t="str">
        <f t="shared" si="2"/>
        <v>2020_02</v>
      </c>
      <c r="F27" s="75">
        <f t="shared" si="3"/>
        <v>2020</v>
      </c>
      <c r="G27" s="75">
        <f t="shared" si="4"/>
        <v>2</v>
      </c>
      <c r="H27" s="4"/>
      <c r="I27" s="4">
        <v>0</v>
      </c>
      <c r="J27" s="4"/>
      <c r="K27" s="4"/>
      <c r="L27" s="4">
        <v>0</v>
      </c>
      <c r="M27" s="4"/>
      <c r="N27" s="4"/>
      <c r="O27" s="4"/>
      <c r="P27" s="4">
        <v>0</v>
      </c>
      <c r="Q27" s="4"/>
      <c r="R27" s="4"/>
      <c r="S27" s="4">
        <v>5</v>
      </c>
      <c r="T27" s="4">
        <v>2</v>
      </c>
      <c r="U27" s="4">
        <v>4</v>
      </c>
      <c r="V27" s="42" t="str">
        <f>IFERROR(VLOOKUP(U27,Mapping!$A$1:$B$17,2,0),Absent)</f>
        <v>colorado</v>
      </c>
      <c r="W27" s="4" t="str">
        <f>VLOOKUP(U27,Mapping!$A$1:$B$17,2,0)</f>
        <v>colorado</v>
      </c>
      <c r="X27" s="4">
        <v>16</v>
      </c>
      <c r="Y27" s="4">
        <v>1</v>
      </c>
    </row>
    <row r="28" spans="2:25" x14ac:dyDescent="0.35">
      <c r="B28" s="34">
        <v>43868</v>
      </c>
      <c r="C28" s="34" t="str">
        <f t="shared" si="0"/>
        <v>2020_02</v>
      </c>
      <c r="D28" s="43" t="str">
        <f t="shared" si="1"/>
        <v>2020_2</v>
      </c>
      <c r="E28" s="43" t="str">
        <f t="shared" si="2"/>
        <v>2020_02</v>
      </c>
      <c r="F28" s="75">
        <f t="shared" si="3"/>
        <v>2020</v>
      </c>
      <c r="G28" s="75">
        <f t="shared" si="4"/>
        <v>2</v>
      </c>
      <c r="H28" s="4"/>
      <c r="I28" s="4">
        <v>0</v>
      </c>
      <c r="J28" s="4"/>
      <c r="K28" s="4"/>
      <c r="L28" s="4">
        <v>0</v>
      </c>
      <c r="M28" s="4"/>
      <c r="N28" s="4"/>
      <c r="O28" s="4"/>
      <c r="P28" s="4">
        <v>0</v>
      </c>
      <c r="Q28" s="4"/>
      <c r="R28" s="4"/>
      <c r="S28" s="4">
        <v>5</v>
      </c>
      <c r="T28" s="4">
        <v>0</v>
      </c>
      <c r="U28" s="4">
        <v>4</v>
      </c>
      <c r="V28" s="42" t="str">
        <f>IFERROR(VLOOKUP(U28,Mapping!$A$1:$B$17,2,0),Absent)</f>
        <v>colorado</v>
      </c>
      <c r="W28" s="4" t="str">
        <f>VLOOKUP(U28,Mapping!$A$1:$B$17,2,0)</f>
        <v>colorado</v>
      </c>
      <c r="X28" s="4">
        <v>16</v>
      </c>
      <c r="Y28" s="4">
        <v>0</v>
      </c>
    </row>
    <row r="29" spans="2:25" x14ac:dyDescent="0.35">
      <c r="B29" s="34">
        <v>43869</v>
      </c>
      <c r="C29" s="34" t="str">
        <f t="shared" si="0"/>
        <v>2020_02</v>
      </c>
      <c r="D29" s="43" t="str">
        <f t="shared" si="1"/>
        <v>2020_2</v>
      </c>
      <c r="E29" s="43" t="str">
        <f t="shared" si="2"/>
        <v>2020_02</v>
      </c>
      <c r="F29" s="75">
        <f t="shared" si="3"/>
        <v>2020</v>
      </c>
      <c r="G29" s="75">
        <f t="shared" si="4"/>
        <v>2</v>
      </c>
      <c r="H29" s="4"/>
      <c r="I29" s="4">
        <v>0</v>
      </c>
      <c r="J29" s="4"/>
      <c r="K29" s="4"/>
      <c r="L29" s="4">
        <v>0</v>
      </c>
      <c r="M29" s="4"/>
      <c r="N29" s="4"/>
      <c r="O29" s="4"/>
      <c r="P29" s="4">
        <v>0</v>
      </c>
      <c r="Q29" s="4"/>
      <c r="R29" s="4"/>
      <c r="S29" s="4">
        <v>5</v>
      </c>
      <c r="T29" s="4">
        <v>0</v>
      </c>
      <c r="U29" s="4">
        <v>4</v>
      </c>
      <c r="V29" s="42" t="str">
        <f>IFERROR(VLOOKUP(U29,Mapping!$A$1:$B$17,2,0),Absent)</f>
        <v>colorado</v>
      </c>
      <c r="W29" s="4" t="str">
        <f>VLOOKUP(U29,Mapping!$A$1:$B$17,2,0)</f>
        <v>colorado</v>
      </c>
      <c r="X29" s="4">
        <v>18</v>
      </c>
      <c r="Y29" s="4">
        <v>2</v>
      </c>
    </row>
    <row r="30" spans="2:25" x14ac:dyDescent="0.35">
      <c r="B30" s="34">
        <v>43870</v>
      </c>
      <c r="C30" s="34" t="str">
        <f t="shared" si="0"/>
        <v>2020_02</v>
      </c>
      <c r="D30" s="43" t="str">
        <f t="shared" si="1"/>
        <v>2020_2</v>
      </c>
      <c r="E30" s="43" t="str">
        <f t="shared" si="2"/>
        <v>2020_02</v>
      </c>
      <c r="F30" s="75">
        <f t="shared" si="3"/>
        <v>2020</v>
      </c>
      <c r="G30" s="75">
        <f t="shared" si="4"/>
        <v>2</v>
      </c>
      <c r="H30" s="4"/>
      <c r="I30" s="4">
        <v>0</v>
      </c>
      <c r="J30" s="4"/>
      <c r="K30" s="4"/>
      <c r="L30" s="4">
        <v>0</v>
      </c>
      <c r="M30" s="4"/>
      <c r="N30" s="4"/>
      <c r="O30" s="4"/>
      <c r="P30" s="4">
        <v>0</v>
      </c>
      <c r="Q30" s="4"/>
      <c r="R30" s="4"/>
      <c r="S30" s="4">
        <v>5</v>
      </c>
      <c r="T30" s="4">
        <v>0</v>
      </c>
      <c r="U30" s="4">
        <v>4</v>
      </c>
      <c r="V30" s="42" t="str">
        <f>IFERROR(VLOOKUP(U30,Mapping!$A$1:$B$17,2,0),Absent)</f>
        <v>colorado</v>
      </c>
      <c r="W30" s="4" t="str">
        <f>VLOOKUP(U30,Mapping!$A$1:$B$17,2,0)</f>
        <v>colorado</v>
      </c>
      <c r="X30" s="4">
        <v>18</v>
      </c>
      <c r="Y30" s="4">
        <v>0</v>
      </c>
    </row>
    <row r="31" spans="2:25" x14ac:dyDescent="0.35">
      <c r="B31" s="34">
        <v>43871</v>
      </c>
      <c r="C31" s="34" t="str">
        <f t="shared" si="0"/>
        <v>2020_02</v>
      </c>
      <c r="D31" s="43" t="str">
        <f t="shared" si="1"/>
        <v>2020_2</v>
      </c>
      <c r="E31" s="43" t="str">
        <f t="shared" si="2"/>
        <v>2020_02</v>
      </c>
      <c r="F31" s="75">
        <f t="shared" si="3"/>
        <v>2020</v>
      </c>
      <c r="G31" s="75">
        <f t="shared" si="4"/>
        <v>2</v>
      </c>
      <c r="H31" s="4">
        <v>0</v>
      </c>
      <c r="I31" s="4">
        <v>0</v>
      </c>
      <c r="J31" s="4"/>
      <c r="K31" s="4"/>
      <c r="L31" s="4">
        <v>0</v>
      </c>
      <c r="M31" s="4"/>
      <c r="N31" s="4"/>
      <c r="O31" s="4"/>
      <c r="P31" s="4">
        <v>0</v>
      </c>
      <c r="Q31" s="4"/>
      <c r="R31" s="4"/>
      <c r="S31" s="4">
        <v>5</v>
      </c>
      <c r="T31" s="4">
        <v>0</v>
      </c>
      <c r="U31" s="4">
        <v>5</v>
      </c>
      <c r="V31" s="42" t="str">
        <f>IFERROR(VLOOKUP(U31,Mapping!$A$1:$B$17,2,0),Absent)</f>
        <v>delaware</v>
      </c>
      <c r="W31" s="4" t="str">
        <f>VLOOKUP(U31,Mapping!$A$1:$B$17,2,0)</f>
        <v>delaware</v>
      </c>
      <c r="X31" s="4">
        <v>19</v>
      </c>
      <c r="Y31" s="4">
        <v>1</v>
      </c>
    </row>
    <row r="32" spans="2:25" x14ac:dyDescent="0.35">
      <c r="B32" s="34">
        <v>43872</v>
      </c>
      <c r="C32" s="34" t="str">
        <f t="shared" si="0"/>
        <v>2020_02</v>
      </c>
      <c r="D32" s="43" t="str">
        <f t="shared" si="1"/>
        <v>2020_2</v>
      </c>
      <c r="E32" s="43" t="str">
        <f t="shared" si="2"/>
        <v>2020_02</v>
      </c>
      <c r="F32" s="75">
        <f t="shared" si="3"/>
        <v>2020</v>
      </c>
      <c r="G32" s="75">
        <f t="shared" si="4"/>
        <v>2</v>
      </c>
      <c r="H32" s="4">
        <v>0</v>
      </c>
      <c r="I32" s="4">
        <v>0</v>
      </c>
      <c r="J32" s="4"/>
      <c r="K32" s="4"/>
      <c r="L32" s="4">
        <v>0</v>
      </c>
      <c r="M32" s="4"/>
      <c r="N32" s="4"/>
      <c r="O32" s="4"/>
      <c r="P32" s="4">
        <v>0</v>
      </c>
      <c r="Q32" s="4"/>
      <c r="R32" s="4"/>
      <c r="S32" s="4">
        <v>5</v>
      </c>
      <c r="T32" s="4">
        <v>0</v>
      </c>
      <c r="U32" s="4">
        <v>5</v>
      </c>
      <c r="V32" s="42" t="str">
        <f>IFERROR(VLOOKUP(U32,Mapping!$A$1:$B$17,2,0),Absent)</f>
        <v>delaware</v>
      </c>
      <c r="W32" s="4" t="str">
        <f>VLOOKUP(U32,Mapping!$A$1:$B$17,2,0)</f>
        <v>delaware</v>
      </c>
      <c r="X32" s="4">
        <v>20</v>
      </c>
      <c r="Y32" s="4">
        <v>1</v>
      </c>
    </row>
    <row r="33" spans="2:25" x14ac:dyDescent="0.35">
      <c r="B33" s="34">
        <v>43873</v>
      </c>
      <c r="C33" s="34" t="str">
        <f t="shared" si="0"/>
        <v>2020_02</v>
      </c>
      <c r="D33" s="43" t="str">
        <f t="shared" si="1"/>
        <v>2020_2</v>
      </c>
      <c r="E33" s="43" t="str">
        <f t="shared" si="2"/>
        <v>2020_02</v>
      </c>
      <c r="F33" s="75">
        <f t="shared" si="3"/>
        <v>2020</v>
      </c>
      <c r="G33" s="75">
        <f t="shared" si="4"/>
        <v>2</v>
      </c>
      <c r="H33" s="4">
        <v>0</v>
      </c>
      <c r="I33" s="4">
        <v>0</v>
      </c>
      <c r="J33" s="4"/>
      <c r="K33" s="4"/>
      <c r="L33" s="4">
        <v>0</v>
      </c>
      <c r="M33" s="4"/>
      <c r="N33" s="4"/>
      <c r="O33" s="4"/>
      <c r="P33" s="4">
        <v>0</v>
      </c>
      <c r="Q33" s="4"/>
      <c r="R33" s="4"/>
      <c r="S33" s="4">
        <v>5</v>
      </c>
      <c r="T33" s="4">
        <v>0</v>
      </c>
      <c r="U33" s="4">
        <v>5</v>
      </c>
      <c r="V33" s="42" t="str">
        <f>IFERROR(VLOOKUP(U33,Mapping!$A$1:$B$17,2,0),Absent)</f>
        <v>delaware</v>
      </c>
      <c r="W33" s="4" t="str">
        <f>VLOOKUP(U33,Mapping!$A$1:$B$17,2,0)</f>
        <v>delaware</v>
      </c>
      <c r="X33" s="4">
        <v>21</v>
      </c>
      <c r="Y33" s="4">
        <v>1</v>
      </c>
    </row>
    <row r="34" spans="2:25" x14ac:dyDescent="0.35">
      <c r="B34" s="34">
        <v>43874</v>
      </c>
      <c r="C34" s="34" t="str">
        <f t="shared" si="0"/>
        <v>2020_02</v>
      </c>
      <c r="D34" s="43" t="str">
        <f t="shared" si="1"/>
        <v>2020_2</v>
      </c>
      <c r="E34" s="43" t="str">
        <f t="shared" si="2"/>
        <v>2020_02</v>
      </c>
      <c r="F34" s="75">
        <f t="shared" si="3"/>
        <v>2020</v>
      </c>
      <c r="G34" s="75">
        <f t="shared" si="4"/>
        <v>2</v>
      </c>
      <c r="H34" s="4">
        <v>0</v>
      </c>
      <c r="I34" s="4">
        <v>0</v>
      </c>
      <c r="J34" s="4"/>
      <c r="K34" s="4"/>
      <c r="L34" s="4">
        <v>0</v>
      </c>
      <c r="M34" s="4"/>
      <c r="N34" s="4"/>
      <c r="O34" s="4"/>
      <c r="P34" s="4">
        <v>0</v>
      </c>
      <c r="Q34" s="4"/>
      <c r="R34" s="4"/>
      <c r="S34" s="4">
        <v>6</v>
      </c>
      <c r="T34" s="4">
        <v>1</v>
      </c>
      <c r="U34" s="4">
        <v>5</v>
      </c>
      <c r="V34" s="42" t="str">
        <f>IFERROR(VLOOKUP(U34,Mapping!$A$1:$B$17,2,0),Absent)</f>
        <v>delaware</v>
      </c>
      <c r="W34" s="4" t="str">
        <f>VLOOKUP(U34,Mapping!$A$1:$B$17,2,0)</f>
        <v>delaware</v>
      </c>
      <c r="X34" s="4">
        <v>22</v>
      </c>
      <c r="Y34" s="4">
        <v>1</v>
      </c>
    </row>
    <row r="35" spans="2:25" x14ac:dyDescent="0.35">
      <c r="B35" s="34">
        <v>43875</v>
      </c>
      <c r="C35" s="34" t="str">
        <f t="shared" si="0"/>
        <v>2020_02</v>
      </c>
      <c r="D35" s="43" t="str">
        <f t="shared" si="1"/>
        <v>2020_2</v>
      </c>
      <c r="E35" s="43" t="str">
        <f t="shared" si="2"/>
        <v>2020_02</v>
      </c>
      <c r="F35" s="75">
        <f t="shared" si="3"/>
        <v>2020</v>
      </c>
      <c r="G35" s="75">
        <f t="shared" si="4"/>
        <v>2</v>
      </c>
      <c r="H35" s="4">
        <v>0</v>
      </c>
      <c r="I35" s="4">
        <v>0</v>
      </c>
      <c r="J35" s="4"/>
      <c r="K35" s="4"/>
      <c r="L35" s="4">
        <v>0</v>
      </c>
      <c r="M35" s="4"/>
      <c r="N35" s="4"/>
      <c r="O35" s="4"/>
      <c r="P35" s="4">
        <v>0</v>
      </c>
      <c r="Q35" s="4"/>
      <c r="R35" s="4"/>
      <c r="S35" s="4">
        <v>7</v>
      </c>
      <c r="T35" s="4">
        <v>1</v>
      </c>
      <c r="U35" s="4">
        <v>5</v>
      </c>
      <c r="V35" s="42" t="str">
        <f>IFERROR(VLOOKUP(U35,Mapping!$A$1:$B$17,2,0),Absent)</f>
        <v>delaware</v>
      </c>
      <c r="W35" s="4" t="str">
        <f>VLOOKUP(U35,Mapping!$A$1:$B$17,2,0)</f>
        <v>delaware</v>
      </c>
      <c r="X35" s="4">
        <v>22</v>
      </c>
      <c r="Y35" s="4">
        <v>0</v>
      </c>
    </row>
    <row r="36" spans="2:25" x14ac:dyDescent="0.35">
      <c r="B36" s="34">
        <v>43876</v>
      </c>
      <c r="C36" s="34" t="str">
        <f t="shared" si="0"/>
        <v>2020_02</v>
      </c>
      <c r="D36" s="43" t="str">
        <f t="shared" si="1"/>
        <v>2020_2</v>
      </c>
      <c r="E36" s="43" t="str">
        <f t="shared" si="2"/>
        <v>2020_02</v>
      </c>
      <c r="F36" s="75">
        <f t="shared" si="3"/>
        <v>2020</v>
      </c>
      <c r="G36" s="75">
        <f t="shared" si="4"/>
        <v>2</v>
      </c>
      <c r="H36" s="4">
        <v>0</v>
      </c>
      <c r="I36" s="4">
        <v>0</v>
      </c>
      <c r="J36" s="4"/>
      <c r="K36" s="4"/>
      <c r="L36" s="4">
        <v>0</v>
      </c>
      <c r="M36" s="4"/>
      <c r="N36" s="4"/>
      <c r="O36" s="4"/>
      <c r="P36" s="4">
        <v>0</v>
      </c>
      <c r="Q36" s="4"/>
      <c r="R36" s="4"/>
      <c r="S36" s="4">
        <v>7</v>
      </c>
      <c r="T36" s="4">
        <v>0</v>
      </c>
      <c r="U36" s="4">
        <v>6</v>
      </c>
      <c r="V36" s="42" t="str">
        <f>IFERROR(VLOOKUP(U36,Mapping!$A$1:$B$17,2,0),Absent)</f>
        <v>florida</v>
      </c>
      <c r="W36" s="4" t="str">
        <f>VLOOKUP(U36,Mapping!$A$1:$B$17,2,0)</f>
        <v>florida</v>
      </c>
      <c r="X36" s="4">
        <v>26</v>
      </c>
      <c r="Y36" s="4">
        <v>4</v>
      </c>
    </row>
    <row r="37" spans="2:25" x14ac:dyDescent="0.35">
      <c r="B37" s="34">
        <v>43877</v>
      </c>
      <c r="C37" s="34" t="str">
        <f t="shared" si="0"/>
        <v>2020_02</v>
      </c>
      <c r="D37" s="43" t="str">
        <f t="shared" si="1"/>
        <v>2020_2</v>
      </c>
      <c r="E37" s="43" t="str">
        <f t="shared" si="2"/>
        <v>2020_02</v>
      </c>
      <c r="F37" s="75">
        <f t="shared" si="3"/>
        <v>2020</v>
      </c>
      <c r="G37" s="75">
        <f t="shared" si="4"/>
        <v>2</v>
      </c>
      <c r="H37" s="4">
        <v>0</v>
      </c>
      <c r="I37" s="4">
        <v>0</v>
      </c>
      <c r="J37" s="4"/>
      <c r="K37" s="4"/>
      <c r="L37" s="4">
        <v>0</v>
      </c>
      <c r="M37" s="4"/>
      <c r="N37" s="4"/>
      <c r="O37" s="4"/>
      <c r="P37" s="4">
        <v>0</v>
      </c>
      <c r="Q37" s="4"/>
      <c r="R37" s="4"/>
      <c r="S37" s="4">
        <v>7</v>
      </c>
      <c r="T37" s="4">
        <v>0</v>
      </c>
      <c r="U37" s="4">
        <v>6</v>
      </c>
      <c r="V37" s="42" t="str">
        <f>IFERROR(VLOOKUP(U37,Mapping!$A$1:$B$17,2,0),Absent)</f>
        <v>florida</v>
      </c>
      <c r="W37" s="4" t="str">
        <f>VLOOKUP(U37,Mapping!$A$1:$B$17,2,0)</f>
        <v>florida</v>
      </c>
      <c r="X37" s="4">
        <v>28</v>
      </c>
      <c r="Y37" s="4">
        <v>2</v>
      </c>
    </row>
    <row r="38" spans="2:25" x14ac:dyDescent="0.35">
      <c r="B38" s="34">
        <v>43878</v>
      </c>
      <c r="C38" s="34" t="str">
        <f t="shared" si="0"/>
        <v>2020_02</v>
      </c>
      <c r="D38" s="43" t="str">
        <f t="shared" si="1"/>
        <v>2020_2</v>
      </c>
      <c r="E38" s="43" t="str">
        <f t="shared" si="2"/>
        <v>2020_02</v>
      </c>
      <c r="F38" s="75">
        <f t="shared" si="3"/>
        <v>2020</v>
      </c>
      <c r="G38" s="75">
        <f t="shared" si="4"/>
        <v>2</v>
      </c>
      <c r="H38" s="4">
        <v>0</v>
      </c>
      <c r="I38" s="4">
        <v>0</v>
      </c>
      <c r="J38" s="4"/>
      <c r="K38" s="4"/>
      <c r="L38" s="4">
        <v>0</v>
      </c>
      <c r="M38" s="4"/>
      <c r="N38" s="4"/>
      <c r="O38" s="4"/>
      <c r="P38" s="4">
        <v>0</v>
      </c>
      <c r="Q38" s="4"/>
      <c r="R38" s="4"/>
      <c r="S38" s="4">
        <v>7</v>
      </c>
      <c r="T38" s="4">
        <v>0</v>
      </c>
      <c r="U38" s="4">
        <v>6</v>
      </c>
      <c r="V38" s="42" t="str">
        <f>IFERROR(VLOOKUP(U38,Mapping!$A$1:$B$17,2,0),Absent)</f>
        <v>florida</v>
      </c>
      <c r="W38" s="4" t="str">
        <f>VLOOKUP(U38,Mapping!$A$1:$B$17,2,0)</f>
        <v>florida</v>
      </c>
      <c r="X38" s="4">
        <v>29</v>
      </c>
      <c r="Y38" s="4">
        <v>1</v>
      </c>
    </row>
    <row r="39" spans="2:25" x14ac:dyDescent="0.35">
      <c r="B39" s="34">
        <v>43879</v>
      </c>
      <c r="C39" s="34" t="str">
        <f t="shared" si="0"/>
        <v>2020_02</v>
      </c>
      <c r="D39" s="43" t="str">
        <f t="shared" si="1"/>
        <v>2020_2</v>
      </c>
      <c r="E39" s="43" t="str">
        <f t="shared" si="2"/>
        <v>2020_02</v>
      </c>
      <c r="F39" s="75">
        <f t="shared" si="3"/>
        <v>2020</v>
      </c>
      <c r="G39" s="75">
        <f t="shared" si="4"/>
        <v>2</v>
      </c>
      <c r="H39" s="4">
        <v>0</v>
      </c>
      <c r="I39" s="4">
        <v>0</v>
      </c>
      <c r="J39" s="4"/>
      <c r="K39" s="4"/>
      <c r="L39" s="4">
        <v>0</v>
      </c>
      <c r="M39" s="4"/>
      <c r="N39" s="4"/>
      <c r="O39" s="4"/>
      <c r="P39" s="4">
        <v>0</v>
      </c>
      <c r="Q39" s="4"/>
      <c r="R39" s="4"/>
      <c r="S39" s="4">
        <v>7</v>
      </c>
      <c r="T39" s="4">
        <v>0</v>
      </c>
      <c r="U39" s="4">
        <v>6</v>
      </c>
      <c r="V39" s="42" t="str">
        <f>IFERROR(VLOOKUP(U39,Mapping!$A$1:$B$17,2,0),Absent)</f>
        <v>florida</v>
      </c>
      <c r="W39" s="4" t="str">
        <f>VLOOKUP(U39,Mapping!$A$1:$B$17,2,0)</f>
        <v>florida</v>
      </c>
      <c r="X39" s="4">
        <v>29</v>
      </c>
      <c r="Y39" s="4">
        <v>0</v>
      </c>
    </row>
    <row r="40" spans="2:25" x14ac:dyDescent="0.35">
      <c r="B40" s="34">
        <v>43880</v>
      </c>
      <c r="C40" s="34" t="str">
        <f t="shared" si="0"/>
        <v>2020_02</v>
      </c>
      <c r="D40" s="43" t="str">
        <f t="shared" si="1"/>
        <v>2020_2</v>
      </c>
      <c r="E40" s="43" t="str">
        <f t="shared" si="2"/>
        <v>2020_02</v>
      </c>
      <c r="F40" s="75">
        <f t="shared" si="3"/>
        <v>2020</v>
      </c>
      <c r="G40" s="75">
        <f t="shared" si="4"/>
        <v>2</v>
      </c>
      <c r="H40" s="4">
        <v>0</v>
      </c>
      <c r="I40" s="4">
        <v>0</v>
      </c>
      <c r="J40" s="4"/>
      <c r="K40" s="4"/>
      <c r="L40" s="4">
        <v>0</v>
      </c>
      <c r="M40" s="4"/>
      <c r="N40" s="4"/>
      <c r="O40" s="4"/>
      <c r="P40" s="4">
        <v>0</v>
      </c>
      <c r="Q40" s="4"/>
      <c r="R40" s="4"/>
      <c r="S40" s="4">
        <v>7</v>
      </c>
      <c r="T40" s="4">
        <v>0</v>
      </c>
      <c r="U40" s="4">
        <v>6</v>
      </c>
      <c r="V40" s="42" t="str">
        <f>IFERROR(VLOOKUP(U40,Mapping!$A$1:$B$17,2,0),Absent)</f>
        <v>florida</v>
      </c>
      <c r="W40" s="4" t="str">
        <f>VLOOKUP(U40,Mapping!$A$1:$B$17,2,0)</f>
        <v>florida</v>
      </c>
      <c r="X40" s="4">
        <v>35</v>
      </c>
      <c r="Y40" s="4">
        <v>6</v>
      </c>
    </row>
    <row r="41" spans="2:25" x14ac:dyDescent="0.35">
      <c r="B41" s="34">
        <v>43881</v>
      </c>
      <c r="C41" s="34" t="str">
        <f t="shared" si="0"/>
        <v>2020_02</v>
      </c>
      <c r="D41" s="43" t="str">
        <f t="shared" si="1"/>
        <v>2020_2</v>
      </c>
      <c r="E41" s="43" t="str">
        <f t="shared" si="2"/>
        <v>2020_02</v>
      </c>
      <c r="F41" s="75">
        <f t="shared" si="3"/>
        <v>2020</v>
      </c>
      <c r="G41" s="75">
        <f t="shared" si="4"/>
        <v>2</v>
      </c>
      <c r="H41" s="4">
        <v>0</v>
      </c>
      <c r="I41" s="4">
        <v>0</v>
      </c>
      <c r="J41" s="4"/>
      <c r="K41" s="4"/>
      <c r="L41" s="4">
        <v>0</v>
      </c>
      <c r="M41" s="4"/>
      <c r="N41" s="4"/>
      <c r="O41" s="4"/>
      <c r="P41" s="4">
        <v>0</v>
      </c>
      <c r="Q41" s="4"/>
      <c r="R41" s="4"/>
      <c r="S41" s="4">
        <v>7</v>
      </c>
      <c r="T41" s="4">
        <v>0</v>
      </c>
      <c r="U41" s="4">
        <v>6</v>
      </c>
      <c r="V41" s="42" t="str">
        <f>IFERROR(VLOOKUP(U41,Mapping!$A$1:$B$17,2,0),Absent)</f>
        <v>florida</v>
      </c>
      <c r="W41" s="4" t="str">
        <f>VLOOKUP(U41,Mapping!$A$1:$B$17,2,0)</f>
        <v>florida</v>
      </c>
      <c r="X41" s="4">
        <v>36</v>
      </c>
      <c r="Y41" s="4">
        <v>1</v>
      </c>
    </row>
    <row r="42" spans="2:25" x14ac:dyDescent="0.35">
      <c r="B42" s="34">
        <v>43882</v>
      </c>
      <c r="C42" s="34" t="str">
        <f t="shared" si="0"/>
        <v>2020_02</v>
      </c>
      <c r="D42" s="43" t="str">
        <f t="shared" si="1"/>
        <v>2020_2</v>
      </c>
      <c r="E42" s="43" t="str">
        <f t="shared" si="2"/>
        <v>2020_02</v>
      </c>
      <c r="F42" s="75">
        <f t="shared" si="3"/>
        <v>2020</v>
      </c>
      <c r="G42" s="75">
        <f t="shared" si="4"/>
        <v>2</v>
      </c>
      <c r="H42" s="4">
        <v>0</v>
      </c>
      <c r="I42" s="4">
        <v>0</v>
      </c>
      <c r="J42" s="4"/>
      <c r="K42" s="4"/>
      <c r="L42" s="4">
        <v>0</v>
      </c>
      <c r="M42" s="4"/>
      <c r="N42" s="4"/>
      <c r="O42" s="4"/>
      <c r="P42" s="4">
        <v>0</v>
      </c>
      <c r="Q42" s="4"/>
      <c r="R42" s="4"/>
      <c r="S42" s="4">
        <v>7</v>
      </c>
      <c r="T42" s="4">
        <v>0</v>
      </c>
      <c r="U42" s="4">
        <v>6</v>
      </c>
      <c r="V42" s="42" t="str">
        <f>IFERROR(VLOOKUP(U42,Mapping!$A$1:$B$17,2,0),Absent)</f>
        <v>florida</v>
      </c>
      <c r="W42" s="4" t="str">
        <f>VLOOKUP(U42,Mapping!$A$1:$B$17,2,0)</f>
        <v>florida</v>
      </c>
      <c r="X42" s="4">
        <v>37</v>
      </c>
      <c r="Y42" s="4">
        <v>1</v>
      </c>
    </row>
    <row r="43" spans="2:25" x14ac:dyDescent="0.35">
      <c r="B43" s="34">
        <v>43883</v>
      </c>
      <c r="C43" s="34" t="str">
        <f t="shared" si="0"/>
        <v>2020_02</v>
      </c>
      <c r="D43" s="43" t="str">
        <f t="shared" si="1"/>
        <v>2020_2</v>
      </c>
      <c r="E43" s="43" t="str">
        <f t="shared" si="2"/>
        <v>2020_02</v>
      </c>
      <c r="F43" s="75">
        <f t="shared" si="3"/>
        <v>2020</v>
      </c>
      <c r="G43" s="75">
        <f t="shared" si="4"/>
        <v>2</v>
      </c>
      <c r="H43" s="4">
        <v>0</v>
      </c>
      <c r="I43" s="4">
        <v>0</v>
      </c>
      <c r="J43" s="4"/>
      <c r="K43" s="4"/>
      <c r="L43" s="4">
        <v>0</v>
      </c>
      <c r="M43" s="4"/>
      <c r="N43" s="4"/>
      <c r="O43" s="4"/>
      <c r="P43" s="4">
        <v>0</v>
      </c>
      <c r="Q43" s="4"/>
      <c r="R43" s="4"/>
      <c r="S43" s="4">
        <v>7</v>
      </c>
      <c r="T43" s="4">
        <v>0</v>
      </c>
      <c r="U43" s="4">
        <v>6</v>
      </c>
      <c r="V43" s="42" t="str">
        <f>IFERROR(VLOOKUP(U43,Mapping!$A$1:$B$17,2,0),Absent)</f>
        <v>florida</v>
      </c>
      <c r="W43" s="4" t="str">
        <f>VLOOKUP(U43,Mapping!$A$1:$B$17,2,0)</f>
        <v>florida</v>
      </c>
      <c r="X43" s="4">
        <v>38</v>
      </c>
      <c r="Y43" s="4">
        <v>1</v>
      </c>
    </row>
    <row r="44" spans="2:25" x14ac:dyDescent="0.35">
      <c r="B44" s="34">
        <v>43884</v>
      </c>
      <c r="C44" s="34" t="str">
        <f t="shared" si="0"/>
        <v>2020_02</v>
      </c>
      <c r="D44" s="43" t="str">
        <f t="shared" si="1"/>
        <v>2020_2</v>
      </c>
      <c r="E44" s="43" t="str">
        <f t="shared" si="2"/>
        <v>2020_02</v>
      </c>
      <c r="F44" s="75">
        <f t="shared" si="3"/>
        <v>2020</v>
      </c>
      <c r="G44" s="75">
        <f t="shared" si="4"/>
        <v>2</v>
      </c>
      <c r="H44" s="4">
        <v>0</v>
      </c>
      <c r="I44" s="4">
        <v>0</v>
      </c>
      <c r="J44" s="4"/>
      <c r="K44" s="4"/>
      <c r="L44" s="4">
        <v>0</v>
      </c>
      <c r="M44" s="4"/>
      <c r="N44" s="4"/>
      <c r="O44" s="4"/>
      <c r="P44" s="4">
        <v>0</v>
      </c>
      <c r="Q44" s="4"/>
      <c r="R44" s="4"/>
      <c r="S44" s="4">
        <v>8</v>
      </c>
      <c r="T44" s="4">
        <v>1</v>
      </c>
      <c r="U44" s="4">
        <v>6</v>
      </c>
      <c r="V44" s="42" t="str">
        <f>IFERROR(VLOOKUP(U44,Mapping!$A$1:$B$17,2,0),Absent)</f>
        <v>florida</v>
      </c>
      <c r="W44" s="4" t="str">
        <f>VLOOKUP(U44,Mapping!$A$1:$B$17,2,0)</f>
        <v>florida</v>
      </c>
      <c r="X44" s="4">
        <v>38</v>
      </c>
      <c r="Y44" s="4">
        <v>0</v>
      </c>
    </row>
    <row r="45" spans="2:25" x14ac:dyDescent="0.35">
      <c r="B45" s="34">
        <v>43885</v>
      </c>
      <c r="C45" s="34" t="str">
        <f t="shared" si="0"/>
        <v>2020_02</v>
      </c>
      <c r="D45" s="43" t="str">
        <f t="shared" si="1"/>
        <v>2020_2</v>
      </c>
      <c r="E45" s="43" t="str">
        <f t="shared" si="2"/>
        <v>2020_02</v>
      </c>
      <c r="F45" s="75">
        <f t="shared" si="3"/>
        <v>2020</v>
      </c>
      <c r="G45" s="75">
        <f t="shared" si="4"/>
        <v>2</v>
      </c>
      <c r="H45" s="4">
        <v>0</v>
      </c>
      <c r="I45" s="4">
        <v>0</v>
      </c>
      <c r="J45" s="4"/>
      <c r="K45" s="4"/>
      <c r="L45" s="4">
        <v>0</v>
      </c>
      <c r="M45" s="4"/>
      <c r="N45" s="4"/>
      <c r="O45" s="4"/>
      <c r="P45" s="4">
        <v>0</v>
      </c>
      <c r="Q45" s="4"/>
      <c r="R45" s="4"/>
      <c r="S45" s="4">
        <v>9</v>
      </c>
      <c r="T45" s="4">
        <v>1</v>
      </c>
      <c r="U45" s="4">
        <v>6</v>
      </c>
      <c r="V45" s="42" t="str">
        <f>IFERROR(VLOOKUP(U45,Mapping!$A$1:$B$17,2,0),Absent)</f>
        <v>florida</v>
      </c>
      <c r="W45" s="4" t="str">
        <f>VLOOKUP(U45,Mapping!$A$1:$B$17,2,0)</f>
        <v>florida</v>
      </c>
      <c r="X45" s="4">
        <v>40</v>
      </c>
      <c r="Y45" s="4">
        <v>2</v>
      </c>
    </row>
    <row r="46" spans="2:25" x14ac:dyDescent="0.35">
      <c r="B46" s="34">
        <v>43886</v>
      </c>
      <c r="C46" s="34" t="str">
        <f t="shared" si="0"/>
        <v>2020_02</v>
      </c>
      <c r="D46" s="43" t="str">
        <f t="shared" si="1"/>
        <v>2020_2</v>
      </c>
      <c r="E46" s="43" t="str">
        <f t="shared" si="2"/>
        <v>2020_02</v>
      </c>
      <c r="F46" s="75">
        <f t="shared" si="3"/>
        <v>2020</v>
      </c>
      <c r="G46" s="75">
        <f t="shared" si="4"/>
        <v>2</v>
      </c>
      <c r="H46" s="4">
        <v>0</v>
      </c>
      <c r="I46" s="4">
        <v>0</v>
      </c>
      <c r="J46" s="4"/>
      <c r="K46" s="4"/>
      <c r="L46" s="4">
        <v>0</v>
      </c>
      <c r="M46" s="4"/>
      <c r="N46" s="4"/>
      <c r="O46" s="4"/>
      <c r="P46" s="4">
        <v>0</v>
      </c>
      <c r="Q46" s="4"/>
      <c r="R46" s="4"/>
      <c r="S46" s="4">
        <v>10</v>
      </c>
      <c r="T46" s="4">
        <v>1</v>
      </c>
      <c r="U46" s="4">
        <v>6</v>
      </c>
      <c r="V46" s="42" t="str">
        <f>IFERROR(VLOOKUP(U46,Mapping!$A$1:$B$17,2,0),Absent)</f>
        <v>florida</v>
      </c>
      <c r="W46" s="4" t="str">
        <f>VLOOKUP(U46,Mapping!$A$1:$B$17,2,0)</f>
        <v>florida</v>
      </c>
      <c r="X46" s="4">
        <v>41</v>
      </c>
      <c r="Y46" s="4">
        <v>1</v>
      </c>
    </row>
    <row r="47" spans="2:25" x14ac:dyDescent="0.35">
      <c r="B47" s="34">
        <v>43887</v>
      </c>
      <c r="C47" s="34" t="str">
        <f t="shared" si="0"/>
        <v>2020_02</v>
      </c>
      <c r="D47" s="43" t="str">
        <f t="shared" si="1"/>
        <v>2020_2</v>
      </c>
      <c r="E47" s="43" t="str">
        <f t="shared" si="2"/>
        <v>2020_02</v>
      </c>
      <c r="F47" s="75">
        <f t="shared" si="3"/>
        <v>2020</v>
      </c>
      <c r="G47" s="75">
        <f t="shared" si="4"/>
        <v>2</v>
      </c>
      <c r="H47" s="4">
        <v>2</v>
      </c>
      <c r="I47" s="4">
        <v>2</v>
      </c>
      <c r="J47" s="4"/>
      <c r="K47" s="4"/>
      <c r="L47" s="4">
        <v>0</v>
      </c>
      <c r="M47" s="4"/>
      <c r="N47" s="4"/>
      <c r="O47" s="4"/>
      <c r="P47" s="4">
        <v>0</v>
      </c>
      <c r="Q47" s="4"/>
      <c r="R47" s="4"/>
      <c r="S47" s="4">
        <v>12</v>
      </c>
      <c r="T47" s="4">
        <v>2</v>
      </c>
      <c r="U47" s="4">
        <v>6</v>
      </c>
      <c r="V47" s="42" t="str">
        <f>IFERROR(VLOOKUP(U47,Mapping!$A$1:$B$17,2,0),Absent)</f>
        <v>florida</v>
      </c>
      <c r="W47" s="4" t="str">
        <f>VLOOKUP(U47,Mapping!$A$1:$B$17,2,0)</f>
        <v>florida</v>
      </c>
      <c r="X47" s="4">
        <v>41</v>
      </c>
      <c r="Y47" s="4">
        <v>0</v>
      </c>
    </row>
    <row r="48" spans="2:25" x14ac:dyDescent="0.35">
      <c r="B48" s="34">
        <v>43888</v>
      </c>
      <c r="C48" s="34" t="str">
        <f t="shared" si="0"/>
        <v>2020_02</v>
      </c>
      <c r="D48" s="43" t="str">
        <f t="shared" si="1"/>
        <v>2020_2</v>
      </c>
      <c r="E48" s="43" t="str">
        <f t="shared" si="2"/>
        <v>2020_02</v>
      </c>
      <c r="F48" s="75">
        <f t="shared" si="3"/>
        <v>2020</v>
      </c>
      <c r="G48" s="75">
        <f t="shared" si="4"/>
        <v>2</v>
      </c>
      <c r="H48" s="4">
        <v>2</v>
      </c>
      <c r="I48" s="4">
        <v>0</v>
      </c>
      <c r="J48" s="4"/>
      <c r="K48" s="4"/>
      <c r="L48" s="4">
        <v>0</v>
      </c>
      <c r="M48" s="4"/>
      <c r="N48" s="4"/>
      <c r="O48" s="4"/>
      <c r="P48" s="4">
        <v>0</v>
      </c>
      <c r="Q48" s="4"/>
      <c r="R48" s="4"/>
      <c r="S48" s="4">
        <v>13</v>
      </c>
      <c r="T48" s="4">
        <v>1</v>
      </c>
      <c r="U48" s="4">
        <v>7</v>
      </c>
      <c r="V48" s="42" t="str">
        <f>IFERROR(VLOOKUP(U48,Mapping!$A$1:$B$17,2,0),Absent)</f>
        <v>georgia</v>
      </c>
      <c r="W48" s="4" t="str">
        <f>VLOOKUP(U48,Mapping!$A$1:$B$17,2,0)</f>
        <v>georgia</v>
      </c>
      <c r="X48" s="4">
        <v>6487</v>
      </c>
      <c r="Y48" s="4">
        <v>6446</v>
      </c>
    </row>
    <row r="49" spans="2:25" x14ac:dyDescent="0.35">
      <c r="B49" s="34">
        <v>43889</v>
      </c>
      <c r="C49" s="34" t="str">
        <f t="shared" si="0"/>
        <v>2020_02</v>
      </c>
      <c r="D49" s="43" t="str">
        <f t="shared" si="1"/>
        <v>2020_2</v>
      </c>
      <c r="E49" s="43" t="str">
        <f t="shared" si="2"/>
        <v>2020_02</v>
      </c>
      <c r="F49" s="75">
        <f t="shared" si="3"/>
        <v>2020</v>
      </c>
      <c r="G49" s="75">
        <f t="shared" si="4"/>
        <v>2</v>
      </c>
      <c r="H49" s="4">
        <v>4</v>
      </c>
      <c r="I49" s="4">
        <v>2</v>
      </c>
      <c r="J49" s="4"/>
      <c r="K49" s="4"/>
      <c r="L49" s="4">
        <v>0</v>
      </c>
      <c r="M49" s="4"/>
      <c r="N49" s="4"/>
      <c r="O49" s="4"/>
      <c r="P49" s="4">
        <v>0</v>
      </c>
      <c r="Q49" s="4"/>
      <c r="R49" s="4"/>
      <c r="S49" s="4">
        <v>15</v>
      </c>
      <c r="T49" s="4">
        <v>2</v>
      </c>
      <c r="U49" s="4">
        <v>7</v>
      </c>
      <c r="V49" s="42" t="str">
        <f>IFERROR(VLOOKUP(U49,Mapping!$A$1:$B$17,2,0),Absent)</f>
        <v>georgia</v>
      </c>
      <c r="W49" s="4" t="str">
        <f>VLOOKUP(U49,Mapping!$A$1:$B$17,2,0)</f>
        <v>georgia</v>
      </c>
      <c r="X49" s="4">
        <v>6490</v>
      </c>
      <c r="Y49" s="4">
        <v>3</v>
      </c>
    </row>
    <row r="50" spans="2:25" x14ac:dyDescent="0.35">
      <c r="B50" s="34">
        <v>43890</v>
      </c>
      <c r="C50" s="34" t="str">
        <f t="shared" si="0"/>
        <v>2020_02</v>
      </c>
      <c r="D50" s="43" t="str">
        <f t="shared" si="1"/>
        <v>2020_2</v>
      </c>
      <c r="E50" s="43" t="str">
        <f t="shared" si="2"/>
        <v>2020_02</v>
      </c>
      <c r="F50" s="75">
        <f t="shared" si="3"/>
        <v>2020</v>
      </c>
      <c r="G50" s="75">
        <f t="shared" si="4"/>
        <v>2</v>
      </c>
      <c r="H50" s="4">
        <v>5</v>
      </c>
      <c r="I50" s="4">
        <v>1</v>
      </c>
      <c r="J50" s="4"/>
      <c r="K50" s="4"/>
      <c r="L50" s="4">
        <v>0</v>
      </c>
      <c r="M50" s="4"/>
      <c r="N50" s="4"/>
      <c r="O50" s="4"/>
      <c r="P50" s="4">
        <v>0</v>
      </c>
      <c r="Q50" s="4"/>
      <c r="R50" s="4"/>
      <c r="S50" s="4">
        <v>18</v>
      </c>
      <c r="T50" s="4">
        <v>3</v>
      </c>
      <c r="U50" s="4">
        <v>8</v>
      </c>
      <c r="V50" s="42" t="str">
        <f>IFERROR(VLOOKUP(U50,Mapping!$A$1:$B$17,2,0),Absent)</f>
        <v>illionis</v>
      </c>
      <c r="W50" s="4" t="str">
        <f>VLOOKUP(U50,Mapping!$A$1:$B$17,2,0)</f>
        <v>illionis</v>
      </c>
      <c r="X50" s="4">
        <v>6555</v>
      </c>
      <c r="Y50" s="4">
        <v>65</v>
      </c>
    </row>
    <row r="51" spans="2:25" x14ac:dyDescent="0.35">
      <c r="B51" s="34">
        <v>43891</v>
      </c>
      <c r="C51" s="34" t="str">
        <f t="shared" si="0"/>
        <v>2020_03</v>
      </c>
      <c r="D51" s="43" t="str">
        <f t="shared" si="1"/>
        <v>2020_3</v>
      </c>
      <c r="E51" s="43" t="str">
        <f t="shared" si="2"/>
        <v>2020_03</v>
      </c>
      <c r="F51" s="75">
        <f t="shared" si="3"/>
        <v>2020</v>
      </c>
      <c r="G51" s="75">
        <f t="shared" si="4"/>
        <v>3</v>
      </c>
      <c r="H51" s="4">
        <v>8</v>
      </c>
      <c r="I51" s="4">
        <v>3</v>
      </c>
      <c r="J51" s="4"/>
      <c r="K51" s="4"/>
      <c r="L51" s="4">
        <v>0</v>
      </c>
      <c r="M51" s="4"/>
      <c r="N51" s="4"/>
      <c r="O51" s="4">
        <v>2</v>
      </c>
      <c r="P51" s="4">
        <v>2</v>
      </c>
      <c r="Q51" s="4"/>
      <c r="R51" s="4"/>
      <c r="S51" s="4">
        <v>42</v>
      </c>
      <c r="T51" s="4">
        <v>24</v>
      </c>
      <c r="U51" s="4">
        <v>11</v>
      </c>
      <c r="V51" s="42" t="str">
        <f>IFERROR(VLOOKUP(U51,Mapping!$A$1:$B$17,2,0),Absent)</f>
        <v>indiana</v>
      </c>
      <c r="W51" s="4" t="str">
        <f>VLOOKUP(U51,Mapping!$A$1:$B$17,2,0)</f>
        <v>indiana</v>
      </c>
      <c r="X51" s="4">
        <v>6651</v>
      </c>
      <c r="Y51" s="4">
        <v>96</v>
      </c>
    </row>
    <row r="52" spans="2:25" x14ac:dyDescent="0.35">
      <c r="B52" s="34">
        <v>43892</v>
      </c>
      <c r="C52" s="34" t="str">
        <f t="shared" si="0"/>
        <v>2020_03</v>
      </c>
      <c r="D52" s="43" t="str">
        <f t="shared" si="1"/>
        <v>2020_3</v>
      </c>
      <c r="E52" s="43" t="str">
        <f t="shared" si="2"/>
        <v>2020_03</v>
      </c>
      <c r="F52" s="75">
        <f t="shared" si="3"/>
        <v>2020</v>
      </c>
      <c r="G52" s="75">
        <f t="shared" si="4"/>
        <v>3</v>
      </c>
      <c r="H52" s="4">
        <v>11</v>
      </c>
      <c r="I52" s="4">
        <v>3</v>
      </c>
      <c r="J52" s="4"/>
      <c r="K52" s="4"/>
      <c r="L52" s="4">
        <v>0</v>
      </c>
      <c r="M52" s="4"/>
      <c r="N52" s="4"/>
      <c r="O52" s="4">
        <v>3</v>
      </c>
      <c r="P52" s="4">
        <v>1</v>
      </c>
      <c r="Q52" s="4"/>
      <c r="R52" s="4"/>
      <c r="S52" s="4">
        <v>72</v>
      </c>
      <c r="T52" s="4">
        <v>30</v>
      </c>
      <c r="U52" s="4">
        <v>12</v>
      </c>
      <c r="V52" s="42" t="str">
        <f>IFERROR(VLOOKUP(U52,Mapping!$A$1:$B$17,2,0),Absent)</f>
        <v>Louisiana</v>
      </c>
      <c r="W52" s="4" t="str">
        <f>VLOOKUP(U52,Mapping!$A$1:$B$17,2,0)</f>
        <v>Louisiana</v>
      </c>
      <c r="X52" s="4">
        <v>6854</v>
      </c>
      <c r="Y52" s="4">
        <v>203</v>
      </c>
    </row>
    <row r="53" spans="2:25" x14ac:dyDescent="0.35">
      <c r="B53" s="34">
        <v>43893</v>
      </c>
      <c r="C53" s="34" t="str">
        <f t="shared" si="0"/>
        <v>2020_03</v>
      </c>
      <c r="D53" s="43" t="str">
        <f t="shared" si="1"/>
        <v>2020_3</v>
      </c>
      <c r="E53" s="43" t="str">
        <f t="shared" si="2"/>
        <v>2020_03</v>
      </c>
      <c r="F53" s="75">
        <f t="shared" si="3"/>
        <v>2020</v>
      </c>
      <c r="G53" s="75">
        <f t="shared" si="4"/>
        <v>3</v>
      </c>
      <c r="H53" s="4">
        <v>14</v>
      </c>
      <c r="I53" s="4">
        <v>3</v>
      </c>
      <c r="J53" s="4"/>
      <c r="K53" s="4"/>
      <c r="L53" s="4">
        <v>0</v>
      </c>
      <c r="M53" s="4"/>
      <c r="N53" s="4"/>
      <c r="O53" s="4">
        <v>5</v>
      </c>
      <c r="P53" s="4">
        <v>2</v>
      </c>
      <c r="Q53" s="4"/>
      <c r="R53" s="4"/>
      <c r="S53" s="4">
        <v>114</v>
      </c>
      <c r="T53" s="4">
        <v>42</v>
      </c>
      <c r="U53" s="4">
        <v>16</v>
      </c>
      <c r="V53" s="42" t="str">
        <f>IFERROR(VLOOKUP(U53,Mapping!$A$1:$B$17,2,0),Absent)</f>
        <v>Massachusetts</v>
      </c>
      <c r="W53" s="4" t="str">
        <f>VLOOKUP(U53,Mapping!$A$1:$B$17,2,0)</f>
        <v>Massachusetts</v>
      </c>
      <c r="X53" s="4">
        <v>7133</v>
      </c>
      <c r="Y53" s="4">
        <v>279</v>
      </c>
    </row>
    <row r="54" spans="2:25" x14ac:dyDescent="0.35">
      <c r="B54" s="34">
        <v>43894</v>
      </c>
      <c r="C54" s="34" t="str">
        <f t="shared" si="0"/>
        <v>2020_03</v>
      </c>
      <c r="D54" s="43" t="str">
        <f t="shared" si="1"/>
        <v>2020_3</v>
      </c>
      <c r="E54" s="43" t="str">
        <f t="shared" si="2"/>
        <v>2020_03</v>
      </c>
      <c r="F54" s="75">
        <f t="shared" si="3"/>
        <v>2020</v>
      </c>
      <c r="G54" s="75">
        <f t="shared" si="4"/>
        <v>3</v>
      </c>
      <c r="H54" s="4">
        <v>16</v>
      </c>
      <c r="I54" s="4">
        <v>2</v>
      </c>
      <c r="J54" s="4"/>
      <c r="K54" s="4"/>
      <c r="L54" s="4">
        <v>4</v>
      </c>
      <c r="M54" s="4"/>
      <c r="N54" s="4">
        <v>4</v>
      </c>
      <c r="O54" s="4">
        <v>581</v>
      </c>
      <c r="P54" s="4">
        <v>576</v>
      </c>
      <c r="Q54" s="4"/>
      <c r="R54" s="4"/>
      <c r="S54" s="4">
        <v>240</v>
      </c>
      <c r="T54" s="4">
        <v>126</v>
      </c>
      <c r="U54" s="4">
        <v>26</v>
      </c>
      <c r="V54" s="42" t="str">
        <f>IFERROR(VLOOKUP(U54,Mapping!$A$1:$B$17,2,0),Absent)</f>
        <v>Mississippi</v>
      </c>
      <c r="W54" s="4" t="str">
        <f>VLOOKUP(U54,Mapping!$A$1:$B$17,2,0)</f>
        <v>Mississippi</v>
      </c>
      <c r="X54" s="4">
        <v>8023</v>
      </c>
      <c r="Y54" s="4">
        <v>890</v>
      </c>
    </row>
    <row r="55" spans="2:25" x14ac:dyDescent="0.35">
      <c r="B55" s="34">
        <v>43895</v>
      </c>
      <c r="C55" s="34" t="str">
        <f t="shared" si="0"/>
        <v>2020_03</v>
      </c>
      <c r="D55" s="43" t="str">
        <f t="shared" si="1"/>
        <v>2020_3</v>
      </c>
      <c r="E55" s="43" t="str">
        <f t="shared" si="2"/>
        <v>2020_03</v>
      </c>
      <c r="F55" s="75">
        <f t="shared" si="3"/>
        <v>2020</v>
      </c>
      <c r="G55" s="75">
        <f t="shared" si="4"/>
        <v>3</v>
      </c>
      <c r="H55" s="4">
        <v>20</v>
      </c>
      <c r="I55" s="4">
        <v>4</v>
      </c>
      <c r="J55" s="4"/>
      <c r="K55" s="4"/>
      <c r="L55" s="4">
        <v>1</v>
      </c>
      <c r="M55" s="4"/>
      <c r="N55" s="4">
        <v>5</v>
      </c>
      <c r="O55" s="4">
        <v>713</v>
      </c>
      <c r="P55" s="4">
        <v>132</v>
      </c>
      <c r="Q55" s="4"/>
      <c r="R55" s="4"/>
      <c r="S55" s="4">
        <v>305</v>
      </c>
      <c r="T55" s="4">
        <v>65</v>
      </c>
      <c r="U55" s="4">
        <v>32</v>
      </c>
      <c r="V55" s="42" t="str">
        <f>IFERROR(VLOOKUP(U55,Mapping!$A$1:$B$17,2,0),Absent)</f>
        <v>Nevada</v>
      </c>
      <c r="W55" s="4" t="str">
        <f>VLOOKUP(U55,Mapping!$A$1:$B$17,2,0)</f>
        <v>Nevada</v>
      </c>
      <c r="X55" s="4">
        <v>9538</v>
      </c>
      <c r="Y55" s="4">
        <v>1515</v>
      </c>
    </row>
    <row r="56" spans="2:25" x14ac:dyDescent="0.35">
      <c r="B56" s="34">
        <v>43896</v>
      </c>
      <c r="C56" s="34" t="str">
        <f t="shared" si="0"/>
        <v>2020_03</v>
      </c>
      <c r="D56" s="43" t="str">
        <f t="shared" si="1"/>
        <v>2020_3</v>
      </c>
      <c r="E56" s="43" t="str">
        <f t="shared" si="2"/>
        <v>2020_03</v>
      </c>
      <c r="F56" s="75">
        <f t="shared" si="3"/>
        <v>2020</v>
      </c>
      <c r="G56" s="75">
        <f t="shared" si="4"/>
        <v>3</v>
      </c>
      <c r="H56" s="4">
        <v>26</v>
      </c>
      <c r="I56" s="4">
        <v>6</v>
      </c>
      <c r="J56" s="4"/>
      <c r="K56" s="4"/>
      <c r="L56" s="4">
        <v>1</v>
      </c>
      <c r="M56" s="4"/>
      <c r="N56" s="4">
        <v>6</v>
      </c>
      <c r="O56" s="4">
        <v>874</v>
      </c>
      <c r="P56" s="4">
        <v>161</v>
      </c>
      <c r="Q56" s="4"/>
      <c r="R56" s="4"/>
      <c r="S56" s="4">
        <v>437</v>
      </c>
      <c r="T56" s="4">
        <v>132</v>
      </c>
      <c r="U56" s="4">
        <v>40</v>
      </c>
      <c r="V56" s="42" t="str">
        <f>IFERROR(VLOOKUP(U56,Mapping!$A$1:$B$17,2,0),Absent)</f>
        <v>New Mexico</v>
      </c>
      <c r="W56" s="4" t="str">
        <f>VLOOKUP(U56,Mapping!$A$1:$B$17,2,0)</f>
        <v>New Mexico</v>
      </c>
      <c r="X56" s="4">
        <v>11715</v>
      </c>
      <c r="Y56" s="4">
        <v>2177</v>
      </c>
    </row>
    <row r="57" spans="2:25" x14ac:dyDescent="0.35">
      <c r="B57" s="34">
        <v>43897</v>
      </c>
      <c r="C57" s="34" t="str">
        <f t="shared" si="0"/>
        <v>2020_03</v>
      </c>
      <c r="D57" s="43" t="str">
        <f t="shared" si="1"/>
        <v>2020_3</v>
      </c>
      <c r="E57" s="43" t="str">
        <f t="shared" si="2"/>
        <v>2020_03</v>
      </c>
      <c r="F57" s="75">
        <f t="shared" si="3"/>
        <v>2020</v>
      </c>
      <c r="G57" s="75">
        <f t="shared" si="4"/>
        <v>3</v>
      </c>
      <c r="H57" s="4">
        <v>27</v>
      </c>
      <c r="I57" s="4">
        <v>1</v>
      </c>
      <c r="J57" s="4"/>
      <c r="K57" s="4"/>
      <c r="L57" s="4">
        <v>0</v>
      </c>
      <c r="M57" s="4"/>
      <c r="N57" s="4">
        <v>6</v>
      </c>
      <c r="O57" s="4">
        <v>1148</v>
      </c>
      <c r="P57" s="4">
        <v>274</v>
      </c>
      <c r="Q57" s="4"/>
      <c r="R57" s="4"/>
      <c r="S57" s="4">
        <v>574</v>
      </c>
      <c r="T57" s="4">
        <v>137</v>
      </c>
      <c r="U57" s="4">
        <v>51</v>
      </c>
      <c r="V57" s="42" t="str">
        <f>IFERROR(VLOOKUP(U57,Mapping!$A$1:$B$17,2,0),Absent)</f>
        <v>Ohio</v>
      </c>
      <c r="W57" s="4" t="str">
        <f>VLOOKUP(U57,Mapping!$A$1:$B$17,2,0)</f>
        <v>Ohio</v>
      </c>
      <c r="X57" s="4">
        <v>12646</v>
      </c>
      <c r="Y57" s="4">
        <v>931</v>
      </c>
    </row>
    <row r="58" spans="2:25" x14ac:dyDescent="0.35">
      <c r="B58" s="34">
        <v>43898</v>
      </c>
      <c r="C58" s="34" t="str">
        <f t="shared" si="0"/>
        <v>2020_03</v>
      </c>
      <c r="D58" s="43" t="str">
        <f t="shared" si="1"/>
        <v>2020_3</v>
      </c>
      <c r="E58" s="43" t="str">
        <f t="shared" si="2"/>
        <v>2020_03</v>
      </c>
      <c r="F58" s="75">
        <f t="shared" si="3"/>
        <v>2020</v>
      </c>
      <c r="G58" s="75">
        <f t="shared" si="4"/>
        <v>3</v>
      </c>
      <c r="H58" s="4">
        <v>31</v>
      </c>
      <c r="I58" s="4">
        <v>4</v>
      </c>
      <c r="J58" s="4"/>
      <c r="K58" s="4"/>
      <c r="L58" s="4">
        <v>0</v>
      </c>
      <c r="M58" s="4"/>
      <c r="N58" s="4">
        <v>6</v>
      </c>
      <c r="O58" s="4">
        <v>1344</v>
      </c>
      <c r="P58" s="4">
        <v>196</v>
      </c>
      <c r="Q58" s="4"/>
      <c r="R58" s="4"/>
      <c r="S58" s="4">
        <v>744</v>
      </c>
      <c r="T58" s="4">
        <v>170</v>
      </c>
      <c r="U58" s="4">
        <v>51</v>
      </c>
      <c r="V58" s="42" t="str">
        <f>IFERROR(VLOOKUP(U58,Mapping!$A$1:$B$17,2,0),Absent)</f>
        <v>Ohio</v>
      </c>
      <c r="W58" s="4" t="str">
        <f>VLOOKUP(U58,Mapping!$A$1:$B$17,2,0)</f>
        <v>Ohio</v>
      </c>
      <c r="X58" s="4">
        <v>13776</v>
      </c>
      <c r="Y58" s="4">
        <v>1130</v>
      </c>
    </row>
    <row r="59" spans="2:25" x14ac:dyDescent="0.35">
      <c r="B59" s="34">
        <v>43899</v>
      </c>
      <c r="C59" s="34" t="str">
        <f t="shared" si="0"/>
        <v>2020_03</v>
      </c>
      <c r="D59" s="43" t="str">
        <f t="shared" si="1"/>
        <v>2020_3</v>
      </c>
      <c r="E59" s="43" t="str">
        <f t="shared" si="2"/>
        <v>2020_03</v>
      </c>
      <c r="F59" s="75">
        <f t="shared" si="3"/>
        <v>2020</v>
      </c>
      <c r="G59" s="75">
        <f t="shared" si="4"/>
        <v>3</v>
      </c>
      <c r="H59" s="4">
        <v>35</v>
      </c>
      <c r="I59" s="4">
        <v>4</v>
      </c>
      <c r="J59" s="4"/>
      <c r="K59" s="4"/>
      <c r="L59" s="4">
        <v>3</v>
      </c>
      <c r="M59" s="4"/>
      <c r="N59" s="4">
        <v>9</v>
      </c>
      <c r="O59" s="4">
        <v>1786</v>
      </c>
      <c r="P59" s="4">
        <v>442</v>
      </c>
      <c r="Q59" s="4"/>
      <c r="R59" s="4"/>
      <c r="S59" s="4">
        <v>1020</v>
      </c>
      <c r="T59" s="4">
        <v>276</v>
      </c>
      <c r="U59" s="4">
        <v>51</v>
      </c>
      <c r="V59" s="42" t="str">
        <f>IFERROR(VLOOKUP(U59,Mapping!$A$1:$B$17,2,0),Absent)</f>
        <v>Ohio</v>
      </c>
      <c r="W59" s="4" t="str">
        <f>VLOOKUP(U59,Mapping!$A$1:$B$17,2,0)</f>
        <v>Ohio</v>
      </c>
      <c r="X59" s="4">
        <v>15831</v>
      </c>
      <c r="Y59" s="4">
        <v>2055</v>
      </c>
    </row>
    <row r="60" spans="2:25" x14ac:dyDescent="0.35">
      <c r="B60" s="34">
        <v>43900</v>
      </c>
      <c r="C60" s="34" t="str">
        <f t="shared" si="0"/>
        <v>2020_03</v>
      </c>
      <c r="D60" s="43" t="str">
        <f t="shared" si="1"/>
        <v>2020_3</v>
      </c>
      <c r="E60" s="43" t="str">
        <f t="shared" si="2"/>
        <v>2020_03</v>
      </c>
      <c r="F60" s="75">
        <f t="shared" si="3"/>
        <v>2020</v>
      </c>
      <c r="G60" s="75">
        <f t="shared" si="4"/>
        <v>3</v>
      </c>
      <c r="H60" s="4">
        <v>37</v>
      </c>
      <c r="I60" s="4">
        <v>2</v>
      </c>
      <c r="J60" s="4"/>
      <c r="K60" s="4"/>
      <c r="L60" s="4">
        <v>0</v>
      </c>
      <c r="M60" s="4"/>
      <c r="N60" s="4">
        <v>9</v>
      </c>
      <c r="O60" s="4">
        <v>2280</v>
      </c>
      <c r="P60" s="4">
        <v>494</v>
      </c>
      <c r="Q60" s="4"/>
      <c r="R60" s="4"/>
      <c r="S60" s="4">
        <v>1405</v>
      </c>
      <c r="T60" s="4">
        <v>385</v>
      </c>
      <c r="U60" s="4">
        <v>51</v>
      </c>
      <c r="V60" s="42" t="str">
        <f>IFERROR(VLOOKUP(U60,Mapping!$A$1:$B$17,2,0),Absent)</f>
        <v>Ohio</v>
      </c>
      <c r="W60" s="4" t="str">
        <f>VLOOKUP(U60,Mapping!$A$1:$B$17,2,0)</f>
        <v>Ohio</v>
      </c>
      <c r="X60" s="4">
        <v>19153</v>
      </c>
      <c r="Y60" s="4">
        <v>3322</v>
      </c>
    </row>
    <row r="61" spans="2:25" x14ac:dyDescent="0.35">
      <c r="B61" s="34">
        <v>43901</v>
      </c>
      <c r="C61" s="34" t="str">
        <f t="shared" si="0"/>
        <v>2020_03</v>
      </c>
      <c r="D61" s="43" t="str">
        <f t="shared" si="1"/>
        <v>2020_3</v>
      </c>
      <c r="E61" s="43" t="str">
        <f t="shared" si="2"/>
        <v>2020_03</v>
      </c>
      <c r="F61" s="75">
        <f t="shared" si="3"/>
        <v>2020</v>
      </c>
      <c r="G61" s="75">
        <f t="shared" si="4"/>
        <v>3</v>
      </c>
      <c r="H61" s="4">
        <v>43</v>
      </c>
      <c r="I61" s="4">
        <v>6</v>
      </c>
      <c r="J61" s="4"/>
      <c r="K61" s="4"/>
      <c r="L61" s="4">
        <v>3</v>
      </c>
      <c r="M61" s="4"/>
      <c r="N61" s="4">
        <v>12</v>
      </c>
      <c r="O61" s="4">
        <v>3301</v>
      </c>
      <c r="P61" s="4">
        <v>1021</v>
      </c>
      <c r="Q61" s="4"/>
      <c r="R61" s="4"/>
      <c r="S61" s="4">
        <v>1823</v>
      </c>
      <c r="T61" s="4">
        <v>418</v>
      </c>
      <c r="U61" s="4">
        <v>51</v>
      </c>
      <c r="V61" s="42" t="str">
        <f>IFERROR(VLOOKUP(U61,Mapping!$A$1:$B$17,2,0),Absent)</f>
        <v>Ohio</v>
      </c>
      <c r="W61" s="4" t="str">
        <f>VLOOKUP(U61,Mapping!$A$1:$B$17,2,0)</f>
        <v>Ohio</v>
      </c>
      <c r="X61" s="4">
        <v>23600</v>
      </c>
      <c r="Y61" s="4">
        <v>4447</v>
      </c>
    </row>
    <row r="62" spans="2:25" x14ac:dyDescent="0.35">
      <c r="B62" s="34">
        <v>43902</v>
      </c>
      <c r="C62" s="34" t="str">
        <f t="shared" si="0"/>
        <v>2020_03</v>
      </c>
      <c r="D62" s="43" t="str">
        <f t="shared" si="1"/>
        <v>2020_3</v>
      </c>
      <c r="E62" s="43" t="str">
        <f t="shared" si="2"/>
        <v>2020_03</v>
      </c>
      <c r="F62" s="75">
        <f t="shared" si="3"/>
        <v>2020</v>
      </c>
      <c r="G62" s="75">
        <f t="shared" si="4"/>
        <v>3</v>
      </c>
      <c r="H62" s="4">
        <v>52</v>
      </c>
      <c r="I62" s="4">
        <v>9</v>
      </c>
      <c r="J62" s="4"/>
      <c r="K62" s="4"/>
      <c r="L62" s="4">
        <v>5</v>
      </c>
      <c r="M62" s="4"/>
      <c r="N62" s="4">
        <v>17</v>
      </c>
      <c r="O62" s="4">
        <v>4292</v>
      </c>
      <c r="P62" s="4">
        <v>991</v>
      </c>
      <c r="Q62" s="4"/>
      <c r="R62" s="4"/>
      <c r="S62" s="4">
        <v>2505</v>
      </c>
      <c r="T62" s="4">
        <v>682</v>
      </c>
      <c r="U62" s="4">
        <v>51</v>
      </c>
      <c r="V62" s="42" t="str">
        <f>IFERROR(VLOOKUP(U62,Mapping!$A$1:$B$17,2,0),Absent)</f>
        <v>Ohio</v>
      </c>
      <c r="W62" s="4" t="str">
        <f>VLOOKUP(U62,Mapping!$A$1:$B$17,2,0)</f>
        <v>Ohio</v>
      </c>
      <c r="X62" s="4">
        <v>30283</v>
      </c>
      <c r="Y62" s="4">
        <v>6683</v>
      </c>
    </row>
    <row r="63" spans="2:25" x14ac:dyDescent="0.35">
      <c r="B63" s="34">
        <v>43903</v>
      </c>
      <c r="C63" s="34" t="str">
        <f t="shared" si="0"/>
        <v>2020_03</v>
      </c>
      <c r="D63" s="43" t="str">
        <f t="shared" si="1"/>
        <v>2020_3</v>
      </c>
      <c r="E63" s="43" t="str">
        <f t="shared" si="2"/>
        <v>2020_03</v>
      </c>
      <c r="F63" s="75">
        <f t="shared" si="3"/>
        <v>2020</v>
      </c>
      <c r="G63" s="75">
        <f t="shared" si="4"/>
        <v>3</v>
      </c>
      <c r="H63" s="4">
        <v>57</v>
      </c>
      <c r="I63" s="4">
        <v>5</v>
      </c>
      <c r="J63" s="4"/>
      <c r="K63" s="4"/>
      <c r="L63" s="4">
        <v>6</v>
      </c>
      <c r="M63" s="4"/>
      <c r="N63" s="4">
        <v>23</v>
      </c>
      <c r="O63" s="4">
        <v>5441</v>
      </c>
      <c r="P63" s="4">
        <v>1149</v>
      </c>
      <c r="Q63" s="4"/>
      <c r="R63" s="4"/>
      <c r="S63" s="4">
        <v>3350</v>
      </c>
      <c r="T63" s="4">
        <v>845</v>
      </c>
      <c r="U63" s="4">
        <v>51</v>
      </c>
      <c r="V63" s="42" t="str">
        <f>IFERROR(VLOOKUP(U63,Mapping!$A$1:$B$17,2,0),Absent)</f>
        <v>Ohio</v>
      </c>
      <c r="W63" s="4" t="str">
        <f>VLOOKUP(U63,Mapping!$A$1:$B$17,2,0)</f>
        <v>Ohio</v>
      </c>
      <c r="X63" s="4">
        <v>40016</v>
      </c>
      <c r="Y63" s="4">
        <v>9733</v>
      </c>
    </row>
    <row r="64" spans="2:25" x14ac:dyDescent="0.35">
      <c r="B64" s="34">
        <v>43904</v>
      </c>
      <c r="C64" s="34" t="str">
        <f t="shared" si="0"/>
        <v>2020_03</v>
      </c>
      <c r="D64" s="43" t="str">
        <f t="shared" si="1"/>
        <v>2020_3</v>
      </c>
      <c r="E64" s="43" t="str">
        <f t="shared" si="2"/>
        <v>2020_03</v>
      </c>
      <c r="F64" s="75">
        <f t="shared" si="3"/>
        <v>2020</v>
      </c>
      <c r="G64" s="75">
        <f t="shared" si="4"/>
        <v>3</v>
      </c>
      <c r="H64" s="4">
        <v>65</v>
      </c>
      <c r="I64" s="4">
        <v>8</v>
      </c>
      <c r="J64" s="4"/>
      <c r="K64" s="4"/>
      <c r="L64" s="4">
        <v>4</v>
      </c>
      <c r="M64" s="4"/>
      <c r="N64" s="4">
        <v>27</v>
      </c>
      <c r="O64" s="4">
        <v>7057</v>
      </c>
      <c r="P64" s="4">
        <v>1616</v>
      </c>
      <c r="Q64" s="4"/>
      <c r="R64" s="4"/>
      <c r="S64" s="4">
        <v>4376</v>
      </c>
      <c r="T64" s="4">
        <v>1026</v>
      </c>
      <c r="U64" s="4">
        <v>51</v>
      </c>
      <c r="V64" s="42" t="str">
        <f>IFERROR(VLOOKUP(U64,Mapping!$A$1:$B$17,2,0),Absent)</f>
        <v>Ohio</v>
      </c>
      <c r="W64" s="4" t="str">
        <f>VLOOKUP(U64,Mapping!$A$1:$B$17,2,0)</f>
        <v>Ohio</v>
      </c>
      <c r="X64" s="4">
        <v>49832</v>
      </c>
      <c r="Y64" s="4">
        <v>9816</v>
      </c>
    </row>
    <row r="65" spans="2:25" x14ac:dyDescent="0.35">
      <c r="B65" s="34">
        <v>43905</v>
      </c>
      <c r="C65" s="34" t="str">
        <f t="shared" si="0"/>
        <v>2020_03</v>
      </c>
      <c r="D65" s="43" t="str">
        <f t="shared" si="1"/>
        <v>2020_3</v>
      </c>
      <c r="E65" s="43" t="str">
        <f t="shared" si="2"/>
        <v>2020_03</v>
      </c>
      <c r="F65" s="75">
        <f t="shared" si="3"/>
        <v>2020</v>
      </c>
      <c r="G65" s="75">
        <f t="shared" si="4"/>
        <v>3</v>
      </c>
      <c r="H65" s="4">
        <v>80</v>
      </c>
      <c r="I65" s="4">
        <v>15</v>
      </c>
      <c r="J65" s="4"/>
      <c r="K65" s="4"/>
      <c r="L65" s="4">
        <v>10</v>
      </c>
      <c r="M65" s="4"/>
      <c r="N65" s="4">
        <v>37</v>
      </c>
      <c r="O65" s="4">
        <v>9628</v>
      </c>
      <c r="P65" s="4">
        <v>2571</v>
      </c>
      <c r="Q65" s="4"/>
      <c r="R65" s="4"/>
      <c r="S65" s="4">
        <v>5664</v>
      </c>
      <c r="T65" s="4">
        <v>1288</v>
      </c>
      <c r="U65" s="4">
        <v>51</v>
      </c>
      <c r="V65" s="42" t="str">
        <f>IFERROR(VLOOKUP(U65,Mapping!$A$1:$B$17,2,0),Absent)</f>
        <v>Ohio</v>
      </c>
      <c r="W65" s="4" t="str">
        <f>VLOOKUP(U65,Mapping!$A$1:$B$17,2,0)</f>
        <v>Ohio</v>
      </c>
      <c r="X65" s="4">
        <v>60034</v>
      </c>
      <c r="Y65" s="4">
        <v>10202</v>
      </c>
    </row>
    <row r="66" spans="2:25" x14ac:dyDescent="0.35">
      <c r="B66" s="34">
        <v>43906</v>
      </c>
      <c r="C66" s="34" t="str">
        <f t="shared" si="0"/>
        <v>2020_03</v>
      </c>
      <c r="D66" s="43" t="str">
        <f t="shared" si="1"/>
        <v>2020_3</v>
      </c>
      <c r="E66" s="43" t="str">
        <f t="shared" si="2"/>
        <v>2020_03</v>
      </c>
      <c r="F66" s="75">
        <f t="shared" si="3"/>
        <v>2020</v>
      </c>
      <c r="G66" s="75">
        <f t="shared" si="4"/>
        <v>3</v>
      </c>
      <c r="H66" s="4">
        <v>102</v>
      </c>
      <c r="I66" s="4">
        <v>22</v>
      </c>
      <c r="J66" s="4"/>
      <c r="K66" s="4"/>
      <c r="L66" s="4">
        <v>6</v>
      </c>
      <c r="M66" s="4"/>
      <c r="N66" s="4">
        <v>43</v>
      </c>
      <c r="O66" s="4">
        <v>21090</v>
      </c>
      <c r="P66" s="4">
        <v>11462</v>
      </c>
      <c r="Q66" s="4"/>
      <c r="R66" s="4"/>
      <c r="S66" s="4">
        <v>7377</v>
      </c>
      <c r="T66" s="4">
        <v>1713</v>
      </c>
      <c r="U66" s="4">
        <v>56</v>
      </c>
      <c r="V66" s="42" t="str">
        <f>IFERROR(VLOOKUP(U66,Mapping!$A$1:$B$17,2,0),Absent)</f>
        <v>Texas</v>
      </c>
      <c r="W66" s="4" t="str">
        <f>VLOOKUP(U66,Mapping!$A$1:$B$17,2,0)</f>
        <v>Texas</v>
      </c>
      <c r="X66" s="4">
        <v>82988</v>
      </c>
      <c r="Y66" s="4">
        <v>22954</v>
      </c>
    </row>
    <row r="67" spans="2:25" x14ac:dyDescent="0.35">
      <c r="B67" s="34">
        <v>43907</v>
      </c>
      <c r="C67" s="34" t="str">
        <f t="shared" ref="C67:C130" si="5">YEAR(B67)&amp;"_"&amp;TEXT(MONTH(B67),"00")</f>
        <v>2020_03</v>
      </c>
      <c r="D67" s="43" t="str">
        <f t="shared" ref="D67:D130" si="6">YEAR(B67)&amp;"_"&amp;MONTH(B67)</f>
        <v>2020_3</v>
      </c>
      <c r="E67" s="43" t="str">
        <f t="shared" ref="E67:E130" si="7">YEAR(B67)&amp;"_"&amp;TEXT(MONTH(B67),"00")</f>
        <v>2020_03</v>
      </c>
      <c r="F67" s="75">
        <f t="shared" ref="F67:F130" si="8">YEAR(B67)</f>
        <v>2020</v>
      </c>
      <c r="G67" s="75">
        <f t="shared" ref="G67:G130" si="9">MONTH(B67)</f>
        <v>3</v>
      </c>
      <c r="H67" s="4">
        <v>124</v>
      </c>
      <c r="I67" s="4">
        <v>22</v>
      </c>
      <c r="J67" s="4"/>
      <c r="K67" s="4"/>
      <c r="L67" s="4">
        <v>33</v>
      </c>
      <c r="M67" s="4">
        <v>325</v>
      </c>
      <c r="N67" s="4">
        <v>76</v>
      </c>
      <c r="O67" s="4">
        <v>26117</v>
      </c>
      <c r="P67" s="4">
        <v>5027</v>
      </c>
      <c r="Q67" s="4"/>
      <c r="R67" s="4"/>
      <c r="S67" s="4">
        <v>9464</v>
      </c>
      <c r="T67" s="4">
        <v>2087</v>
      </c>
      <c r="U67" s="4">
        <v>56</v>
      </c>
      <c r="V67" s="42" t="str">
        <f>IFERROR(VLOOKUP(U67,Mapping!$A$1:$B$17,2,0),Absent)</f>
        <v>Texas</v>
      </c>
      <c r="W67" s="4" t="str">
        <f>VLOOKUP(U67,Mapping!$A$1:$B$17,2,0)</f>
        <v>Texas</v>
      </c>
      <c r="X67" s="4">
        <v>109756</v>
      </c>
      <c r="Y67" s="4">
        <v>26768</v>
      </c>
    </row>
    <row r="68" spans="2:25" x14ac:dyDescent="0.35">
      <c r="B68" s="34">
        <v>43908</v>
      </c>
      <c r="C68" s="34" t="str">
        <f t="shared" si="5"/>
        <v>2020_03</v>
      </c>
      <c r="D68" s="43" t="str">
        <f t="shared" si="6"/>
        <v>2020_3</v>
      </c>
      <c r="E68" s="43" t="str">
        <f t="shared" si="7"/>
        <v>2020_03</v>
      </c>
      <c r="F68" s="75">
        <f t="shared" si="8"/>
        <v>2020</v>
      </c>
      <c r="G68" s="75">
        <f t="shared" si="9"/>
        <v>3</v>
      </c>
      <c r="H68" s="4">
        <v>152</v>
      </c>
      <c r="I68" s="4">
        <v>28</v>
      </c>
      <c r="J68" s="4"/>
      <c r="K68" s="4"/>
      <c r="L68" s="4">
        <v>18</v>
      </c>
      <c r="M68" s="4">
        <v>416</v>
      </c>
      <c r="N68" s="4">
        <v>94</v>
      </c>
      <c r="O68" s="4">
        <v>31569</v>
      </c>
      <c r="P68" s="4">
        <v>5452</v>
      </c>
      <c r="Q68" s="4"/>
      <c r="R68" s="4"/>
      <c r="S68" s="4">
        <v>12816</v>
      </c>
      <c r="T68" s="4">
        <v>3352</v>
      </c>
      <c r="U68" s="4">
        <v>56</v>
      </c>
      <c r="V68" s="42" t="str">
        <f>IFERROR(VLOOKUP(U68,Mapping!$A$1:$B$17,2,0),Absent)</f>
        <v>Texas</v>
      </c>
      <c r="W68" s="4" t="str">
        <f>VLOOKUP(U68,Mapping!$A$1:$B$17,2,0)</f>
        <v>Texas</v>
      </c>
      <c r="X68" s="4">
        <v>141883</v>
      </c>
      <c r="Y68" s="4">
        <v>32127</v>
      </c>
    </row>
    <row r="69" spans="2:25" x14ac:dyDescent="0.35">
      <c r="B69" s="34">
        <v>43909</v>
      </c>
      <c r="C69" s="34" t="str">
        <f t="shared" si="5"/>
        <v>2020_03</v>
      </c>
      <c r="D69" s="43" t="str">
        <f t="shared" si="6"/>
        <v>2020_3</v>
      </c>
      <c r="E69" s="43" t="str">
        <f t="shared" si="7"/>
        <v>2020_03</v>
      </c>
      <c r="F69" s="75">
        <f t="shared" si="8"/>
        <v>2020</v>
      </c>
      <c r="G69" s="75">
        <f t="shared" si="9"/>
        <v>3</v>
      </c>
      <c r="H69" s="4">
        <v>203</v>
      </c>
      <c r="I69" s="4">
        <v>51</v>
      </c>
      <c r="J69" s="4"/>
      <c r="K69" s="4"/>
      <c r="L69" s="4">
        <v>34</v>
      </c>
      <c r="M69" s="4">
        <v>617</v>
      </c>
      <c r="N69" s="4">
        <v>128</v>
      </c>
      <c r="O69" s="4">
        <v>39928</v>
      </c>
      <c r="P69" s="4">
        <v>8359</v>
      </c>
      <c r="Q69" s="4"/>
      <c r="R69" s="4"/>
      <c r="S69" s="4">
        <v>17427</v>
      </c>
      <c r="T69" s="4">
        <v>4611</v>
      </c>
      <c r="U69" s="4">
        <v>56</v>
      </c>
      <c r="V69" s="42" t="str">
        <f>IFERROR(VLOOKUP(U69,Mapping!$A$1:$B$17,2,0),Absent)</f>
        <v>Texas</v>
      </c>
      <c r="W69" s="4" t="str">
        <f>VLOOKUP(U69,Mapping!$A$1:$B$17,2,0)</f>
        <v>Texas</v>
      </c>
      <c r="X69" s="4">
        <v>181094</v>
      </c>
      <c r="Y69" s="4">
        <v>39211</v>
      </c>
    </row>
    <row r="70" spans="2:25" x14ac:dyDescent="0.35">
      <c r="B70" s="34">
        <v>43910</v>
      </c>
      <c r="C70" s="34" t="str">
        <f t="shared" si="5"/>
        <v>2020_03</v>
      </c>
      <c r="D70" s="43" t="str">
        <f t="shared" si="6"/>
        <v>2020_3</v>
      </c>
      <c r="E70" s="43" t="str">
        <f t="shared" si="7"/>
        <v>2020_03</v>
      </c>
      <c r="F70" s="75">
        <f t="shared" si="8"/>
        <v>2020</v>
      </c>
      <c r="G70" s="75">
        <f t="shared" si="9"/>
        <v>3</v>
      </c>
      <c r="H70" s="4">
        <v>273</v>
      </c>
      <c r="I70" s="4">
        <v>70</v>
      </c>
      <c r="J70" s="4"/>
      <c r="K70" s="4"/>
      <c r="L70" s="4">
        <v>44</v>
      </c>
      <c r="M70" s="4">
        <v>1042</v>
      </c>
      <c r="N70" s="4">
        <v>172</v>
      </c>
      <c r="O70" s="4">
        <v>51632</v>
      </c>
      <c r="P70" s="4">
        <v>11704</v>
      </c>
      <c r="Q70" s="4"/>
      <c r="R70" s="4"/>
      <c r="S70" s="4">
        <v>23522</v>
      </c>
      <c r="T70" s="4">
        <v>6095</v>
      </c>
      <c r="U70" s="4">
        <v>56</v>
      </c>
      <c r="V70" s="42" t="str">
        <f>IFERROR(VLOOKUP(U70,Mapping!$A$1:$B$17,2,0),Absent)</f>
        <v>Texas</v>
      </c>
      <c r="W70" s="4" t="str">
        <f>VLOOKUP(U70,Mapping!$A$1:$B$17,2,0)</f>
        <v>Texas</v>
      </c>
      <c r="X70" s="4">
        <v>230601</v>
      </c>
      <c r="Y70" s="4">
        <v>49507</v>
      </c>
    </row>
    <row r="71" spans="2:25" x14ac:dyDescent="0.35">
      <c r="B71" s="34">
        <v>43911</v>
      </c>
      <c r="C71" s="34" t="str">
        <f t="shared" si="5"/>
        <v>2020_03</v>
      </c>
      <c r="D71" s="43" t="str">
        <f t="shared" si="6"/>
        <v>2020_3</v>
      </c>
      <c r="E71" s="43" t="str">
        <f t="shared" si="7"/>
        <v>2020_03</v>
      </c>
      <c r="F71" s="75">
        <f t="shared" si="8"/>
        <v>2020</v>
      </c>
      <c r="G71" s="75">
        <f t="shared" si="9"/>
        <v>3</v>
      </c>
      <c r="H71" s="4">
        <v>335</v>
      </c>
      <c r="I71" s="4">
        <v>62</v>
      </c>
      <c r="J71" s="4"/>
      <c r="K71" s="4"/>
      <c r="L71" s="4">
        <v>1849</v>
      </c>
      <c r="M71" s="4">
        <v>1492</v>
      </c>
      <c r="N71" s="4">
        <v>2021</v>
      </c>
      <c r="O71" s="4">
        <v>67635</v>
      </c>
      <c r="P71" s="4">
        <v>16003</v>
      </c>
      <c r="Q71" s="4"/>
      <c r="R71" s="4"/>
      <c r="S71" s="4">
        <v>30462</v>
      </c>
      <c r="T71" s="4">
        <v>6940</v>
      </c>
      <c r="U71" s="4">
        <v>56</v>
      </c>
      <c r="V71" s="42" t="str">
        <f>IFERROR(VLOOKUP(U71,Mapping!$A$1:$B$17,2,0),Absent)</f>
        <v>Texas</v>
      </c>
      <c r="W71" s="4" t="str">
        <f>VLOOKUP(U71,Mapping!$A$1:$B$17,2,0)</f>
        <v>Texas</v>
      </c>
      <c r="X71" s="4">
        <v>282802</v>
      </c>
      <c r="Y71" s="4">
        <v>52201</v>
      </c>
    </row>
    <row r="72" spans="2:25" x14ac:dyDescent="0.35">
      <c r="B72" s="34">
        <v>43912</v>
      </c>
      <c r="C72" s="34" t="str">
        <f t="shared" si="5"/>
        <v>2020_03</v>
      </c>
      <c r="D72" s="43" t="str">
        <f t="shared" si="6"/>
        <v>2020_3</v>
      </c>
      <c r="E72" s="43" t="str">
        <f t="shared" si="7"/>
        <v>2020_03</v>
      </c>
      <c r="F72" s="75">
        <f t="shared" si="8"/>
        <v>2020</v>
      </c>
      <c r="G72" s="75">
        <f t="shared" si="9"/>
        <v>3</v>
      </c>
      <c r="H72" s="4">
        <v>480</v>
      </c>
      <c r="I72" s="4">
        <v>145</v>
      </c>
      <c r="J72" s="4"/>
      <c r="K72" s="4"/>
      <c r="L72" s="4">
        <v>962</v>
      </c>
      <c r="M72" s="4">
        <v>2173</v>
      </c>
      <c r="N72" s="4">
        <v>2983</v>
      </c>
      <c r="O72" s="4">
        <v>80062</v>
      </c>
      <c r="P72" s="4">
        <v>12427</v>
      </c>
      <c r="Q72" s="4"/>
      <c r="R72" s="4"/>
      <c r="S72" s="4">
        <v>39691</v>
      </c>
      <c r="T72" s="4">
        <v>9229</v>
      </c>
      <c r="U72" s="4">
        <v>56</v>
      </c>
      <c r="V72" s="42" t="str">
        <f>IFERROR(VLOOKUP(U72,Mapping!$A$1:$B$17,2,0),Absent)</f>
        <v>Texas</v>
      </c>
      <c r="W72" s="4" t="str">
        <f>VLOOKUP(U72,Mapping!$A$1:$B$17,2,0)</f>
        <v>Texas</v>
      </c>
      <c r="X72" s="4">
        <v>334971</v>
      </c>
      <c r="Y72" s="4">
        <v>52169</v>
      </c>
    </row>
    <row r="73" spans="2:25" x14ac:dyDescent="0.35">
      <c r="B73" s="34">
        <v>43913</v>
      </c>
      <c r="C73" s="34" t="str">
        <f t="shared" si="5"/>
        <v>2020_03</v>
      </c>
      <c r="D73" s="43" t="str">
        <f t="shared" si="6"/>
        <v>2020_3</v>
      </c>
      <c r="E73" s="43" t="str">
        <f t="shared" si="7"/>
        <v>2020_03</v>
      </c>
      <c r="F73" s="75">
        <f t="shared" si="8"/>
        <v>2020</v>
      </c>
      <c r="G73" s="75">
        <f t="shared" si="9"/>
        <v>3</v>
      </c>
      <c r="H73" s="4">
        <v>581</v>
      </c>
      <c r="I73" s="4">
        <v>101</v>
      </c>
      <c r="J73" s="4"/>
      <c r="K73" s="4"/>
      <c r="L73" s="4">
        <v>950</v>
      </c>
      <c r="M73" s="4">
        <v>2812</v>
      </c>
      <c r="N73" s="4">
        <v>3933</v>
      </c>
      <c r="O73" s="4">
        <v>101385</v>
      </c>
      <c r="P73" s="4">
        <v>21323</v>
      </c>
      <c r="Q73" s="4"/>
      <c r="R73" s="4"/>
      <c r="S73" s="4">
        <v>50873</v>
      </c>
      <c r="T73" s="4">
        <v>11182</v>
      </c>
      <c r="U73" s="4">
        <v>56</v>
      </c>
      <c r="V73" s="42" t="str">
        <f>IFERROR(VLOOKUP(U73,Mapping!$A$1:$B$17,2,0),Absent)</f>
        <v>Texas</v>
      </c>
      <c r="W73" s="4" t="str">
        <f>VLOOKUP(U73,Mapping!$A$1:$B$17,2,0)</f>
        <v>Texas</v>
      </c>
      <c r="X73" s="4">
        <v>392282</v>
      </c>
      <c r="Y73" s="4">
        <v>57311</v>
      </c>
    </row>
    <row r="74" spans="2:25" x14ac:dyDescent="0.35">
      <c r="B74" s="34">
        <v>43914</v>
      </c>
      <c r="C74" s="34" t="str">
        <f t="shared" si="5"/>
        <v>2020_03</v>
      </c>
      <c r="D74" s="43" t="str">
        <f t="shared" si="6"/>
        <v>2020_3</v>
      </c>
      <c r="E74" s="43" t="str">
        <f t="shared" si="7"/>
        <v>2020_03</v>
      </c>
      <c r="F74" s="75">
        <f t="shared" si="8"/>
        <v>2020</v>
      </c>
      <c r="G74" s="75">
        <f t="shared" si="9"/>
        <v>3</v>
      </c>
      <c r="H74" s="4">
        <v>817</v>
      </c>
      <c r="I74" s="4">
        <v>236</v>
      </c>
      <c r="J74" s="4"/>
      <c r="K74" s="4"/>
      <c r="L74" s="4">
        <v>1186</v>
      </c>
      <c r="M74" s="4">
        <v>3938</v>
      </c>
      <c r="N74" s="4">
        <v>5119</v>
      </c>
      <c r="O74" s="4">
        <v>134502</v>
      </c>
      <c r="P74" s="4">
        <v>33117</v>
      </c>
      <c r="Q74" s="4"/>
      <c r="R74" s="4"/>
      <c r="S74" s="4">
        <v>61756</v>
      </c>
      <c r="T74" s="4">
        <v>10883</v>
      </c>
      <c r="U74" s="4">
        <v>56</v>
      </c>
      <c r="V74" s="42" t="str">
        <f>IFERROR(VLOOKUP(U74,Mapping!$A$1:$B$17,2,0),Absent)</f>
        <v>Texas</v>
      </c>
      <c r="W74" s="4" t="str">
        <f>VLOOKUP(U74,Mapping!$A$1:$B$17,2,0)</f>
        <v>Texas</v>
      </c>
      <c r="X74" s="4">
        <v>478893</v>
      </c>
      <c r="Y74" s="4">
        <v>86611</v>
      </c>
    </row>
    <row r="75" spans="2:25" x14ac:dyDescent="0.35">
      <c r="B75" s="34">
        <v>43915</v>
      </c>
      <c r="C75" s="34" t="str">
        <f t="shared" si="5"/>
        <v>2020_03</v>
      </c>
      <c r="D75" s="43" t="str">
        <f t="shared" si="6"/>
        <v>2020_3</v>
      </c>
      <c r="E75" s="43" t="str">
        <f t="shared" si="7"/>
        <v>2020_03</v>
      </c>
      <c r="F75" s="75">
        <f t="shared" si="8"/>
        <v>2020</v>
      </c>
      <c r="G75" s="75">
        <f t="shared" si="9"/>
        <v>3</v>
      </c>
      <c r="H75" s="4">
        <v>1058</v>
      </c>
      <c r="I75" s="4">
        <v>241</v>
      </c>
      <c r="J75" s="4">
        <v>74</v>
      </c>
      <c r="K75" s="4"/>
      <c r="L75" s="4">
        <v>1954</v>
      </c>
      <c r="M75" s="4">
        <v>5140</v>
      </c>
      <c r="N75" s="4">
        <v>7073</v>
      </c>
      <c r="O75" s="4">
        <v>167771</v>
      </c>
      <c r="P75" s="4">
        <v>33269</v>
      </c>
      <c r="Q75" s="4"/>
      <c r="R75" s="4">
        <v>167</v>
      </c>
      <c r="S75" s="4">
        <v>74392</v>
      </c>
      <c r="T75" s="4">
        <v>12636</v>
      </c>
      <c r="U75" s="4">
        <v>56</v>
      </c>
      <c r="V75" s="42" t="str">
        <f>IFERROR(VLOOKUP(U75,Mapping!$A$1:$B$17,2,0),Absent)</f>
        <v>Texas</v>
      </c>
      <c r="W75" s="4" t="str">
        <f>VLOOKUP(U75,Mapping!$A$1:$B$17,2,0)</f>
        <v>Texas</v>
      </c>
      <c r="X75" s="4">
        <v>561394</v>
      </c>
      <c r="Y75" s="4">
        <v>82501</v>
      </c>
    </row>
    <row r="76" spans="2:25" x14ac:dyDescent="0.35">
      <c r="B76" s="34">
        <v>43916</v>
      </c>
      <c r="C76" s="34" t="str">
        <f t="shared" si="5"/>
        <v>2020_03</v>
      </c>
      <c r="D76" s="43" t="str">
        <f t="shared" si="6"/>
        <v>2020_3</v>
      </c>
      <c r="E76" s="43" t="str">
        <f t="shared" si="7"/>
        <v>2020_03</v>
      </c>
      <c r="F76" s="75">
        <f t="shared" si="8"/>
        <v>2020</v>
      </c>
      <c r="G76" s="75">
        <f t="shared" si="9"/>
        <v>3</v>
      </c>
      <c r="H76" s="4">
        <v>1371</v>
      </c>
      <c r="I76" s="4">
        <v>313</v>
      </c>
      <c r="J76" s="4">
        <v>91</v>
      </c>
      <c r="K76" s="4">
        <v>1299</v>
      </c>
      <c r="L76" s="4">
        <v>2449</v>
      </c>
      <c r="M76" s="4">
        <v>7805</v>
      </c>
      <c r="N76" s="4">
        <v>9522</v>
      </c>
      <c r="O76" s="4">
        <v>210381</v>
      </c>
      <c r="P76" s="4">
        <v>42610</v>
      </c>
      <c r="Q76" s="4"/>
      <c r="R76" s="4">
        <v>258</v>
      </c>
      <c r="S76" s="4">
        <v>91996</v>
      </c>
      <c r="T76" s="4">
        <v>17604</v>
      </c>
      <c r="U76" s="4">
        <v>56</v>
      </c>
      <c r="V76" s="42" t="str">
        <f>IFERROR(VLOOKUP(U76,Mapping!$A$1:$B$17,2,0),Absent)</f>
        <v>Texas</v>
      </c>
      <c r="W76" s="4" t="str">
        <f>VLOOKUP(U76,Mapping!$A$1:$B$17,2,0)</f>
        <v>Texas</v>
      </c>
      <c r="X76" s="4">
        <v>667948</v>
      </c>
      <c r="Y76" s="4">
        <v>106554</v>
      </c>
    </row>
    <row r="77" spans="2:25" x14ac:dyDescent="0.35">
      <c r="B77" s="34">
        <v>43917</v>
      </c>
      <c r="C77" s="34" t="str">
        <f t="shared" si="5"/>
        <v>2020_03</v>
      </c>
      <c r="D77" s="43" t="str">
        <f t="shared" si="6"/>
        <v>2020_3</v>
      </c>
      <c r="E77" s="43" t="str">
        <f t="shared" si="7"/>
        <v>2020_03</v>
      </c>
      <c r="F77" s="75">
        <f t="shared" si="8"/>
        <v>2020</v>
      </c>
      <c r="G77" s="75">
        <f t="shared" si="9"/>
        <v>3</v>
      </c>
      <c r="H77" s="4">
        <v>1781</v>
      </c>
      <c r="I77" s="4">
        <v>410</v>
      </c>
      <c r="J77" s="4">
        <v>124</v>
      </c>
      <c r="K77" s="4">
        <v>1792</v>
      </c>
      <c r="L77" s="4">
        <v>2589</v>
      </c>
      <c r="M77" s="4">
        <v>10887</v>
      </c>
      <c r="N77" s="4">
        <v>12111</v>
      </c>
      <c r="O77" s="4">
        <v>255660</v>
      </c>
      <c r="P77" s="4">
        <v>45279</v>
      </c>
      <c r="Q77" s="4"/>
      <c r="R77" s="4">
        <v>293</v>
      </c>
      <c r="S77" s="4">
        <v>111219</v>
      </c>
      <c r="T77" s="4">
        <v>19223</v>
      </c>
      <c r="U77" s="4">
        <v>56</v>
      </c>
      <c r="V77" s="42" t="str">
        <f>IFERROR(VLOOKUP(U77,Mapping!$A$1:$B$17,2,0),Absent)</f>
        <v>Texas</v>
      </c>
      <c r="W77" s="4" t="str">
        <f>VLOOKUP(U77,Mapping!$A$1:$B$17,2,0)</f>
        <v>Texas</v>
      </c>
      <c r="X77" s="4">
        <v>769323</v>
      </c>
      <c r="Y77" s="4">
        <v>101375</v>
      </c>
    </row>
    <row r="78" spans="2:25" x14ac:dyDescent="0.35">
      <c r="B78" s="34">
        <v>43918</v>
      </c>
      <c r="C78" s="34" t="str">
        <f t="shared" si="5"/>
        <v>2020_03</v>
      </c>
      <c r="D78" s="43" t="str">
        <f t="shared" si="6"/>
        <v>2020_3</v>
      </c>
      <c r="E78" s="43" t="str">
        <f t="shared" si="7"/>
        <v>2020_03</v>
      </c>
      <c r="F78" s="75">
        <f t="shared" si="8"/>
        <v>2020</v>
      </c>
      <c r="G78" s="75">
        <f t="shared" si="9"/>
        <v>3</v>
      </c>
      <c r="H78" s="4">
        <v>2332</v>
      </c>
      <c r="I78" s="4">
        <v>551</v>
      </c>
      <c r="J78" s="4">
        <v>140</v>
      </c>
      <c r="K78" s="4">
        <v>2174</v>
      </c>
      <c r="L78" s="4">
        <v>2406</v>
      </c>
      <c r="M78" s="4">
        <v>12393</v>
      </c>
      <c r="N78" s="4">
        <v>14517</v>
      </c>
      <c r="O78" s="4">
        <v>323526</v>
      </c>
      <c r="P78" s="4">
        <v>67866</v>
      </c>
      <c r="Q78" s="4"/>
      <c r="R78" s="4">
        <v>390</v>
      </c>
      <c r="S78" s="4">
        <v>130999</v>
      </c>
      <c r="T78" s="4">
        <v>19780</v>
      </c>
      <c r="U78" s="4">
        <v>56</v>
      </c>
      <c r="V78" s="42" t="str">
        <f>IFERROR(VLOOKUP(U78,Mapping!$A$1:$B$17,2,0),Absent)</f>
        <v>Texas</v>
      </c>
      <c r="W78" s="4" t="str">
        <f>VLOOKUP(U78,Mapping!$A$1:$B$17,2,0)</f>
        <v>Texas</v>
      </c>
      <c r="X78" s="4">
        <v>880938</v>
      </c>
      <c r="Y78" s="4">
        <v>111615</v>
      </c>
    </row>
    <row r="79" spans="2:25" x14ac:dyDescent="0.35">
      <c r="B79" s="34">
        <v>43919</v>
      </c>
      <c r="C79" s="34" t="str">
        <f t="shared" si="5"/>
        <v>2020_03</v>
      </c>
      <c r="D79" s="43" t="str">
        <f t="shared" si="6"/>
        <v>2020_3</v>
      </c>
      <c r="E79" s="43" t="str">
        <f t="shared" si="7"/>
        <v>2020_03</v>
      </c>
      <c r="F79" s="75">
        <f t="shared" si="8"/>
        <v>2020</v>
      </c>
      <c r="G79" s="75">
        <f t="shared" si="9"/>
        <v>3</v>
      </c>
      <c r="H79" s="4">
        <v>2837</v>
      </c>
      <c r="I79" s="4">
        <v>505</v>
      </c>
      <c r="J79" s="4">
        <v>156</v>
      </c>
      <c r="K79" s="4">
        <v>2456</v>
      </c>
      <c r="L79" s="4">
        <v>2797</v>
      </c>
      <c r="M79" s="4">
        <v>14055</v>
      </c>
      <c r="N79" s="4">
        <v>17314</v>
      </c>
      <c r="O79" s="4">
        <v>365756</v>
      </c>
      <c r="P79" s="4">
        <v>42230</v>
      </c>
      <c r="Q79" s="4"/>
      <c r="R79" s="4">
        <v>433</v>
      </c>
      <c r="S79" s="4">
        <v>150680</v>
      </c>
      <c r="T79" s="4">
        <v>19681</v>
      </c>
      <c r="U79" s="4">
        <v>56</v>
      </c>
      <c r="V79" s="42" t="str">
        <f>IFERROR(VLOOKUP(U79,Mapping!$A$1:$B$17,2,0),Absent)</f>
        <v>Texas</v>
      </c>
      <c r="W79" s="4" t="str">
        <f>VLOOKUP(U79,Mapping!$A$1:$B$17,2,0)</f>
        <v>Texas</v>
      </c>
      <c r="X79" s="4">
        <v>968389</v>
      </c>
      <c r="Y79" s="4">
        <v>87451</v>
      </c>
    </row>
    <row r="80" spans="2:25" x14ac:dyDescent="0.35">
      <c r="B80" s="34">
        <v>43920</v>
      </c>
      <c r="C80" s="34" t="str">
        <f t="shared" si="5"/>
        <v>2020_03</v>
      </c>
      <c r="D80" s="43" t="str">
        <f t="shared" si="6"/>
        <v>2020_3</v>
      </c>
      <c r="E80" s="43" t="str">
        <f t="shared" si="7"/>
        <v>2020_03</v>
      </c>
      <c r="F80" s="75">
        <f t="shared" si="8"/>
        <v>2020</v>
      </c>
      <c r="G80" s="75">
        <f t="shared" si="9"/>
        <v>3</v>
      </c>
      <c r="H80" s="4">
        <v>3422</v>
      </c>
      <c r="I80" s="4">
        <v>585</v>
      </c>
      <c r="J80" s="4">
        <v>187</v>
      </c>
      <c r="K80" s="4">
        <v>3087</v>
      </c>
      <c r="L80" s="4">
        <v>2473</v>
      </c>
      <c r="M80" s="4">
        <v>15892</v>
      </c>
      <c r="N80" s="4">
        <v>19787</v>
      </c>
      <c r="O80" s="4">
        <v>416393</v>
      </c>
      <c r="P80" s="4">
        <v>50637</v>
      </c>
      <c r="Q80" s="4"/>
      <c r="R80" s="4">
        <v>449</v>
      </c>
      <c r="S80" s="4">
        <v>171867</v>
      </c>
      <c r="T80" s="4">
        <v>21187</v>
      </c>
      <c r="U80" s="4">
        <v>56</v>
      </c>
      <c r="V80" s="42" t="str">
        <f>IFERROR(VLOOKUP(U80,Mapping!$A$1:$B$17,2,0),Absent)</f>
        <v>Texas</v>
      </c>
      <c r="W80" s="4" t="str">
        <f>VLOOKUP(U80,Mapping!$A$1:$B$17,2,0)</f>
        <v>Texas</v>
      </c>
      <c r="X80" s="4">
        <v>1068981</v>
      </c>
      <c r="Y80" s="4">
        <v>100592</v>
      </c>
    </row>
    <row r="81" spans="2:25" x14ac:dyDescent="0.35">
      <c r="B81" s="34">
        <v>43921</v>
      </c>
      <c r="C81" s="34" t="str">
        <f t="shared" si="5"/>
        <v>2020_03</v>
      </c>
      <c r="D81" s="43" t="str">
        <f t="shared" si="6"/>
        <v>2020_3</v>
      </c>
      <c r="E81" s="43" t="str">
        <f t="shared" si="7"/>
        <v>2020_03</v>
      </c>
      <c r="F81" s="75">
        <f t="shared" si="8"/>
        <v>2020</v>
      </c>
      <c r="G81" s="75">
        <f t="shared" si="9"/>
        <v>3</v>
      </c>
      <c r="H81" s="4">
        <v>4330</v>
      </c>
      <c r="I81" s="4">
        <v>908</v>
      </c>
      <c r="J81" s="4">
        <v>230</v>
      </c>
      <c r="K81" s="4">
        <v>3487</v>
      </c>
      <c r="L81" s="4">
        <v>3995</v>
      </c>
      <c r="M81" s="4">
        <v>18155</v>
      </c>
      <c r="N81" s="4">
        <v>23782</v>
      </c>
      <c r="O81" s="4">
        <v>460477</v>
      </c>
      <c r="P81" s="4">
        <v>44084</v>
      </c>
      <c r="Q81" s="4"/>
      <c r="R81" s="4">
        <v>506</v>
      </c>
      <c r="S81" s="4">
        <v>196814</v>
      </c>
      <c r="T81" s="4">
        <v>24947</v>
      </c>
      <c r="U81" s="4">
        <v>56</v>
      </c>
      <c r="V81" s="42" t="str">
        <f>IFERROR(VLOOKUP(U81,Mapping!$A$1:$B$17,2,0),Absent)</f>
        <v>Texas</v>
      </c>
      <c r="W81" s="4" t="str">
        <f>VLOOKUP(U81,Mapping!$A$1:$B$17,2,0)</f>
        <v>Texas</v>
      </c>
      <c r="X81" s="4">
        <v>1183548</v>
      </c>
      <c r="Y81" s="4">
        <v>114567</v>
      </c>
    </row>
    <row r="82" spans="2:25" x14ac:dyDescent="0.35">
      <c r="B82" s="34">
        <v>43922</v>
      </c>
      <c r="C82" s="34" t="str">
        <f t="shared" si="5"/>
        <v>2020_04</v>
      </c>
      <c r="D82" s="43" t="str">
        <f t="shared" si="6"/>
        <v>2020_4</v>
      </c>
      <c r="E82" s="43" t="str">
        <f t="shared" si="7"/>
        <v>2020_04</v>
      </c>
      <c r="F82" s="75">
        <f t="shared" si="8"/>
        <v>2020</v>
      </c>
      <c r="G82" s="75">
        <f t="shared" si="9"/>
        <v>4</v>
      </c>
      <c r="H82" s="4">
        <v>5336</v>
      </c>
      <c r="I82" s="4">
        <v>1006</v>
      </c>
      <c r="J82" s="4">
        <v>256</v>
      </c>
      <c r="K82" s="4">
        <v>3937</v>
      </c>
      <c r="L82" s="4">
        <v>4148</v>
      </c>
      <c r="M82" s="4">
        <v>20906</v>
      </c>
      <c r="N82" s="4">
        <v>27930</v>
      </c>
      <c r="O82" s="4">
        <v>505315</v>
      </c>
      <c r="P82" s="4">
        <v>44838</v>
      </c>
      <c r="Q82" s="4">
        <v>32</v>
      </c>
      <c r="R82" s="4">
        <v>561</v>
      </c>
      <c r="S82" s="4">
        <v>223071</v>
      </c>
      <c r="T82" s="4">
        <v>26257</v>
      </c>
      <c r="U82" s="4">
        <v>56</v>
      </c>
      <c r="V82" s="42" t="str">
        <f>IFERROR(VLOOKUP(U82,Mapping!$A$1:$B$17,2,0),Absent)</f>
        <v>Texas</v>
      </c>
      <c r="W82" s="4" t="str">
        <f>VLOOKUP(U82,Mapping!$A$1:$B$17,2,0)</f>
        <v>Texas</v>
      </c>
      <c r="X82" s="4">
        <v>1306569</v>
      </c>
      <c r="Y82" s="4">
        <v>123021</v>
      </c>
    </row>
    <row r="83" spans="2:25" x14ac:dyDescent="0.35">
      <c r="B83" s="34">
        <v>43923</v>
      </c>
      <c r="C83" s="34" t="str">
        <f t="shared" si="5"/>
        <v>2020_04</v>
      </c>
      <c r="D83" s="43" t="str">
        <f t="shared" si="6"/>
        <v>2020_4</v>
      </c>
      <c r="E83" s="43" t="str">
        <f t="shared" si="7"/>
        <v>2020_04</v>
      </c>
      <c r="F83" s="75">
        <f t="shared" si="8"/>
        <v>2020</v>
      </c>
      <c r="G83" s="75">
        <f t="shared" si="9"/>
        <v>4</v>
      </c>
      <c r="H83" s="4">
        <v>6511</v>
      </c>
      <c r="I83" s="4">
        <v>1175</v>
      </c>
      <c r="J83" s="4">
        <v>305</v>
      </c>
      <c r="K83" s="4">
        <v>4513</v>
      </c>
      <c r="L83" s="4">
        <v>4164</v>
      </c>
      <c r="M83" s="4">
        <v>22995</v>
      </c>
      <c r="N83" s="4">
        <v>32094</v>
      </c>
      <c r="O83" s="4">
        <v>556316</v>
      </c>
      <c r="P83" s="4">
        <v>51001</v>
      </c>
      <c r="Q83" s="4">
        <v>32</v>
      </c>
      <c r="R83" s="4">
        <v>576</v>
      </c>
      <c r="S83" s="4">
        <v>251142</v>
      </c>
      <c r="T83" s="4">
        <v>28071</v>
      </c>
      <c r="U83" s="4">
        <v>56</v>
      </c>
      <c r="V83" s="42" t="str">
        <f>IFERROR(VLOOKUP(U83,Mapping!$A$1:$B$17,2,0),Absent)</f>
        <v>Texas</v>
      </c>
      <c r="W83" s="4" t="str">
        <f>VLOOKUP(U83,Mapping!$A$1:$B$17,2,0)</f>
        <v>Texas</v>
      </c>
      <c r="X83" s="4">
        <v>1437235</v>
      </c>
      <c r="Y83" s="4">
        <v>130666</v>
      </c>
    </row>
    <row r="84" spans="2:25" x14ac:dyDescent="0.35">
      <c r="B84" s="34">
        <v>43924</v>
      </c>
      <c r="C84" s="34" t="str">
        <f t="shared" si="5"/>
        <v>2020_04</v>
      </c>
      <c r="D84" s="43" t="str">
        <f t="shared" si="6"/>
        <v>2020_4</v>
      </c>
      <c r="E84" s="43" t="str">
        <f t="shared" si="7"/>
        <v>2020_04</v>
      </c>
      <c r="F84" s="75">
        <f t="shared" si="8"/>
        <v>2020</v>
      </c>
      <c r="G84" s="75">
        <f t="shared" si="9"/>
        <v>4</v>
      </c>
      <c r="H84" s="4">
        <v>7798</v>
      </c>
      <c r="I84" s="4">
        <v>1287</v>
      </c>
      <c r="J84" s="4">
        <v>335</v>
      </c>
      <c r="K84" s="4">
        <v>4928</v>
      </c>
      <c r="L84" s="4">
        <v>4621</v>
      </c>
      <c r="M84" s="4">
        <v>25723</v>
      </c>
      <c r="N84" s="4">
        <v>36715</v>
      </c>
      <c r="O84" s="4">
        <v>611183</v>
      </c>
      <c r="P84" s="4">
        <v>54867</v>
      </c>
      <c r="Q84" s="4">
        <v>39</v>
      </c>
      <c r="R84" s="4">
        <v>623</v>
      </c>
      <c r="S84" s="4">
        <v>282980</v>
      </c>
      <c r="T84" s="4">
        <v>31838</v>
      </c>
      <c r="U84" s="4">
        <v>56</v>
      </c>
      <c r="V84" s="42" t="str">
        <f>IFERROR(VLOOKUP(U84,Mapping!$A$1:$B$17,2,0),Absent)</f>
        <v>Texas</v>
      </c>
      <c r="W84" s="4" t="str">
        <f>VLOOKUP(U84,Mapping!$A$1:$B$17,2,0)</f>
        <v>Texas</v>
      </c>
      <c r="X84" s="4">
        <v>1579586</v>
      </c>
      <c r="Y84" s="4">
        <v>142351</v>
      </c>
    </row>
    <row r="85" spans="2:25" x14ac:dyDescent="0.35">
      <c r="B85" s="34">
        <v>43925</v>
      </c>
      <c r="C85" s="34" t="str">
        <f t="shared" si="5"/>
        <v>2020_04</v>
      </c>
      <c r="D85" s="43" t="str">
        <f t="shared" si="6"/>
        <v>2020_4</v>
      </c>
      <c r="E85" s="43" t="str">
        <f t="shared" si="7"/>
        <v>2020_04</v>
      </c>
      <c r="F85" s="75">
        <f t="shared" si="8"/>
        <v>2020</v>
      </c>
      <c r="G85" s="75">
        <f t="shared" si="9"/>
        <v>4</v>
      </c>
      <c r="H85" s="4">
        <v>9276</v>
      </c>
      <c r="I85" s="4">
        <v>1478</v>
      </c>
      <c r="J85" s="4">
        <v>403</v>
      </c>
      <c r="K85" s="4">
        <v>5500</v>
      </c>
      <c r="L85" s="4">
        <v>4993</v>
      </c>
      <c r="M85" s="4">
        <v>30456</v>
      </c>
      <c r="N85" s="4">
        <v>41708</v>
      </c>
      <c r="O85" s="4">
        <v>754654</v>
      </c>
      <c r="P85" s="4">
        <v>143471</v>
      </c>
      <c r="Q85" s="4">
        <v>39</v>
      </c>
      <c r="R85" s="4">
        <v>656</v>
      </c>
      <c r="S85" s="4">
        <v>316082</v>
      </c>
      <c r="T85" s="4">
        <v>33102</v>
      </c>
      <c r="U85" s="4">
        <v>56</v>
      </c>
      <c r="V85" s="42" t="str">
        <f>IFERROR(VLOOKUP(U85,Mapping!$A$1:$B$17,2,0),Absent)</f>
        <v>Texas</v>
      </c>
      <c r="W85" s="4" t="str">
        <f>VLOOKUP(U85,Mapping!$A$1:$B$17,2,0)</f>
        <v>Texas</v>
      </c>
      <c r="X85" s="4">
        <v>1810758</v>
      </c>
      <c r="Y85" s="4">
        <v>231172</v>
      </c>
    </row>
    <row r="86" spans="2:25" x14ac:dyDescent="0.35">
      <c r="B86" s="34">
        <v>43926</v>
      </c>
      <c r="C86" s="34" t="str">
        <f t="shared" si="5"/>
        <v>2020_04</v>
      </c>
      <c r="D86" s="43" t="str">
        <f t="shared" si="6"/>
        <v>2020_4</v>
      </c>
      <c r="E86" s="43" t="str">
        <f t="shared" si="7"/>
        <v>2020_04</v>
      </c>
      <c r="F86" s="75">
        <f t="shared" si="8"/>
        <v>2020</v>
      </c>
      <c r="G86" s="75">
        <f t="shared" si="9"/>
        <v>4</v>
      </c>
      <c r="H86" s="4">
        <v>10618</v>
      </c>
      <c r="I86" s="4">
        <v>1342</v>
      </c>
      <c r="J86" s="4">
        <v>609</v>
      </c>
      <c r="K86" s="4">
        <v>5811</v>
      </c>
      <c r="L86" s="4">
        <v>3953</v>
      </c>
      <c r="M86" s="4">
        <v>32180</v>
      </c>
      <c r="N86" s="4">
        <v>45661</v>
      </c>
      <c r="O86" s="4">
        <v>788432</v>
      </c>
      <c r="P86" s="4">
        <v>33778</v>
      </c>
      <c r="Q86" s="4">
        <v>39</v>
      </c>
      <c r="R86" s="4">
        <v>650</v>
      </c>
      <c r="S86" s="4">
        <v>341959</v>
      </c>
      <c r="T86" s="4">
        <v>25877</v>
      </c>
      <c r="U86" s="4">
        <v>56</v>
      </c>
      <c r="V86" s="42" t="str">
        <f>IFERROR(VLOOKUP(U86,Mapping!$A$1:$B$17,2,0),Absent)</f>
        <v>Texas</v>
      </c>
      <c r="W86" s="4" t="str">
        <f>VLOOKUP(U86,Mapping!$A$1:$B$17,2,0)</f>
        <v>Texas</v>
      </c>
      <c r="X86" s="4">
        <v>1940313</v>
      </c>
      <c r="Y86" s="4">
        <v>129555</v>
      </c>
    </row>
    <row r="87" spans="2:25" x14ac:dyDescent="0.35">
      <c r="B87" s="34">
        <v>43927</v>
      </c>
      <c r="C87" s="34" t="str">
        <f t="shared" si="5"/>
        <v>2020_04</v>
      </c>
      <c r="D87" s="43" t="str">
        <f t="shared" si="6"/>
        <v>2020_4</v>
      </c>
      <c r="E87" s="43" t="str">
        <f t="shared" si="7"/>
        <v>2020_04</v>
      </c>
      <c r="F87" s="75">
        <f t="shared" si="8"/>
        <v>2020</v>
      </c>
      <c r="G87" s="75">
        <f t="shared" si="9"/>
        <v>4</v>
      </c>
      <c r="H87" s="4">
        <v>11932</v>
      </c>
      <c r="I87" s="4">
        <v>1314</v>
      </c>
      <c r="J87" s="4">
        <v>663</v>
      </c>
      <c r="K87" s="4">
        <v>7079</v>
      </c>
      <c r="L87" s="4">
        <v>2962</v>
      </c>
      <c r="M87" s="4">
        <v>36159</v>
      </c>
      <c r="N87" s="4">
        <v>48623</v>
      </c>
      <c r="O87" s="4">
        <v>858250</v>
      </c>
      <c r="P87" s="4">
        <v>69818</v>
      </c>
      <c r="Q87" s="4">
        <v>39</v>
      </c>
      <c r="R87" s="4">
        <v>2961</v>
      </c>
      <c r="S87" s="4">
        <v>370221</v>
      </c>
      <c r="T87" s="4">
        <v>28262</v>
      </c>
      <c r="U87" s="4">
        <v>56</v>
      </c>
      <c r="V87" s="42" t="str">
        <f>IFERROR(VLOOKUP(U87,Mapping!$A$1:$B$17,2,0),Absent)</f>
        <v>Texas</v>
      </c>
      <c r="W87" s="4" t="str">
        <f>VLOOKUP(U87,Mapping!$A$1:$B$17,2,0)</f>
        <v>Texas</v>
      </c>
      <c r="X87" s="4">
        <v>2078023</v>
      </c>
      <c r="Y87" s="4">
        <v>137710</v>
      </c>
    </row>
    <row r="88" spans="2:25" x14ac:dyDescent="0.35">
      <c r="B88" s="34">
        <v>43928</v>
      </c>
      <c r="C88" s="34" t="str">
        <f t="shared" si="5"/>
        <v>2020_04</v>
      </c>
      <c r="D88" s="43" t="str">
        <f t="shared" si="6"/>
        <v>2020_4</v>
      </c>
      <c r="E88" s="43" t="str">
        <f t="shared" si="7"/>
        <v>2020_04</v>
      </c>
      <c r="F88" s="75">
        <f t="shared" si="8"/>
        <v>2020</v>
      </c>
      <c r="G88" s="75">
        <f t="shared" si="9"/>
        <v>4</v>
      </c>
      <c r="H88" s="4">
        <v>13970</v>
      </c>
      <c r="I88" s="4">
        <v>2038</v>
      </c>
      <c r="J88" s="4">
        <v>738</v>
      </c>
      <c r="K88" s="4">
        <v>9978</v>
      </c>
      <c r="L88" s="4">
        <v>2931</v>
      </c>
      <c r="M88" s="4">
        <v>43849</v>
      </c>
      <c r="N88" s="4">
        <v>51554</v>
      </c>
      <c r="O88" s="4">
        <v>937209</v>
      </c>
      <c r="P88" s="4">
        <v>78959</v>
      </c>
      <c r="Q88" s="4">
        <v>43</v>
      </c>
      <c r="R88" s="4">
        <v>4047</v>
      </c>
      <c r="S88" s="4">
        <v>400651</v>
      </c>
      <c r="T88" s="4">
        <v>30430</v>
      </c>
      <c r="U88" s="4">
        <v>56</v>
      </c>
      <c r="V88" s="42" t="str">
        <f>IFERROR(VLOOKUP(U88,Mapping!$A$1:$B$17,2,0),Absent)</f>
        <v>Texas</v>
      </c>
      <c r="W88" s="4" t="str">
        <f>VLOOKUP(U88,Mapping!$A$1:$B$17,2,0)</f>
        <v>Texas</v>
      </c>
      <c r="X88" s="4">
        <v>2248139</v>
      </c>
      <c r="Y88" s="4">
        <v>170116</v>
      </c>
    </row>
    <row r="89" spans="2:25" x14ac:dyDescent="0.35">
      <c r="B89" s="34">
        <v>43929</v>
      </c>
      <c r="C89" s="34" t="str">
        <f t="shared" si="5"/>
        <v>2020_04</v>
      </c>
      <c r="D89" s="43" t="str">
        <f t="shared" si="6"/>
        <v>2020_4</v>
      </c>
      <c r="E89" s="43" t="str">
        <f t="shared" si="7"/>
        <v>2020_04</v>
      </c>
      <c r="F89" s="75">
        <f t="shared" si="8"/>
        <v>2020</v>
      </c>
      <c r="G89" s="75">
        <f t="shared" si="9"/>
        <v>4</v>
      </c>
      <c r="H89" s="4">
        <v>15973</v>
      </c>
      <c r="I89" s="4">
        <v>2003</v>
      </c>
      <c r="J89" s="4">
        <v>862</v>
      </c>
      <c r="K89" s="4">
        <v>10276</v>
      </c>
      <c r="L89" s="4">
        <v>4387</v>
      </c>
      <c r="M89" s="4">
        <v>45359</v>
      </c>
      <c r="N89" s="4">
        <v>55941</v>
      </c>
      <c r="O89" s="4">
        <v>1005239</v>
      </c>
      <c r="P89" s="4">
        <v>68030</v>
      </c>
      <c r="Q89" s="4">
        <v>39</v>
      </c>
      <c r="R89" s="4">
        <v>4142</v>
      </c>
      <c r="S89" s="4">
        <v>431647</v>
      </c>
      <c r="T89" s="4">
        <v>30996</v>
      </c>
      <c r="U89" s="4">
        <v>56</v>
      </c>
      <c r="V89" s="42" t="str">
        <f>IFERROR(VLOOKUP(U89,Mapping!$A$1:$B$17,2,0),Absent)</f>
        <v>Texas</v>
      </c>
      <c r="W89" s="4" t="str">
        <f>VLOOKUP(U89,Mapping!$A$1:$B$17,2,0)</f>
        <v>Texas</v>
      </c>
      <c r="X89" s="4">
        <v>2413733</v>
      </c>
      <c r="Y89" s="4">
        <v>165594</v>
      </c>
    </row>
    <row r="90" spans="2:25" x14ac:dyDescent="0.35">
      <c r="B90" s="34">
        <v>43930</v>
      </c>
      <c r="C90" s="34" t="str">
        <f t="shared" si="5"/>
        <v>2020_04</v>
      </c>
      <c r="D90" s="43" t="str">
        <f t="shared" si="6"/>
        <v>2020_4</v>
      </c>
      <c r="E90" s="43" t="str">
        <f t="shared" si="7"/>
        <v>2020_04</v>
      </c>
      <c r="F90" s="75">
        <f t="shared" si="8"/>
        <v>2020</v>
      </c>
      <c r="G90" s="75">
        <f t="shared" si="9"/>
        <v>4</v>
      </c>
      <c r="H90" s="4">
        <v>18024</v>
      </c>
      <c r="I90" s="4">
        <v>2051</v>
      </c>
      <c r="J90" s="4">
        <v>918</v>
      </c>
      <c r="K90" s="4">
        <v>12445</v>
      </c>
      <c r="L90" s="4">
        <v>3829</v>
      </c>
      <c r="M90" s="4">
        <v>51323</v>
      </c>
      <c r="N90" s="4">
        <v>59770</v>
      </c>
      <c r="O90" s="4">
        <v>1087969</v>
      </c>
      <c r="P90" s="4">
        <v>82730</v>
      </c>
      <c r="Q90" s="4">
        <v>39</v>
      </c>
      <c r="R90" s="4">
        <v>5798</v>
      </c>
      <c r="S90" s="4">
        <v>466608</v>
      </c>
      <c r="T90" s="4">
        <v>34961</v>
      </c>
      <c r="U90" s="4">
        <v>56</v>
      </c>
      <c r="V90" s="42" t="str">
        <f>IFERROR(VLOOKUP(U90,Mapping!$A$1:$B$17,2,0),Absent)</f>
        <v>Texas</v>
      </c>
      <c r="W90" s="4" t="str">
        <f>VLOOKUP(U90,Mapping!$A$1:$B$17,2,0)</f>
        <v>Texas</v>
      </c>
      <c r="X90" s="4">
        <v>2584291</v>
      </c>
      <c r="Y90" s="4">
        <v>170558</v>
      </c>
    </row>
    <row r="91" spans="2:25" x14ac:dyDescent="0.35">
      <c r="B91" s="34">
        <v>43931</v>
      </c>
      <c r="C91" s="34" t="str">
        <f t="shared" si="5"/>
        <v>2020_04</v>
      </c>
      <c r="D91" s="43" t="str">
        <f t="shared" si="6"/>
        <v>2020_4</v>
      </c>
      <c r="E91" s="43" t="str">
        <f t="shared" si="7"/>
        <v>2020_04</v>
      </c>
      <c r="F91" s="75">
        <f t="shared" si="8"/>
        <v>2020</v>
      </c>
      <c r="G91" s="75">
        <f t="shared" si="9"/>
        <v>4</v>
      </c>
      <c r="H91" s="4">
        <v>20107</v>
      </c>
      <c r="I91" s="4">
        <v>2083</v>
      </c>
      <c r="J91" s="4">
        <v>1179</v>
      </c>
      <c r="K91" s="4">
        <v>12693</v>
      </c>
      <c r="L91" s="4">
        <v>4911</v>
      </c>
      <c r="M91" s="4">
        <v>53167</v>
      </c>
      <c r="N91" s="4">
        <v>64681</v>
      </c>
      <c r="O91" s="4">
        <v>1144129</v>
      </c>
      <c r="P91" s="4">
        <v>56160</v>
      </c>
      <c r="Q91" s="4">
        <v>39</v>
      </c>
      <c r="R91" s="4">
        <v>5937</v>
      </c>
      <c r="S91" s="4">
        <v>500340</v>
      </c>
      <c r="T91" s="4">
        <v>33732</v>
      </c>
      <c r="U91" s="4">
        <v>56</v>
      </c>
      <c r="V91" s="42" t="str">
        <f>IFERROR(VLOOKUP(U91,Mapping!$A$1:$B$17,2,0),Absent)</f>
        <v>Texas</v>
      </c>
      <c r="W91" s="4" t="str">
        <f>VLOOKUP(U91,Mapping!$A$1:$B$17,2,0)</f>
        <v>Texas</v>
      </c>
      <c r="X91" s="4">
        <v>2739967</v>
      </c>
      <c r="Y91" s="4">
        <v>155676</v>
      </c>
    </row>
    <row r="92" spans="2:25" x14ac:dyDescent="0.35">
      <c r="B92" s="34">
        <v>43932</v>
      </c>
      <c r="C92" s="34" t="str">
        <f t="shared" si="5"/>
        <v>2020_04</v>
      </c>
      <c r="D92" s="43" t="str">
        <f t="shared" si="6"/>
        <v>2020_4</v>
      </c>
      <c r="E92" s="43" t="str">
        <f t="shared" si="7"/>
        <v>2020_04</v>
      </c>
      <c r="F92" s="75">
        <f t="shared" si="8"/>
        <v>2020</v>
      </c>
      <c r="G92" s="75">
        <f t="shared" si="9"/>
        <v>4</v>
      </c>
      <c r="H92" s="4">
        <v>22182</v>
      </c>
      <c r="I92" s="4">
        <v>2075</v>
      </c>
      <c r="J92" s="4">
        <v>1399</v>
      </c>
      <c r="K92" s="4">
        <v>13293</v>
      </c>
      <c r="L92" s="4">
        <v>3735</v>
      </c>
      <c r="M92" s="4">
        <v>55563</v>
      </c>
      <c r="N92" s="4">
        <v>68416</v>
      </c>
      <c r="O92" s="4">
        <v>1207069</v>
      </c>
      <c r="P92" s="4">
        <v>62940</v>
      </c>
      <c r="Q92" s="4">
        <v>152</v>
      </c>
      <c r="R92" s="4">
        <v>5986</v>
      </c>
      <c r="S92" s="4">
        <v>531622</v>
      </c>
      <c r="T92" s="4">
        <v>31282</v>
      </c>
      <c r="U92" s="4">
        <v>56</v>
      </c>
      <c r="V92" s="42" t="str">
        <f>IFERROR(VLOOKUP(U92,Mapping!$A$1:$B$17,2,0),Absent)</f>
        <v>Texas</v>
      </c>
      <c r="W92" s="4" t="str">
        <f>VLOOKUP(U92,Mapping!$A$1:$B$17,2,0)</f>
        <v>Texas</v>
      </c>
      <c r="X92" s="4">
        <v>2898690</v>
      </c>
      <c r="Y92" s="4">
        <v>158723</v>
      </c>
    </row>
    <row r="93" spans="2:25" x14ac:dyDescent="0.35">
      <c r="B93" s="34">
        <v>43933</v>
      </c>
      <c r="C93" s="34" t="str">
        <f t="shared" si="5"/>
        <v>2020_04</v>
      </c>
      <c r="D93" s="43" t="str">
        <f t="shared" si="6"/>
        <v>2020_4</v>
      </c>
      <c r="E93" s="43" t="str">
        <f t="shared" si="7"/>
        <v>2020_04</v>
      </c>
      <c r="F93" s="75">
        <f t="shared" si="8"/>
        <v>2020</v>
      </c>
      <c r="G93" s="75">
        <f t="shared" si="9"/>
        <v>4</v>
      </c>
      <c r="H93" s="4">
        <v>23882</v>
      </c>
      <c r="I93" s="4">
        <v>1700</v>
      </c>
      <c r="J93" s="4">
        <v>1449</v>
      </c>
      <c r="K93" s="4">
        <v>13597</v>
      </c>
      <c r="L93" s="4">
        <v>3322</v>
      </c>
      <c r="M93" s="4">
        <v>55294</v>
      </c>
      <c r="N93" s="4">
        <v>71738</v>
      </c>
      <c r="O93" s="4">
        <v>1274807</v>
      </c>
      <c r="P93" s="4">
        <v>67738</v>
      </c>
      <c r="Q93" s="4">
        <v>158</v>
      </c>
      <c r="R93" s="4">
        <v>5962</v>
      </c>
      <c r="S93" s="4">
        <v>559749</v>
      </c>
      <c r="T93" s="4">
        <v>28127</v>
      </c>
      <c r="U93" s="4">
        <v>56</v>
      </c>
      <c r="V93" s="42" t="str">
        <f>IFERROR(VLOOKUP(U93,Mapping!$A$1:$B$17,2,0),Absent)</f>
        <v>Texas</v>
      </c>
      <c r="W93" s="4" t="str">
        <f>VLOOKUP(U93,Mapping!$A$1:$B$17,2,0)</f>
        <v>Texas</v>
      </c>
      <c r="X93" s="4">
        <v>3039299</v>
      </c>
      <c r="Y93" s="4">
        <v>140609</v>
      </c>
    </row>
    <row r="94" spans="2:25" x14ac:dyDescent="0.35">
      <c r="B94" s="34">
        <v>43934</v>
      </c>
      <c r="C94" s="34" t="str">
        <f t="shared" si="5"/>
        <v>2020_04</v>
      </c>
      <c r="D94" s="43" t="str">
        <f t="shared" si="6"/>
        <v>2020_4</v>
      </c>
      <c r="E94" s="43" t="str">
        <f t="shared" si="7"/>
        <v>2020_04</v>
      </c>
      <c r="F94" s="75">
        <f t="shared" si="8"/>
        <v>2020</v>
      </c>
      <c r="G94" s="75">
        <f t="shared" si="9"/>
        <v>4</v>
      </c>
      <c r="H94" s="4">
        <v>25515</v>
      </c>
      <c r="I94" s="4">
        <v>1633</v>
      </c>
      <c r="J94" s="4">
        <v>1622</v>
      </c>
      <c r="K94" s="4">
        <v>13605</v>
      </c>
      <c r="L94" s="4">
        <v>4491</v>
      </c>
      <c r="M94" s="4">
        <v>56211</v>
      </c>
      <c r="N94" s="4">
        <v>76229</v>
      </c>
      <c r="O94" s="4">
        <v>1333409</v>
      </c>
      <c r="P94" s="4">
        <v>58602</v>
      </c>
      <c r="Q94" s="4">
        <v>208</v>
      </c>
      <c r="R94" s="4">
        <v>6170</v>
      </c>
      <c r="S94" s="4">
        <v>584001</v>
      </c>
      <c r="T94" s="4">
        <v>24252</v>
      </c>
      <c r="U94" s="4">
        <v>56</v>
      </c>
      <c r="V94" s="42" t="str">
        <f>IFERROR(VLOOKUP(U94,Mapping!$A$1:$B$17,2,0),Absent)</f>
        <v>Texas</v>
      </c>
      <c r="W94" s="4" t="str">
        <f>VLOOKUP(U94,Mapping!$A$1:$B$17,2,0)</f>
        <v>Texas</v>
      </c>
      <c r="X94" s="4">
        <v>3164923</v>
      </c>
      <c r="Y94" s="4">
        <v>125624</v>
      </c>
    </row>
    <row r="95" spans="2:25" x14ac:dyDescent="0.35">
      <c r="B95" s="34">
        <v>43935</v>
      </c>
      <c r="C95" s="34" t="str">
        <f t="shared" si="5"/>
        <v>2020_04</v>
      </c>
      <c r="D95" s="43" t="str">
        <f t="shared" si="6"/>
        <v>2020_4</v>
      </c>
      <c r="E95" s="43" t="str">
        <f t="shared" si="7"/>
        <v>2020_04</v>
      </c>
      <c r="F95" s="75">
        <f t="shared" si="8"/>
        <v>2020</v>
      </c>
      <c r="G95" s="75">
        <f t="shared" si="9"/>
        <v>4</v>
      </c>
      <c r="H95" s="4">
        <v>27867</v>
      </c>
      <c r="I95" s="4">
        <v>2352</v>
      </c>
      <c r="J95" s="4">
        <v>1715</v>
      </c>
      <c r="K95" s="4">
        <v>14047</v>
      </c>
      <c r="L95" s="4">
        <v>3172</v>
      </c>
      <c r="M95" s="4">
        <v>59610</v>
      </c>
      <c r="N95" s="4">
        <v>79401</v>
      </c>
      <c r="O95" s="4">
        <v>1406993</v>
      </c>
      <c r="P95" s="4">
        <v>73584</v>
      </c>
      <c r="Q95" s="4">
        <v>221</v>
      </c>
      <c r="R95" s="4">
        <v>5981</v>
      </c>
      <c r="S95" s="4">
        <v>609913</v>
      </c>
      <c r="T95" s="4">
        <v>25912</v>
      </c>
      <c r="U95" s="4">
        <v>56</v>
      </c>
      <c r="V95" s="42" t="str">
        <f>IFERROR(VLOOKUP(U95,Mapping!$A$1:$B$17,2,0),Absent)</f>
        <v>Texas</v>
      </c>
      <c r="W95" s="4" t="str">
        <f>VLOOKUP(U95,Mapping!$A$1:$B$17,2,0)</f>
        <v>Texas</v>
      </c>
      <c r="X95" s="4">
        <v>3325178</v>
      </c>
      <c r="Y95" s="4">
        <v>160255</v>
      </c>
    </row>
    <row r="96" spans="2:25" x14ac:dyDescent="0.35">
      <c r="B96" s="34">
        <v>43936</v>
      </c>
      <c r="C96" s="34" t="str">
        <f t="shared" si="5"/>
        <v>2020_04</v>
      </c>
      <c r="D96" s="43" t="str">
        <f t="shared" si="6"/>
        <v>2020_4</v>
      </c>
      <c r="E96" s="43" t="str">
        <f t="shared" si="7"/>
        <v>2020_04</v>
      </c>
      <c r="F96" s="75">
        <f t="shared" si="8"/>
        <v>2020</v>
      </c>
      <c r="G96" s="75">
        <f t="shared" si="9"/>
        <v>4</v>
      </c>
      <c r="H96" s="4">
        <v>30412</v>
      </c>
      <c r="I96" s="4">
        <v>2545</v>
      </c>
      <c r="J96" s="4">
        <v>1783</v>
      </c>
      <c r="K96" s="4">
        <v>14639</v>
      </c>
      <c r="L96" s="4">
        <v>3502</v>
      </c>
      <c r="M96" s="4">
        <v>59930</v>
      </c>
      <c r="N96" s="4">
        <v>82903</v>
      </c>
      <c r="O96" s="4">
        <v>1464897</v>
      </c>
      <c r="P96" s="4">
        <v>57904</v>
      </c>
      <c r="Q96" s="4">
        <v>223</v>
      </c>
      <c r="R96" s="4">
        <v>6033</v>
      </c>
      <c r="S96" s="4">
        <v>639896</v>
      </c>
      <c r="T96" s="4">
        <v>29983</v>
      </c>
      <c r="U96" s="4">
        <v>56</v>
      </c>
      <c r="V96" s="42" t="str">
        <f>IFERROR(VLOOKUP(U96,Mapping!$A$1:$B$17,2,0),Absent)</f>
        <v>Texas</v>
      </c>
      <c r="W96" s="4" t="str">
        <f>VLOOKUP(U96,Mapping!$A$1:$B$17,2,0)</f>
        <v>Texas</v>
      </c>
      <c r="X96" s="4">
        <v>3474456</v>
      </c>
      <c r="Y96" s="4">
        <v>149278</v>
      </c>
    </row>
    <row r="97" spans="2:25" x14ac:dyDescent="0.35">
      <c r="B97" s="34">
        <v>43937</v>
      </c>
      <c r="C97" s="34" t="str">
        <f t="shared" si="5"/>
        <v>2020_04</v>
      </c>
      <c r="D97" s="43" t="str">
        <f t="shared" si="6"/>
        <v>2020_4</v>
      </c>
      <c r="E97" s="43" t="str">
        <f t="shared" si="7"/>
        <v>2020_04</v>
      </c>
      <c r="F97" s="75">
        <f t="shared" si="8"/>
        <v>2020</v>
      </c>
      <c r="G97" s="75">
        <f t="shared" si="9"/>
        <v>4</v>
      </c>
      <c r="H97" s="4">
        <v>32606</v>
      </c>
      <c r="I97" s="4">
        <v>2194</v>
      </c>
      <c r="J97" s="4">
        <v>1834</v>
      </c>
      <c r="K97" s="4">
        <v>15136</v>
      </c>
      <c r="L97" s="4">
        <v>3172</v>
      </c>
      <c r="M97" s="4">
        <v>59496</v>
      </c>
      <c r="N97" s="4">
        <v>86075</v>
      </c>
      <c r="O97" s="4">
        <v>1544636</v>
      </c>
      <c r="P97" s="4">
        <v>79739</v>
      </c>
      <c r="Q97" s="4">
        <v>176</v>
      </c>
      <c r="R97" s="4">
        <v>5940</v>
      </c>
      <c r="S97" s="4">
        <v>671423</v>
      </c>
      <c r="T97" s="4">
        <v>31527</v>
      </c>
      <c r="U97" s="4">
        <v>56</v>
      </c>
      <c r="V97" s="42" t="str">
        <f>IFERROR(VLOOKUP(U97,Mapping!$A$1:$B$17,2,0),Absent)</f>
        <v>Texas</v>
      </c>
      <c r="W97" s="4" t="str">
        <f>VLOOKUP(U97,Mapping!$A$1:$B$17,2,0)</f>
        <v>Texas</v>
      </c>
      <c r="X97" s="4">
        <v>3657502</v>
      </c>
      <c r="Y97" s="4">
        <v>183046</v>
      </c>
    </row>
    <row r="98" spans="2:25" x14ac:dyDescent="0.35">
      <c r="B98" s="34">
        <v>43938</v>
      </c>
      <c r="C98" s="34" t="str">
        <f t="shared" si="5"/>
        <v>2020_04</v>
      </c>
      <c r="D98" s="43" t="str">
        <f t="shared" si="6"/>
        <v>2020_4</v>
      </c>
      <c r="E98" s="43" t="str">
        <f t="shared" si="7"/>
        <v>2020_04</v>
      </c>
      <c r="F98" s="75">
        <f t="shared" si="8"/>
        <v>2020</v>
      </c>
      <c r="G98" s="75">
        <f t="shared" si="9"/>
        <v>4</v>
      </c>
      <c r="H98" s="4">
        <v>34724</v>
      </c>
      <c r="I98" s="4">
        <v>2118</v>
      </c>
      <c r="J98" s="4">
        <v>2052</v>
      </c>
      <c r="K98" s="4">
        <v>14910</v>
      </c>
      <c r="L98" s="4">
        <v>3366</v>
      </c>
      <c r="M98" s="4">
        <v>58892</v>
      </c>
      <c r="N98" s="4">
        <v>89441</v>
      </c>
      <c r="O98" s="4">
        <v>1613835</v>
      </c>
      <c r="P98" s="4">
        <v>69199</v>
      </c>
      <c r="Q98" s="4">
        <v>187</v>
      </c>
      <c r="R98" s="4">
        <v>6098</v>
      </c>
      <c r="S98" s="4">
        <v>703407</v>
      </c>
      <c r="T98" s="4">
        <v>31984</v>
      </c>
      <c r="U98" s="4">
        <v>56</v>
      </c>
      <c r="V98" s="42" t="str">
        <f>IFERROR(VLOOKUP(U98,Mapping!$A$1:$B$17,2,0),Absent)</f>
        <v>Texas</v>
      </c>
      <c r="W98" s="4" t="str">
        <f>VLOOKUP(U98,Mapping!$A$1:$B$17,2,0)</f>
        <v>Texas</v>
      </c>
      <c r="X98" s="4">
        <v>3829651</v>
      </c>
      <c r="Y98" s="4">
        <v>172149</v>
      </c>
    </row>
    <row r="99" spans="2:25" x14ac:dyDescent="0.35">
      <c r="B99" s="34">
        <v>43939</v>
      </c>
      <c r="C99" s="34" t="str">
        <f t="shared" si="5"/>
        <v>2020_04</v>
      </c>
      <c r="D99" s="43" t="str">
        <f t="shared" si="6"/>
        <v>2020_4</v>
      </c>
      <c r="E99" s="43" t="str">
        <f t="shared" si="7"/>
        <v>2020_04</v>
      </c>
      <c r="F99" s="75">
        <f t="shared" si="8"/>
        <v>2020</v>
      </c>
      <c r="G99" s="75">
        <f t="shared" si="9"/>
        <v>4</v>
      </c>
      <c r="H99" s="4">
        <v>36619</v>
      </c>
      <c r="I99" s="4">
        <v>1895</v>
      </c>
      <c r="J99" s="4">
        <v>2096</v>
      </c>
      <c r="K99" s="4">
        <v>14764</v>
      </c>
      <c r="L99" s="4">
        <v>3440</v>
      </c>
      <c r="M99" s="4">
        <v>57799</v>
      </c>
      <c r="N99" s="4">
        <v>92881</v>
      </c>
      <c r="O99" s="4">
        <v>1684240</v>
      </c>
      <c r="P99" s="4">
        <v>70405</v>
      </c>
      <c r="Q99" s="4">
        <v>205</v>
      </c>
      <c r="R99" s="4">
        <v>5733</v>
      </c>
      <c r="S99" s="4">
        <v>731357</v>
      </c>
      <c r="T99" s="4">
        <v>27950</v>
      </c>
      <c r="U99" s="4">
        <v>56</v>
      </c>
      <c r="V99" s="42" t="str">
        <f>IFERROR(VLOOKUP(U99,Mapping!$A$1:$B$17,2,0),Absent)</f>
        <v>Texas</v>
      </c>
      <c r="W99" s="4" t="str">
        <f>VLOOKUP(U99,Mapping!$A$1:$B$17,2,0)</f>
        <v>Texas</v>
      </c>
      <c r="X99" s="4">
        <v>4001531</v>
      </c>
      <c r="Y99" s="4">
        <v>171880</v>
      </c>
    </row>
    <row r="100" spans="2:25" x14ac:dyDescent="0.35">
      <c r="B100" s="34">
        <v>43940</v>
      </c>
      <c r="C100" s="34" t="str">
        <f t="shared" si="5"/>
        <v>2020_04</v>
      </c>
      <c r="D100" s="43" t="str">
        <f t="shared" si="6"/>
        <v>2020_4</v>
      </c>
      <c r="E100" s="43" t="str">
        <f t="shared" si="7"/>
        <v>2020_04</v>
      </c>
      <c r="F100" s="75">
        <f t="shared" si="8"/>
        <v>2020</v>
      </c>
      <c r="G100" s="75">
        <f t="shared" si="9"/>
        <v>4</v>
      </c>
      <c r="H100" s="4">
        <v>38382</v>
      </c>
      <c r="I100" s="4">
        <v>1763</v>
      </c>
      <c r="J100" s="4">
        <v>2145</v>
      </c>
      <c r="K100" s="4">
        <v>14385</v>
      </c>
      <c r="L100" s="4">
        <v>2177</v>
      </c>
      <c r="M100" s="4">
        <v>56497</v>
      </c>
      <c r="N100" s="4">
        <v>95058</v>
      </c>
      <c r="O100" s="4">
        <v>1753290</v>
      </c>
      <c r="P100" s="4">
        <v>69050</v>
      </c>
      <c r="Q100" s="4">
        <v>214</v>
      </c>
      <c r="R100" s="4">
        <v>5603</v>
      </c>
      <c r="S100" s="4">
        <v>758880</v>
      </c>
      <c r="T100" s="4">
        <v>27523</v>
      </c>
      <c r="U100" s="4">
        <v>56</v>
      </c>
      <c r="V100" s="42" t="str">
        <f>IFERROR(VLOOKUP(U100,Mapping!$A$1:$B$17,2,0),Absent)</f>
        <v>Texas</v>
      </c>
      <c r="W100" s="4" t="str">
        <f>VLOOKUP(U100,Mapping!$A$1:$B$17,2,0)</f>
        <v>Texas</v>
      </c>
      <c r="X100" s="4">
        <v>4150457</v>
      </c>
      <c r="Y100" s="4">
        <v>148926</v>
      </c>
    </row>
    <row r="101" spans="2:25" x14ac:dyDescent="0.35">
      <c r="B101" s="34">
        <v>43941</v>
      </c>
      <c r="C101" s="34" t="str">
        <f t="shared" si="5"/>
        <v>2020_04</v>
      </c>
      <c r="D101" s="43" t="str">
        <f t="shared" si="6"/>
        <v>2020_4</v>
      </c>
      <c r="E101" s="43" t="str">
        <f t="shared" si="7"/>
        <v>2020_04</v>
      </c>
      <c r="F101" s="75">
        <f t="shared" si="8"/>
        <v>2020</v>
      </c>
      <c r="G101" s="75">
        <f t="shared" si="9"/>
        <v>4</v>
      </c>
      <c r="H101" s="4">
        <v>40198</v>
      </c>
      <c r="I101" s="4">
        <v>1816</v>
      </c>
      <c r="J101" s="4">
        <v>2193</v>
      </c>
      <c r="K101" s="4">
        <v>14463</v>
      </c>
      <c r="L101" s="4">
        <v>2309</v>
      </c>
      <c r="M101" s="4">
        <v>56721</v>
      </c>
      <c r="N101" s="4">
        <v>97367</v>
      </c>
      <c r="O101" s="4">
        <v>1824141</v>
      </c>
      <c r="P101" s="4">
        <v>70851</v>
      </c>
      <c r="Q101" s="4">
        <v>214</v>
      </c>
      <c r="R101" s="4">
        <v>5569</v>
      </c>
      <c r="S101" s="4">
        <v>784847</v>
      </c>
      <c r="T101" s="4">
        <v>25967</v>
      </c>
      <c r="U101" s="4">
        <v>56</v>
      </c>
      <c r="V101" s="42" t="str">
        <f>IFERROR(VLOOKUP(U101,Mapping!$A$1:$B$17,2,0),Absent)</f>
        <v>Texas</v>
      </c>
      <c r="W101" s="4" t="str">
        <f>VLOOKUP(U101,Mapping!$A$1:$B$17,2,0)</f>
        <v>Texas</v>
      </c>
      <c r="X101" s="4">
        <v>4295090</v>
      </c>
      <c r="Y101" s="4">
        <v>144633</v>
      </c>
    </row>
    <row r="102" spans="2:25" x14ac:dyDescent="0.35">
      <c r="B102" s="34">
        <v>43942</v>
      </c>
      <c r="C102" s="34" t="str">
        <f t="shared" si="5"/>
        <v>2020_04</v>
      </c>
      <c r="D102" s="43" t="str">
        <f t="shared" si="6"/>
        <v>2020_4</v>
      </c>
      <c r="E102" s="43" t="str">
        <f t="shared" si="7"/>
        <v>2020_04</v>
      </c>
      <c r="F102" s="75">
        <f t="shared" si="8"/>
        <v>2020</v>
      </c>
      <c r="G102" s="75">
        <f t="shared" si="9"/>
        <v>4</v>
      </c>
      <c r="H102" s="4">
        <v>42677</v>
      </c>
      <c r="I102" s="4">
        <v>2479</v>
      </c>
      <c r="J102" s="4">
        <v>2315</v>
      </c>
      <c r="K102" s="4">
        <v>14945</v>
      </c>
      <c r="L102" s="4">
        <v>2736</v>
      </c>
      <c r="M102" s="4">
        <v>59779</v>
      </c>
      <c r="N102" s="4">
        <v>100103</v>
      </c>
      <c r="O102" s="4">
        <v>1888055</v>
      </c>
      <c r="P102" s="4">
        <v>63914</v>
      </c>
      <c r="Q102" s="4">
        <v>214</v>
      </c>
      <c r="R102" s="4">
        <v>5514</v>
      </c>
      <c r="S102" s="4">
        <v>810886</v>
      </c>
      <c r="T102" s="4">
        <v>26039</v>
      </c>
      <c r="U102" s="4">
        <v>56</v>
      </c>
      <c r="V102" s="42" t="str">
        <f>IFERROR(VLOOKUP(U102,Mapping!$A$1:$B$17,2,0),Absent)</f>
        <v>Texas</v>
      </c>
      <c r="W102" s="4" t="str">
        <f>VLOOKUP(U102,Mapping!$A$1:$B$17,2,0)</f>
        <v>Texas</v>
      </c>
      <c r="X102" s="4">
        <v>4462056</v>
      </c>
      <c r="Y102" s="4">
        <v>166966</v>
      </c>
    </row>
    <row r="103" spans="2:25" x14ac:dyDescent="0.35">
      <c r="B103" s="34">
        <v>43943</v>
      </c>
      <c r="C103" s="34" t="str">
        <f t="shared" si="5"/>
        <v>2020_04</v>
      </c>
      <c r="D103" s="43" t="str">
        <f t="shared" si="6"/>
        <v>2020_4</v>
      </c>
      <c r="E103" s="43" t="str">
        <f t="shared" si="7"/>
        <v>2020_04</v>
      </c>
      <c r="F103" s="75">
        <f t="shared" si="8"/>
        <v>2020</v>
      </c>
      <c r="G103" s="75">
        <f t="shared" si="9"/>
        <v>4</v>
      </c>
      <c r="H103" s="4">
        <v>44762</v>
      </c>
      <c r="I103" s="4">
        <v>2085</v>
      </c>
      <c r="J103" s="4">
        <v>2370</v>
      </c>
      <c r="K103" s="4">
        <v>15016</v>
      </c>
      <c r="L103" s="4">
        <v>3086</v>
      </c>
      <c r="M103" s="4">
        <v>59207</v>
      </c>
      <c r="N103" s="4">
        <v>103189</v>
      </c>
      <c r="O103" s="4">
        <v>1673902</v>
      </c>
      <c r="P103" s="4">
        <v>-214153</v>
      </c>
      <c r="Q103" s="4">
        <v>227</v>
      </c>
      <c r="R103" s="4">
        <v>5474</v>
      </c>
      <c r="S103" s="4">
        <v>840062</v>
      </c>
      <c r="T103" s="4">
        <v>29176</v>
      </c>
      <c r="U103" s="4">
        <v>56</v>
      </c>
      <c r="V103" s="42" t="str">
        <f>IFERROR(VLOOKUP(U103,Mapping!$A$1:$B$17,2,0),Absent)</f>
        <v>Texas</v>
      </c>
      <c r="W103" s="4" t="str">
        <f>VLOOKUP(U103,Mapping!$A$1:$B$17,2,0)</f>
        <v>Texas</v>
      </c>
      <c r="X103" s="4">
        <v>4796462</v>
      </c>
      <c r="Y103" s="4">
        <v>334406</v>
      </c>
    </row>
    <row r="104" spans="2:25" x14ac:dyDescent="0.35">
      <c r="B104" s="34">
        <v>43944</v>
      </c>
      <c r="C104" s="34" t="str">
        <f t="shared" si="5"/>
        <v>2020_04</v>
      </c>
      <c r="D104" s="43" t="str">
        <f t="shared" si="6"/>
        <v>2020_4</v>
      </c>
      <c r="E104" s="43" t="str">
        <f t="shared" si="7"/>
        <v>2020_04</v>
      </c>
      <c r="F104" s="75">
        <f t="shared" si="8"/>
        <v>2020</v>
      </c>
      <c r="G104" s="75">
        <f t="shared" si="9"/>
        <v>4</v>
      </c>
      <c r="H104" s="4">
        <v>46571</v>
      </c>
      <c r="I104" s="4">
        <v>1809</v>
      </c>
      <c r="J104" s="4">
        <v>2428</v>
      </c>
      <c r="K104" s="4">
        <v>14737</v>
      </c>
      <c r="L104" s="4">
        <v>2820</v>
      </c>
      <c r="M104" s="4">
        <v>59214</v>
      </c>
      <c r="N104" s="4">
        <v>106009</v>
      </c>
      <c r="O104" s="4">
        <v>1738744</v>
      </c>
      <c r="P104" s="4">
        <v>64842</v>
      </c>
      <c r="Q104" s="4">
        <v>227</v>
      </c>
      <c r="R104" s="4">
        <v>5463</v>
      </c>
      <c r="S104" s="4">
        <v>872015</v>
      </c>
      <c r="T104" s="4">
        <v>31953</v>
      </c>
      <c r="U104" s="4">
        <v>56</v>
      </c>
      <c r="V104" s="42" t="str">
        <f>IFERROR(VLOOKUP(U104,Mapping!$A$1:$B$17,2,0),Absent)</f>
        <v>Texas</v>
      </c>
      <c r="W104" s="4" t="str">
        <f>VLOOKUP(U104,Mapping!$A$1:$B$17,2,0)</f>
        <v>Texas</v>
      </c>
      <c r="X104" s="4">
        <v>5014575</v>
      </c>
      <c r="Y104" s="4">
        <v>218113</v>
      </c>
    </row>
    <row r="105" spans="2:25" x14ac:dyDescent="0.35">
      <c r="B105" s="34">
        <v>43945</v>
      </c>
      <c r="C105" s="34" t="str">
        <f t="shared" si="5"/>
        <v>2020_04</v>
      </c>
      <c r="D105" s="43" t="str">
        <f t="shared" si="6"/>
        <v>2020_4</v>
      </c>
      <c r="E105" s="43" t="str">
        <f t="shared" si="7"/>
        <v>2020_04</v>
      </c>
      <c r="F105" s="75">
        <f t="shared" si="8"/>
        <v>2020</v>
      </c>
      <c r="G105" s="75">
        <f t="shared" si="9"/>
        <v>4</v>
      </c>
      <c r="H105" s="4">
        <v>48545</v>
      </c>
      <c r="I105" s="4">
        <v>1974</v>
      </c>
      <c r="J105" s="4">
        <v>2468</v>
      </c>
      <c r="K105" s="4">
        <v>14623</v>
      </c>
      <c r="L105" s="4">
        <v>2388</v>
      </c>
      <c r="M105" s="4">
        <v>57370</v>
      </c>
      <c r="N105" s="4">
        <v>108397</v>
      </c>
      <c r="O105" s="4">
        <v>1822023</v>
      </c>
      <c r="P105" s="4">
        <v>83279</v>
      </c>
      <c r="Q105" s="4">
        <v>227</v>
      </c>
      <c r="R105" s="4">
        <v>5194</v>
      </c>
      <c r="S105" s="4">
        <v>906241</v>
      </c>
      <c r="T105" s="4">
        <v>34226</v>
      </c>
      <c r="U105" s="4">
        <v>56</v>
      </c>
      <c r="V105" s="42" t="str">
        <f>IFERROR(VLOOKUP(U105,Mapping!$A$1:$B$17,2,0),Absent)</f>
        <v>Texas</v>
      </c>
      <c r="W105" s="4" t="str">
        <f>VLOOKUP(U105,Mapping!$A$1:$B$17,2,0)</f>
        <v>Texas</v>
      </c>
      <c r="X105" s="4">
        <v>5259954</v>
      </c>
      <c r="Y105" s="4">
        <v>245379</v>
      </c>
    </row>
    <row r="106" spans="2:25" x14ac:dyDescent="0.35">
      <c r="B106" s="34">
        <v>43946</v>
      </c>
      <c r="C106" s="34" t="str">
        <f t="shared" si="5"/>
        <v>2020_04</v>
      </c>
      <c r="D106" s="43" t="str">
        <f t="shared" si="6"/>
        <v>2020_4</v>
      </c>
      <c r="E106" s="43" t="str">
        <f t="shared" si="7"/>
        <v>2020_04</v>
      </c>
      <c r="F106" s="75">
        <f t="shared" si="8"/>
        <v>2020</v>
      </c>
      <c r="G106" s="75">
        <f t="shared" si="9"/>
        <v>4</v>
      </c>
      <c r="H106" s="4">
        <v>50174</v>
      </c>
      <c r="I106" s="4">
        <v>1629</v>
      </c>
      <c r="J106" s="4">
        <v>2516</v>
      </c>
      <c r="K106" s="4">
        <v>14411</v>
      </c>
      <c r="L106" s="4">
        <v>2297</v>
      </c>
      <c r="M106" s="4">
        <v>57340</v>
      </c>
      <c r="N106" s="4">
        <v>110694</v>
      </c>
      <c r="O106" s="4">
        <v>1926826</v>
      </c>
      <c r="P106" s="4">
        <v>104803</v>
      </c>
      <c r="Q106" s="4">
        <v>227</v>
      </c>
      <c r="R106" s="4">
        <v>5266</v>
      </c>
      <c r="S106" s="4">
        <v>941975</v>
      </c>
      <c r="T106" s="4">
        <v>35734</v>
      </c>
      <c r="U106" s="4">
        <v>56</v>
      </c>
      <c r="V106" s="42" t="str">
        <f>IFERROR(VLOOKUP(U106,Mapping!$A$1:$B$17,2,0),Absent)</f>
        <v>Texas</v>
      </c>
      <c r="W106" s="4" t="str">
        <f>VLOOKUP(U106,Mapping!$A$1:$B$17,2,0)</f>
        <v>Texas</v>
      </c>
      <c r="X106" s="4">
        <v>5536257</v>
      </c>
      <c r="Y106" s="4">
        <v>276303</v>
      </c>
    </row>
    <row r="107" spans="2:25" x14ac:dyDescent="0.35">
      <c r="B107" s="34">
        <v>43947</v>
      </c>
      <c r="C107" s="34" t="str">
        <f t="shared" si="5"/>
        <v>2020_04</v>
      </c>
      <c r="D107" s="43" t="str">
        <f t="shared" si="6"/>
        <v>2020_4</v>
      </c>
      <c r="E107" s="43" t="str">
        <f t="shared" si="7"/>
        <v>2020_04</v>
      </c>
      <c r="F107" s="75">
        <f t="shared" si="8"/>
        <v>2020</v>
      </c>
      <c r="G107" s="75">
        <f t="shared" si="9"/>
        <v>4</v>
      </c>
      <c r="H107" s="4">
        <v>51393</v>
      </c>
      <c r="I107" s="4">
        <v>1219</v>
      </c>
      <c r="J107" s="4">
        <v>2571</v>
      </c>
      <c r="K107" s="4">
        <v>14093</v>
      </c>
      <c r="L107" s="4">
        <v>2215</v>
      </c>
      <c r="M107" s="4">
        <v>56161</v>
      </c>
      <c r="N107" s="4">
        <v>112909</v>
      </c>
      <c r="O107" s="4">
        <v>2002149</v>
      </c>
      <c r="P107" s="4">
        <v>75323</v>
      </c>
      <c r="Q107" s="4">
        <v>227</v>
      </c>
      <c r="R107" s="4">
        <v>5119</v>
      </c>
      <c r="S107" s="4">
        <v>969289</v>
      </c>
      <c r="T107" s="4">
        <v>27314</v>
      </c>
      <c r="U107" s="4">
        <v>56</v>
      </c>
      <c r="V107" s="42" t="str">
        <f>IFERROR(VLOOKUP(U107,Mapping!$A$1:$B$17,2,0),Absent)</f>
        <v>Texas</v>
      </c>
      <c r="W107" s="4" t="str">
        <f>VLOOKUP(U107,Mapping!$A$1:$B$17,2,0)</f>
        <v>Texas</v>
      </c>
      <c r="X107" s="4">
        <v>5742051</v>
      </c>
      <c r="Y107" s="4">
        <v>205794</v>
      </c>
    </row>
    <row r="108" spans="2:25" x14ac:dyDescent="0.35">
      <c r="B108" s="34">
        <v>43948</v>
      </c>
      <c r="C108" s="34" t="str">
        <f t="shared" si="5"/>
        <v>2020_04</v>
      </c>
      <c r="D108" s="43" t="str">
        <f t="shared" si="6"/>
        <v>2020_4</v>
      </c>
      <c r="E108" s="43" t="str">
        <f t="shared" si="7"/>
        <v>2020_04</v>
      </c>
      <c r="F108" s="75">
        <f t="shared" si="8"/>
        <v>2020</v>
      </c>
      <c r="G108" s="75">
        <f t="shared" si="9"/>
        <v>4</v>
      </c>
      <c r="H108" s="4">
        <v>52683</v>
      </c>
      <c r="I108" s="4">
        <v>1290</v>
      </c>
      <c r="J108" s="4">
        <v>3720</v>
      </c>
      <c r="K108" s="4">
        <v>13812</v>
      </c>
      <c r="L108" s="4">
        <v>2245</v>
      </c>
      <c r="M108" s="4">
        <v>56183</v>
      </c>
      <c r="N108" s="4">
        <v>115154</v>
      </c>
      <c r="O108" s="4">
        <v>2065114</v>
      </c>
      <c r="P108" s="4">
        <v>62965</v>
      </c>
      <c r="Q108" s="4">
        <v>252</v>
      </c>
      <c r="R108" s="4">
        <v>4867</v>
      </c>
      <c r="S108" s="4">
        <v>991696</v>
      </c>
      <c r="T108" s="4">
        <v>22407</v>
      </c>
      <c r="U108" s="4">
        <v>56</v>
      </c>
      <c r="V108" s="42" t="str">
        <f>IFERROR(VLOOKUP(U108,Mapping!$A$1:$B$17,2,0),Absent)</f>
        <v>Texas</v>
      </c>
      <c r="W108" s="4" t="str">
        <f>VLOOKUP(U108,Mapping!$A$1:$B$17,2,0)</f>
        <v>Texas</v>
      </c>
      <c r="X108" s="4">
        <v>5936590</v>
      </c>
      <c r="Y108" s="4">
        <v>194539</v>
      </c>
    </row>
    <row r="109" spans="2:25" x14ac:dyDescent="0.35">
      <c r="B109" s="34">
        <v>43949</v>
      </c>
      <c r="C109" s="34" t="str">
        <f t="shared" si="5"/>
        <v>2020_04</v>
      </c>
      <c r="D109" s="43" t="str">
        <f t="shared" si="6"/>
        <v>2020_4</v>
      </c>
      <c r="E109" s="43" t="str">
        <f t="shared" si="7"/>
        <v>2020_04</v>
      </c>
      <c r="F109" s="75">
        <f t="shared" si="8"/>
        <v>2020</v>
      </c>
      <c r="G109" s="75">
        <f t="shared" si="9"/>
        <v>4</v>
      </c>
      <c r="H109" s="4">
        <v>54761</v>
      </c>
      <c r="I109" s="4">
        <v>2078</v>
      </c>
      <c r="J109" s="4">
        <v>3798</v>
      </c>
      <c r="K109" s="4">
        <v>13562</v>
      </c>
      <c r="L109" s="4">
        <v>2014</v>
      </c>
      <c r="M109" s="4">
        <v>56034</v>
      </c>
      <c r="N109" s="4">
        <v>117168</v>
      </c>
      <c r="O109" s="4">
        <v>2134434</v>
      </c>
      <c r="P109" s="4">
        <v>69320</v>
      </c>
      <c r="Q109" s="4">
        <v>252</v>
      </c>
      <c r="R109" s="4">
        <v>4760</v>
      </c>
      <c r="S109" s="4">
        <v>1016930</v>
      </c>
      <c r="T109" s="4">
        <v>25234</v>
      </c>
      <c r="U109" s="4">
        <v>56</v>
      </c>
      <c r="V109" s="42" t="str">
        <f>IFERROR(VLOOKUP(U109,Mapping!$A$1:$B$17,2,0),Absent)</f>
        <v>Texas</v>
      </c>
      <c r="W109" s="4" t="str">
        <f>VLOOKUP(U109,Mapping!$A$1:$B$17,2,0)</f>
        <v>Texas</v>
      </c>
      <c r="X109" s="4">
        <v>6153255</v>
      </c>
      <c r="Y109" s="4">
        <v>216665</v>
      </c>
    </row>
    <row r="110" spans="2:25" x14ac:dyDescent="0.35">
      <c r="B110" s="34">
        <v>43950</v>
      </c>
      <c r="C110" s="34" t="str">
        <f t="shared" si="5"/>
        <v>2020_04</v>
      </c>
      <c r="D110" s="43" t="str">
        <f t="shared" si="6"/>
        <v>2020_4</v>
      </c>
      <c r="E110" s="43" t="str">
        <f t="shared" si="7"/>
        <v>2020_04</v>
      </c>
      <c r="F110" s="75">
        <f t="shared" si="8"/>
        <v>2020</v>
      </c>
      <c r="G110" s="75">
        <f t="shared" si="9"/>
        <v>4</v>
      </c>
      <c r="H110" s="4">
        <v>57437</v>
      </c>
      <c r="I110" s="4">
        <v>2676</v>
      </c>
      <c r="J110" s="4">
        <v>4093</v>
      </c>
      <c r="K110" s="4">
        <v>13550</v>
      </c>
      <c r="L110" s="4">
        <v>2946</v>
      </c>
      <c r="M110" s="4">
        <v>56009</v>
      </c>
      <c r="N110" s="4">
        <v>120114</v>
      </c>
      <c r="O110" s="4">
        <v>2221895</v>
      </c>
      <c r="P110" s="4">
        <v>87461</v>
      </c>
      <c r="Q110" s="4">
        <v>365</v>
      </c>
      <c r="R110" s="4">
        <v>4803</v>
      </c>
      <c r="S110" s="4">
        <v>1043106</v>
      </c>
      <c r="T110" s="4">
        <v>26176</v>
      </c>
      <c r="U110" s="4">
        <v>56</v>
      </c>
      <c r="V110" s="42" t="str">
        <f>IFERROR(VLOOKUP(U110,Mapping!$A$1:$B$17,2,0),Absent)</f>
        <v>Texas</v>
      </c>
      <c r="W110" s="4" t="str">
        <f>VLOOKUP(U110,Mapping!$A$1:$B$17,2,0)</f>
        <v>Texas</v>
      </c>
      <c r="X110" s="4">
        <v>6409374</v>
      </c>
      <c r="Y110" s="4">
        <v>256119</v>
      </c>
    </row>
    <row r="111" spans="2:25" x14ac:dyDescent="0.35">
      <c r="B111" s="34">
        <v>43951</v>
      </c>
      <c r="C111" s="34" t="str">
        <f t="shared" si="5"/>
        <v>2020_04</v>
      </c>
      <c r="D111" s="43" t="str">
        <f t="shared" si="6"/>
        <v>2020_4</v>
      </c>
      <c r="E111" s="43" t="str">
        <f t="shared" si="7"/>
        <v>2020_04</v>
      </c>
      <c r="F111" s="75">
        <f t="shared" si="8"/>
        <v>2020</v>
      </c>
      <c r="G111" s="75">
        <f t="shared" si="9"/>
        <v>4</v>
      </c>
      <c r="H111" s="4">
        <v>59597</v>
      </c>
      <c r="I111" s="4">
        <v>2160</v>
      </c>
      <c r="J111" s="4">
        <v>4192</v>
      </c>
      <c r="K111" s="4">
        <v>13246</v>
      </c>
      <c r="L111" s="4">
        <v>2382</v>
      </c>
      <c r="M111" s="4">
        <v>54905</v>
      </c>
      <c r="N111" s="4">
        <v>122496</v>
      </c>
      <c r="O111" s="4">
        <v>2303573</v>
      </c>
      <c r="P111" s="4">
        <v>81678</v>
      </c>
      <c r="Q111" s="4">
        <v>373</v>
      </c>
      <c r="R111" s="4">
        <v>4708</v>
      </c>
      <c r="S111" s="4">
        <v>1073152</v>
      </c>
      <c r="T111" s="4">
        <v>30046</v>
      </c>
      <c r="U111" s="4">
        <v>56</v>
      </c>
      <c r="V111" s="42" t="str">
        <f>IFERROR(VLOOKUP(U111,Mapping!$A$1:$B$17,2,0),Absent)</f>
        <v>Texas</v>
      </c>
      <c r="W111" s="4" t="str">
        <f>VLOOKUP(U111,Mapping!$A$1:$B$17,2,0)</f>
        <v>Texas</v>
      </c>
      <c r="X111" s="4">
        <v>6684935</v>
      </c>
      <c r="Y111" s="4">
        <v>275561</v>
      </c>
    </row>
    <row r="112" spans="2:25" x14ac:dyDescent="0.35">
      <c r="B112" s="34">
        <v>43952</v>
      </c>
      <c r="C112" s="34" t="str">
        <f t="shared" si="5"/>
        <v>2020_05</v>
      </c>
      <c r="D112" s="43" t="str">
        <f t="shared" si="6"/>
        <v>2020_5</v>
      </c>
      <c r="E112" s="43" t="str">
        <f t="shared" si="7"/>
        <v>2020_05</v>
      </c>
      <c r="F112" s="75">
        <f t="shared" si="8"/>
        <v>2020</v>
      </c>
      <c r="G112" s="75">
        <f t="shared" si="9"/>
        <v>5</v>
      </c>
      <c r="H112" s="4">
        <v>61406</v>
      </c>
      <c r="I112" s="4">
        <v>1809</v>
      </c>
      <c r="J112" s="4">
        <v>4300</v>
      </c>
      <c r="K112" s="4">
        <v>12861</v>
      </c>
      <c r="L112" s="4">
        <v>9874</v>
      </c>
      <c r="M112" s="4">
        <v>54897</v>
      </c>
      <c r="N112" s="4">
        <v>132370</v>
      </c>
      <c r="O112" s="4">
        <v>2408131</v>
      </c>
      <c r="P112" s="4">
        <v>104558</v>
      </c>
      <c r="Q112" s="4">
        <v>376</v>
      </c>
      <c r="R112" s="4">
        <v>4712</v>
      </c>
      <c r="S112" s="4">
        <v>1105960</v>
      </c>
      <c r="T112" s="4">
        <v>32808</v>
      </c>
      <c r="U112" s="4">
        <v>56</v>
      </c>
      <c r="V112" s="42" t="str">
        <f>IFERROR(VLOOKUP(U112,Mapping!$A$1:$B$17,2,0),Absent)</f>
        <v>Texas</v>
      </c>
      <c r="W112" s="4" t="str">
        <f>VLOOKUP(U112,Mapping!$A$1:$B$17,2,0)</f>
        <v>Texas</v>
      </c>
      <c r="X112" s="4">
        <v>6970758</v>
      </c>
      <c r="Y112" s="4">
        <v>285823</v>
      </c>
    </row>
    <row r="113" spans="2:25" x14ac:dyDescent="0.35">
      <c r="B113" s="34">
        <v>43953</v>
      </c>
      <c r="C113" s="34" t="str">
        <f t="shared" si="5"/>
        <v>2020_05</v>
      </c>
      <c r="D113" s="43" t="str">
        <f t="shared" si="6"/>
        <v>2020_5</v>
      </c>
      <c r="E113" s="43" t="str">
        <f t="shared" si="7"/>
        <v>2020_05</v>
      </c>
      <c r="F113" s="75">
        <f t="shared" si="8"/>
        <v>2020</v>
      </c>
      <c r="G113" s="75">
        <f t="shared" si="9"/>
        <v>5</v>
      </c>
      <c r="H113" s="4">
        <v>62933</v>
      </c>
      <c r="I113" s="4">
        <v>1527</v>
      </c>
      <c r="J113" s="4">
        <v>4386</v>
      </c>
      <c r="K113" s="4">
        <v>12904</v>
      </c>
      <c r="L113" s="4">
        <v>1995</v>
      </c>
      <c r="M113" s="4">
        <v>54008</v>
      </c>
      <c r="N113" s="4">
        <v>134365</v>
      </c>
      <c r="O113" s="4">
        <v>2487236</v>
      </c>
      <c r="P113" s="4">
        <v>79105</v>
      </c>
      <c r="Q113" s="4">
        <v>375</v>
      </c>
      <c r="R113" s="4">
        <v>4846</v>
      </c>
      <c r="S113" s="4">
        <v>1135156</v>
      </c>
      <c r="T113" s="4">
        <v>29196</v>
      </c>
      <c r="U113" s="4">
        <v>56</v>
      </c>
      <c r="V113" s="42" t="str">
        <f>IFERROR(VLOOKUP(U113,Mapping!$A$1:$B$17,2,0),Absent)</f>
        <v>Texas</v>
      </c>
      <c r="W113" s="4" t="str">
        <f>VLOOKUP(U113,Mapping!$A$1:$B$17,2,0)</f>
        <v>Texas</v>
      </c>
      <c r="X113" s="4">
        <v>7242997</v>
      </c>
      <c r="Y113" s="4">
        <v>272239</v>
      </c>
    </row>
    <row r="114" spans="2:25" x14ac:dyDescent="0.35">
      <c r="B114" s="34">
        <v>43954</v>
      </c>
      <c r="C114" s="34" t="str">
        <f t="shared" si="5"/>
        <v>2020_05</v>
      </c>
      <c r="D114" s="43" t="str">
        <f t="shared" si="6"/>
        <v>2020_5</v>
      </c>
      <c r="E114" s="43" t="str">
        <f t="shared" si="7"/>
        <v>2020_05</v>
      </c>
      <c r="F114" s="75">
        <f t="shared" si="8"/>
        <v>2020</v>
      </c>
      <c r="G114" s="75">
        <f t="shared" si="9"/>
        <v>5</v>
      </c>
      <c r="H114" s="4">
        <v>64181</v>
      </c>
      <c r="I114" s="4">
        <v>1248</v>
      </c>
      <c r="J114" s="4">
        <v>4502</v>
      </c>
      <c r="K114" s="4">
        <v>12724</v>
      </c>
      <c r="L114" s="4">
        <v>1855</v>
      </c>
      <c r="M114" s="4">
        <v>52623</v>
      </c>
      <c r="N114" s="4">
        <v>136220</v>
      </c>
      <c r="O114" s="4">
        <v>2582879</v>
      </c>
      <c r="P114" s="4">
        <v>95643</v>
      </c>
      <c r="Q114" s="4">
        <v>425</v>
      </c>
      <c r="R114" s="4">
        <v>4762</v>
      </c>
      <c r="S114" s="4">
        <v>1160945</v>
      </c>
      <c r="T114" s="4">
        <v>25789</v>
      </c>
      <c r="U114" s="4">
        <v>56</v>
      </c>
      <c r="V114" s="42" t="str">
        <f>IFERROR(VLOOKUP(U114,Mapping!$A$1:$B$17,2,0),Absent)</f>
        <v>Texas</v>
      </c>
      <c r="W114" s="4" t="str">
        <f>VLOOKUP(U114,Mapping!$A$1:$B$17,2,0)</f>
        <v>Texas</v>
      </c>
      <c r="X114" s="4">
        <v>7483965</v>
      </c>
      <c r="Y114" s="4">
        <v>240968</v>
      </c>
    </row>
    <row r="115" spans="2:25" x14ac:dyDescent="0.35">
      <c r="B115" s="34">
        <v>43955</v>
      </c>
      <c r="C115" s="34" t="str">
        <f t="shared" si="5"/>
        <v>2020_05</v>
      </c>
      <c r="D115" s="43" t="str">
        <f t="shared" si="6"/>
        <v>2020_5</v>
      </c>
      <c r="E115" s="43" t="str">
        <f t="shared" si="7"/>
        <v>2020_05</v>
      </c>
      <c r="F115" s="75">
        <f t="shared" si="8"/>
        <v>2020</v>
      </c>
      <c r="G115" s="75">
        <f t="shared" si="9"/>
        <v>5</v>
      </c>
      <c r="H115" s="4">
        <v>65209</v>
      </c>
      <c r="I115" s="4">
        <v>1028</v>
      </c>
      <c r="J115" s="4">
        <v>4579</v>
      </c>
      <c r="K115" s="4">
        <v>12701</v>
      </c>
      <c r="L115" s="4">
        <v>1765</v>
      </c>
      <c r="M115" s="4">
        <v>52375</v>
      </c>
      <c r="N115" s="4">
        <v>137985</v>
      </c>
      <c r="O115" s="4">
        <v>2672124</v>
      </c>
      <c r="P115" s="4">
        <v>89245</v>
      </c>
      <c r="Q115" s="4">
        <v>430</v>
      </c>
      <c r="R115" s="4">
        <v>4852</v>
      </c>
      <c r="S115" s="4">
        <v>1183140</v>
      </c>
      <c r="T115" s="4">
        <v>22195</v>
      </c>
      <c r="U115" s="4">
        <v>56</v>
      </c>
      <c r="V115" s="42" t="str">
        <f>IFERROR(VLOOKUP(U115,Mapping!$A$1:$B$17,2,0),Absent)</f>
        <v>Texas</v>
      </c>
      <c r="W115" s="4" t="str">
        <f>VLOOKUP(U115,Mapping!$A$1:$B$17,2,0)</f>
        <v>Texas</v>
      </c>
      <c r="X115" s="4">
        <v>7720150</v>
      </c>
      <c r="Y115" s="4">
        <v>236185</v>
      </c>
    </row>
    <row r="116" spans="2:25" x14ac:dyDescent="0.35">
      <c r="B116" s="34">
        <v>43956</v>
      </c>
      <c r="C116" s="34" t="str">
        <f t="shared" si="5"/>
        <v>2020_05</v>
      </c>
      <c r="D116" s="43" t="str">
        <f t="shared" si="6"/>
        <v>2020_5</v>
      </c>
      <c r="E116" s="43" t="str">
        <f t="shared" si="7"/>
        <v>2020_05</v>
      </c>
      <c r="F116" s="75">
        <f t="shared" si="8"/>
        <v>2020</v>
      </c>
      <c r="G116" s="75">
        <f t="shared" si="9"/>
        <v>5</v>
      </c>
      <c r="H116" s="4">
        <v>67699</v>
      </c>
      <c r="I116" s="4">
        <v>2490</v>
      </c>
      <c r="J116" s="4">
        <v>4794</v>
      </c>
      <c r="K116" s="4">
        <v>12620</v>
      </c>
      <c r="L116" s="4">
        <v>1932</v>
      </c>
      <c r="M116" s="4">
        <v>53164</v>
      </c>
      <c r="N116" s="4">
        <v>139917</v>
      </c>
      <c r="O116" s="4">
        <v>2777003</v>
      </c>
      <c r="P116" s="4">
        <v>104879</v>
      </c>
      <c r="Q116" s="4">
        <v>439</v>
      </c>
      <c r="R116" s="4">
        <v>4810</v>
      </c>
      <c r="S116" s="4">
        <v>1205484</v>
      </c>
      <c r="T116" s="4">
        <v>22344</v>
      </c>
      <c r="U116" s="4">
        <v>56</v>
      </c>
      <c r="V116" s="42" t="str">
        <f>IFERROR(VLOOKUP(U116,Mapping!$A$1:$B$17,2,0),Absent)</f>
        <v>Texas</v>
      </c>
      <c r="W116" s="4" t="str">
        <f>VLOOKUP(U116,Mapping!$A$1:$B$17,2,0)</f>
        <v>Texas</v>
      </c>
      <c r="X116" s="4">
        <v>7998599</v>
      </c>
      <c r="Y116" s="4">
        <v>278449</v>
      </c>
    </row>
    <row r="117" spans="2:25" x14ac:dyDescent="0.35">
      <c r="B117" s="34">
        <v>43957</v>
      </c>
      <c r="C117" s="34" t="str">
        <f t="shared" si="5"/>
        <v>2020_05</v>
      </c>
      <c r="D117" s="43" t="str">
        <f t="shared" si="6"/>
        <v>2020_5</v>
      </c>
      <c r="E117" s="43" t="str">
        <f t="shared" si="7"/>
        <v>2020_05</v>
      </c>
      <c r="F117" s="75">
        <f t="shared" si="8"/>
        <v>2020</v>
      </c>
      <c r="G117" s="75">
        <f t="shared" si="9"/>
        <v>5</v>
      </c>
      <c r="H117" s="4">
        <v>69617</v>
      </c>
      <c r="I117" s="4">
        <v>1918</v>
      </c>
      <c r="J117" s="4">
        <v>4911</v>
      </c>
      <c r="K117" s="4">
        <v>12480</v>
      </c>
      <c r="L117" s="4">
        <v>2154</v>
      </c>
      <c r="M117" s="4">
        <v>52609</v>
      </c>
      <c r="N117" s="4">
        <v>142071</v>
      </c>
      <c r="O117" s="4">
        <v>2866079</v>
      </c>
      <c r="P117" s="4">
        <v>89076</v>
      </c>
      <c r="Q117" s="4">
        <v>449</v>
      </c>
      <c r="R117" s="4">
        <v>4758</v>
      </c>
      <c r="S117" s="4">
        <v>1230740</v>
      </c>
      <c r="T117" s="4">
        <v>25256</v>
      </c>
      <c r="U117" s="4">
        <v>56</v>
      </c>
      <c r="V117" s="42" t="str">
        <f>IFERROR(VLOOKUP(U117,Mapping!$A$1:$B$17,2,0),Absent)</f>
        <v>Texas</v>
      </c>
      <c r="W117" s="4" t="str">
        <f>VLOOKUP(U117,Mapping!$A$1:$B$17,2,0)</f>
        <v>Texas</v>
      </c>
      <c r="X117" s="4">
        <v>8282815</v>
      </c>
      <c r="Y117" s="4">
        <v>284216</v>
      </c>
    </row>
    <row r="118" spans="2:25" x14ac:dyDescent="0.35">
      <c r="B118" s="34">
        <v>43958</v>
      </c>
      <c r="C118" s="34" t="str">
        <f t="shared" si="5"/>
        <v>2020_05</v>
      </c>
      <c r="D118" s="43" t="str">
        <f t="shared" si="6"/>
        <v>2020_5</v>
      </c>
      <c r="E118" s="43" t="str">
        <f t="shared" si="7"/>
        <v>2020_05</v>
      </c>
      <c r="F118" s="75">
        <f t="shared" si="8"/>
        <v>2020</v>
      </c>
      <c r="G118" s="75">
        <f t="shared" si="9"/>
        <v>5</v>
      </c>
      <c r="H118" s="4">
        <v>72365</v>
      </c>
      <c r="I118" s="4">
        <v>2748</v>
      </c>
      <c r="J118" s="4">
        <v>5174</v>
      </c>
      <c r="K118" s="4">
        <v>12135</v>
      </c>
      <c r="L118" s="4">
        <v>4191</v>
      </c>
      <c r="M118" s="4">
        <v>51445</v>
      </c>
      <c r="N118" s="4">
        <v>146262</v>
      </c>
      <c r="O118" s="4">
        <v>2960022</v>
      </c>
      <c r="P118" s="4">
        <v>93943</v>
      </c>
      <c r="Q118" s="4">
        <v>529</v>
      </c>
      <c r="R118" s="4">
        <v>7067</v>
      </c>
      <c r="S118" s="4">
        <v>1257969</v>
      </c>
      <c r="T118" s="4">
        <v>27229</v>
      </c>
      <c r="U118" s="4">
        <v>56</v>
      </c>
      <c r="V118" s="42" t="str">
        <f>IFERROR(VLOOKUP(U118,Mapping!$A$1:$B$17,2,0),Absent)</f>
        <v>Texas</v>
      </c>
      <c r="W118" s="4" t="str">
        <f>VLOOKUP(U118,Mapping!$A$1:$B$17,2,0)</f>
        <v>Texas</v>
      </c>
      <c r="X118" s="4">
        <v>8612823</v>
      </c>
      <c r="Y118" s="4">
        <v>330008</v>
      </c>
    </row>
    <row r="119" spans="2:25" x14ac:dyDescent="0.35">
      <c r="B119" s="34">
        <v>43959</v>
      </c>
      <c r="C119" s="34" t="str">
        <f t="shared" si="5"/>
        <v>2020_05</v>
      </c>
      <c r="D119" s="43" t="str">
        <f t="shared" si="6"/>
        <v>2020_5</v>
      </c>
      <c r="E119" s="43" t="str">
        <f t="shared" si="7"/>
        <v>2020_05</v>
      </c>
      <c r="F119" s="75">
        <f t="shared" si="8"/>
        <v>2020</v>
      </c>
      <c r="G119" s="75">
        <f t="shared" si="9"/>
        <v>5</v>
      </c>
      <c r="H119" s="4">
        <v>74149</v>
      </c>
      <c r="I119" s="4">
        <v>1784</v>
      </c>
      <c r="J119" s="4">
        <v>6294</v>
      </c>
      <c r="K119" s="4">
        <v>11786</v>
      </c>
      <c r="L119" s="4">
        <v>6230</v>
      </c>
      <c r="M119" s="4">
        <v>49770</v>
      </c>
      <c r="N119" s="4">
        <v>152492</v>
      </c>
      <c r="O119" s="4">
        <v>3064985</v>
      </c>
      <c r="P119" s="4">
        <v>104963</v>
      </c>
      <c r="Q119" s="4">
        <v>531</v>
      </c>
      <c r="R119" s="4">
        <v>6793</v>
      </c>
      <c r="S119" s="4">
        <v>1285166</v>
      </c>
      <c r="T119" s="4">
        <v>27197</v>
      </c>
      <c r="U119" s="4">
        <v>56</v>
      </c>
      <c r="V119" s="42" t="str">
        <f>IFERROR(VLOOKUP(U119,Mapping!$A$1:$B$17,2,0),Absent)</f>
        <v>Texas</v>
      </c>
      <c r="W119" s="4" t="str">
        <f>VLOOKUP(U119,Mapping!$A$1:$B$17,2,0)</f>
        <v>Texas</v>
      </c>
      <c r="X119" s="4">
        <v>8925409</v>
      </c>
      <c r="Y119" s="4">
        <v>312586</v>
      </c>
    </row>
    <row r="120" spans="2:25" x14ac:dyDescent="0.35">
      <c r="B120" s="34">
        <v>43960</v>
      </c>
      <c r="C120" s="34" t="str">
        <f t="shared" si="5"/>
        <v>2020_05</v>
      </c>
      <c r="D120" s="43" t="str">
        <f t="shared" si="6"/>
        <v>2020_5</v>
      </c>
      <c r="E120" s="43" t="str">
        <f t="shared" si="7"/>
        <v>2020_05</v>
      </c>
      <c r="F120" s="75">
        <f t="shared" si="8"/>
        <v>2020</v>
      </c>
      <c r="G120" s="75">
        <f t="shared" si="9"/>
        <v>5</v>
      </c>
      <c r="H120" s="4">
        <v>75605</v>
      </c>
      <c r="I120" s="4">
        <v>1456</v>
      </c>
      <c r="J120" s="4">
        <v>6367</v>
      </c>
      <c r="K120" s="4">
        <v>11504</v>
      </c>
      <c r="L120" s="4">
        <v>1680</v>
      </c>
      <c r="M120" s="4">
        <v>48581</v>
      </c>
      <c r="N120" s="4">
        <v>154172</v>
      </c>
      <c r="O120" s="4">
        <v>3176227</v>
      </c>
      <c r="P120" s="4">
        <v>111242</v>
      </c>
      <c r="Q120" s="4">
        <v>543</v>
      </c>
      <c r="R120" s="4">
        <v>6550</v>
      </c>
      <c r="S120" s="4">
        <v>1310486</v>
      </c>
      <c r="T120" s="4">
        <v>25320</v>
      </c>
      <c r="U120" s="4">
        <v>56</v>
      </c>
      <c r="V120" s="42" t="str">
        <f>IFERROR(VLOOKUP(U120,Mapping!$A$1:$B$17,2,0),Absent)</f>
        <v>Texas</v>
      </c>
      <c r="W120" s="4" t="str">
        <f>VLOOKUP(U120,Mapping!$A$1:$B$17,2,0)</f>
        <v>Texas</v>
      </c>
      <c r="X120" s="4">
        <v>9249146</v>
      </c>
      <c r="Y120" s="4">
        <v>323737</v>
      </c>
    </row>
    <row r="121" spans="2:25" x14ac:dyDescent="0.35">
      <c r="B121" s="34">
        <v>43961</v>
      </c>
      <c r="C121" s="34" t="str">
        <f t="shared" si="5"/>
        <v>2020_05</v>
      </c>
      <c r="D121" s="43" t="str">
        <f t="shared" si="6"/>
        <v>2020_5</v>
      </c>
      <c r="E121" s="43" t="str">
        <f t="shared" si="7"/>
        <v>2020_05</v>
      </c>
      <c r="F121" s="75">
        <f t="shared" si="8"/>
        <v>2020</v>
      </c>
      <c r="G121" s="75">
        <f t="shared" si="9"/>
        <v>5</v>
      </c>
      <c r="H121" s="4">
        <v>76640</v>
      </c>
      <c r="I121" s="4">
        <v>1035</v>
      </c>
      <c r="J121" s="4">
        <v>6445</v>
      </c>
      <c r="K121" s="4">
        <v>11382</v>
      </c>
      <c r="L121" s="4">
        <v>1043</v>
      </c>
      <c r="M121" s="4">
        <v>46735</v>
      </c>
      <c r="N121" s="4">
        <v>155215</v>
      </c>
      <c r="O121" s="4">
        <v>3270189</v>
      </c>
      <c r="P121" s="4">
        <v>93962</v>
      </c>
      <c r="Q121" s="4">
        <v>547</v>
      </c>
      <c r="R121" s="4">
        <v>6392</v>
      </c>
      <c r="S121" s="4">
        <v>1331602</v>
      </c>
      <c r="T121" s="4">
        <v>21116</v>
      </c>
      <c r="U121" s="4">
        <v>56</v>
      </c>
      <c r="V121" s="42" t="str">
        <f>IFERROR(VLOOKUP(U121,Mapping!$A$1:$B$17,2,0),Absent)</f>
        <v>Texas</v>
      </c>
      <c r="W121" s="4" t="str">
        <f>VLOOKUP(U121,Mapping!$A$1:$B$17,2,0)</f>
        <v>Texas</v>
      </c>
      <c r="X121" s="4">
        <v>9525082</v>
      </c>
      <c r="Y121" s="4">
        <v>275936</v>
      </c>
    </row>
    <row r="122" spans="2:25" x14ac:dyDescent="0.35">
      <c r="B122" s="34">
        <v>43962</v>
      </c>
      <c r="C122" s="34" t="str">
        <f t="shared" si="5"/>
        <v>2020_05</v>
      </c>
      <c r="D122" s="43" t="str">
        <f t="shared" si="6"/>
        <v>2020_5</v>
      </c>
      <c r="E122" s="43" t="str">
        <f t="shared" si="7"/>
        <v>2020_05</v>
      </c>
      <c r="F122" s="75">
        <f t="shared" si="8"/>
        <v>2020</v>
      </c>
      <c r="G122" s="75">
        <f t="shared" si="9"/>
        <v>5</v>
      </c>
      <c r="H122" s="4">
        <v>77531</v>
      </c>
      <c r="I122" s="4">
        <v>891</v>
      </c>
      <c r="J122" s="4">
        <v>6488</v>
      </c>
      <c r="K122" s="4">
        <v>11153</v>
      </c>
      <c r="L122" s="4">
        <v>1374</v>
      </c>
      <c r="M122" s="4">
        <v>46550</v>
      </c>
      <c r="N122" s="4">
        <v>156589</v>
      </c>
      <c r="O122" s="4">
        <v>3477334</v>
      </c>
      <c r="P122" s="4">
        <v>207145</v>
      </c>
      <c r="Q122" s="4">
        <v>551</v>
      </c>
      <c r="R122" s="4">
        <v>6349</v>
      </c>
      <c r="S122" s="4">
        <v>1349742</v>
      </c>
      <c r="T122" s="4">
        <v>18140</v>
      </c>
      <c r="U122" s="4">
        <v>56</v>
      </c>
      <c r="V122" s="42" t="str">
        <f>IFERROR(VLOOKUP(U122,Mapping!$A$1:$B$17,2,0),Absent)</f>
        <v>Texas</v>
      </c>
      <c r="W122" s="4" t="str">
        <f>VLOOKUP(U122,Mapping!$A$1:$B$17,2,0)</f>
        <v>Texas</v>
      </c>
      <c r="X122" s="4">
        <v>9899296</v>
      </c>
      <c r="Y122" s="4">
        <v>374214</v>
      </c>
    </row>
    <row r="123" spans="2:25" x14ac:dyDescent="0.35">
      <c r="B123" s="34">
        <v>43963</v>
      </c>
      <c r="C123" s="34" t="str">
        <f t="shared" si="5"/>
        <v>2020_05</v>
      </c>
      <c r="D123" s="43" t="str">
        <f t="shared" si="6"/>
        <v>2020_5</v>
      </c>
      <c r="E123" s="43" t="str">
        <f t="shared" si="7"/>
        <v>2020_05</v>
      </c>
      <c r="F123" s="75">
        <f t="shared" si="8"/>
        <v>2020</v>
      </c>
      <c r="G123" s="75">
        <f t="shared" si="9"/>
        <v>5</v>
      </c>
      <c r="H123" s="4">
        <v>79040</v>
      </c>
      <c r="I123" s="4">
        <v>1509</v>
      </c>
      <c r="J123" s="4">
        <v>6585</v>
      </c>
      <c r="K123" s="4">
        <v>11241</v>
      </c>
      <c r="L123" s="4">
        <v>1486</v>
      </c>
      <c r="M123" s="4">
        <v>47343</v>
      </c>
      <c r="N123" s="4">
        <v>158075</v>
      </c>
      <c r="O123" s="4">
        <v>3586607</v>
      </c>
      <c r="P123" s="4">
        <v>109273</v>
      </c>
      <c r="Q123" s="4">
        <v>559</v>
      </c>
      <c r="R123" s="4">
        <v>6350</v>
      </c>
      <c r="S123" s="4">
        <v>1372184</v>
      </c>
      <c r="T123" s="4">
        <v>22442</v>
      </c>
      <c r="U123" s="4">
        <v>56</v>
      </c>
      <c r="V123" s="42" t="str">
        <f>IFERROR(VLOOKUP(U123,Mapping!$A$1:$B$17,2,0),Absent)</f>
        <v>Texas</v>
      </c>
      <c r="W123" s="4" t="str">
        <f>VLOOKUP(U123,Mapping!$A$1:$B$17,2,0)</f>
        <v>Texas</v>
      </c>
      <c r="X123" s="4">
        <v>10238528</v>
      </c>
      <c r="Y123" s="4">
        <v>339232</v>
      </c>
    </row>
    <row r="124" spans="2:25" x14ac:dyDescent="0.35">
      <c r="B124" s="34">
        <v>43964</v>
      </c>
      <c r="C124" s="34" t="str">
        <f t="shared" si="5"/>
        <v>2020_05</v>
      </c>
      <c r="D124" s="43" t="str">
        <f t="shared" si="6"/>
        <v>2020_5</v>
      </c>
      <c r="E124" s="43" t="str">
        <f t="shared" si="7"/>
        <v>2020_05</v>
      </c>
      <c r="F124" s="75">
        <f t="shared" si="8"/>
        <v>2020</v>
      </c>
      <c r="G124" s="75">
        <f t="shared" si="9"/>
        <v>5</v>
      </c>
      <c r="H124" s="4">
        <v>80770</v>
      </c>
      <c r="I124" s="4">
        <v>1730</v>
      </c>
      <c r="J124" s="4">
        <v>6713</v>
      </c>
      <c r="K124" s="4">
        <v>10991</v>
      </c>
      <c r="L124" s="4">
        <v>1786</v>
      </c>
      <c r="M124" s="4">
        <v>46921</v>
      </c>
      <c r="N124" s="4">
        <v>159861</v>
      </c>
      <c r="O124" s="4">
        <v>3703302</v>
      </c>
      <c r="P124" s="4">
        <v>116695</v>
      </c>
      <c r="Q124" s="4">
        <v>572</v>
      </c>
      <c r="R124" s="4">
        <v>6164</v>
      </c>
      <c r="S124" s="4">
        <v>1393684</v>
      </c>
      <c r="T124" s="4">
        <v>21500</v>
      </c>
      <c r="U124" s="4">
        <v>56</v>
      </c>
      <c r="V124" s="42" t="str">
        <f>IFERROR(VLOOKUP(U124,Mapping!$A$1:$B$17,2,0),Absent)</f>
        <v>Texas</v>
      </c>
      <c r="W124" s="4" t="str">
        <f>VLOOKUP(U124,Mapping!$A$1:$B$17,2,0)</f>
        <v>Texas</v>
      </c>
      <c r="X124" s="4">
        <v>10583666</v>
      </c>
      <c r="Y124" s="4">
        <v>345138</v>
      </c>
    </row>
    <row r="125" spans="2:25" x14ac:dyDescent="0.35">
      <c r="B125" s="34">
        <v>43965</v>
      </c>
      <c r="C125" s="34" t="str">
        <f t="shared" si="5"/>
        <v>2020_05</v>
      </c>
      <c r="D125" s="43" t="str">
        <f t="shared" si="6"/>
        <v>2020_5</v>
      </c>
      <c r="E125" s="43" t="str">
        <f t="shared" si="7"/>
        <v>2020_05</v>
      </c>
      <c r="F125" s="75">
        <f t="shared" si="8"/>
        <v>2020</v>
      </c>
      <c r="G125" s="75">
        <f t="shared" si="9"/>
        <v>5</v>
      </c>
      <c r="H125" s="4">
        <v>82623</v>
      </c>
      <c r="I125" s="4">
        <v>1853</v>
      </c>
      <c r="J125" s="4">
        <v>6795</v>
      </c>
      <c r="K125" s="4">
        <v>10655</v>
      </c>
      <c r="L125" s="4">
        <v>3160</v>
      </c>
      <c r="M125" s="4">
        <v>45923</v>
      </c>
      <c r="N125" s="4">
        <v>163021</v>
      </c>
      <c r="O125" s="4">
        <v>3840573</v>
      </c>
      <c r="P125" s="4">
        <v>137271</v>
      </c>
      <c r="Q125" s="4">
        <v>582</v>
      </c>
      <c r="R125" s="4">
        <v>5940</v>
      </c>
      <c r="S125" s="4">
        <v>1420457</v>
      </c>
      <c r="T125" s="4">
        <v>26773</v>
      </c>
      <c r="U125" s="4">
        <v>56</v>
      </c>
      <c r="V125" s="42" t="str">
        <f>IFERROR(VLOOKUP(U125,Mapping!$A$1:$B$17,2,0),Absent)</f>
        <v>Texas</v>
      </c>
      <c r="W125" s="4" t="str">
        <f>VLOOKUP(U125,Mapping!$A$1:$B$17,2,0)</f>
        <v>Texas</v>
      </c>
      <c r="X125" s="4">
        <v>10975121</v>
      </c>
      <c r="Y125" s="4">
        <v>391455</v>
      </c>
    </row>
    <row r="126" spans="2:25" x14ac:dyDescent="0.35">
      <c r="B126" s="34">
        <v>43966</v>
      </c>
      <c r="C126" s="34" t="str">
        <f t="shared" si="5"/>
        <v>2020_05</v>
      </c>
      <c r="D126" s="43" t="str">
        <f t="shared" si="6"/>
        <v>2020_5</v>
      </c>
      <c r="E126" s="43" t="str">
        <f t="shared" si="7"/>
        <v>2020_05</v>
      </c>
      <c r="F126" s="75">
        <f t="shared" si="8"/>
        <v>2020</v>
      </c>
      <c r="G126" s="75">
        <f t="shared" si="9"/>
        <v>5</v>
      </c>
      <c r="H126" s="4">
        <v>84161</v>
      </c>
      <c r="I126" s="4">
        <v>1538</v>
      </c>
      <c r="J126" s="4">
        <v>6890</v>
      </c>
      <c r="K126" s="4">
        <v>10476</v>
      </c>
      <c r="L126" s="4">
        <v>1314</v>
      </c>
      <c r="M126" s="4">
        <v>44553</v>
      </c>
      <c r="N126" s="4">
        <v>164335</v>
      </c>
      <c r="O126" s="4">
        <v>3964409</v>
      </c>
      <c r="P126" s="4">
        <v>123836</v>
      </c>
      <c r="Q126" s="4">
        <v>589</v>
      </c>
      <c r="R126" s="4">
        <v>5744</v>
      </c>
      <c r="S126" s="4">
        <v>1445947</v>
      </c>
      <c r="T126" s="4">
        <v>25490</v>
      </c>
      <c r="U126" s="4">
        <v>56</v>
      </c>
      <c r="V126" s="42" t="str">
        <f>IFERROR(VLOOKUP(U126,Mapping!$A$1:$B$17,2,0),Absent)</f>
        <v>Texas</v>
      </c>
      <c r="W126" s="4" t="str">
        <f>VLOOKUP(U126,Mapping!$A$1:$B$17,2,0)</f>
        <v>Texas</v>
      </c>
      <c r="X126" s="4">
        <v>11381536</v>
      </c>
      <c r="Y126" s="4">
        <v>406415</v>
      </c>
    </row>
    <row r="127" spans="2:25" x14ac:dyDescent="0.35">
      <c r="B127" s="34">
        <v>43967</v>
      </c>
      <c r="C127" s="34" t="str">
        <f t="shared" si="5"/>
        <v>2020_05</v>
      </c>
      <c r="D127" s="43" t="str">
        <f t="shared" si="6"/>
        <v>2020_5</v>
      </c>
      <c r="E127" s="43" t="str">
        <f t="shared" si="7"/>
        <v>2020_05</v>
      </c>
      <c r="F127" s="75">
        <f t="shared" si="8"/>
        <v>2020</v>
      </c>
      <c r="G127" s="75">
        <f t="shared" si="9"/>
        <v>5</v>
      </c>
      <c r="H127" s="4">
        <v>85398</v>
      </c>
      <c r="I127" s="4">
        <v>1237</v>
      </c>
      <c r="J127" s="4">
        <v>6945</v>
      </c>
      <c r="K127" s="4">
        <v>10276</v>
      </c>
      <c r="L127" s="4">
        <v>1796</v>
      </c>
      <c r="M127" s="4">
        <v>43515</v>
      </c>
      <c r="N127" s="4">
        <v>166131</v>
      </c>
      <c r="O127" s="4">
        <v>4094486</v>
      </c>
      <c r="P127" s="4">
        <v>130077</v>
      </c>
      <c r="Q127" s="4">
        <v>592</v>
      </c>
      <c r="R127" s="4">
        <v>5532</v>
      </c>
      <c r="S127" s="4">
        <v>1469690</v>
      </c>
      <c r="T127" s="4">
        <v>23743</v>
      </c>
      <c r="U127" s="4">
        <v>56</v>
      </c>
      <c r="V127" s="42" t="str">
        <f>IFERROR(VLOOKUP(U127,Mapping!$A$1:$B$17,2,0),Absent)</f>
        <v>Texas</v>
      </c>
      <c r="W127" s="4" t="str">
        <f>VLOOKUP(U127,Mapping!$A$1:$B$17,2,0)</f>
        <v>Texas</v>
      </c>
      <c r="X127" s="4">
        <v>11774127</v>
      </c>
      <c r="Y127" s="4">
        <v>392591</v>
      </c>
    </row>
    <row r="128" spans="2:25" x14ac:dyDescent="0.35">
      <c r="B128" s="34">
        <v>43968</v>
      </c>
      <c r="C128" s="34" t="str">
        <f t="shared" si="5"/>
        <v>2020_05</v>
      </c>
      <c r="D128" s="43" t="str">
        <f t="shared" si="6"/>
        <v>2020_5</v>
      </c>
      <c r="E128" s="43" t="str">
        <f t="shared" si="7"/>
        <v>2020_05</v>
      </c>
      <c r="F128" s="75">
        <f t="shared" si="8"/>
        <v>2020</v>
      </c>
      <c r="G128" s="75">
        <f t="shared" si="9"/>
        <v>5</v>
      </c>
      <c r="H128" s="4">
        <v>86271</v>
      </c>
      <c r="I128" s="4">
        <v>873</v>
      </c>
      <c r="J128" s="4">
        <v>7003</v>
      </c>
      <c r="K128" s="4">
        <v>9945</v>
      </c>
      <c r="L128" s="4">
        <v>1134</v>
      </c>
      <c r="M128" s="4">
        <v>42019</v>
      </c>
      <c r="N128" s="4">
        <v>167265</v>
      </c>
      <c r="O128" s="4">
        <v>4234501</v>
      </c>
      <c r="P128" s="4">
        <v>140015</v>
      </c>
      <c r="Q128" s="4">
        <v>593</v>
      </c>
      <c r="R128" s="4">
        <v>5467</v>
      </c>
      <c r="S128" s="4">
        <v>1490126</v>
      </c>
      <c r="T128" s="4">
        <v>20436</v>
      </c>
      <c r="U128" s="4">
        <v>56</v>
      </c>
      <c r="V128" s="42" t="str">
        <f>IFERROR(VLOOKUP(U128,Mapping!$A$1:$B$17,2,0),Absent)</f>
        <v>Texas</v>
      </c>
      <c r="W128" s="4" t="str">
        <f>VLOOKUP(U128,Mapping!$A$1:$B$17,2,0)</f>
        <v>Texas</v>
      </c>
      <c r="X128" s="4">
        <v>12125280</v>
      </c>
      <c r="Y128" s="4">
        <v>351153</v>
      </c>
    </row>
    <row r="129" spans="2:25" x14ac:dyDescent="0.35">
      <c r="B129" s="34">
        <v>43969</v>
      </c>
      <c r="C129" s="34" t="str">
        <f t="shared" si="5"/>
        <v>2020_05</v>
      </c>
      <c r="D129" s="43" t="str">
        <f t="shared" si="6"/>
        <v>2020_5</v>
      </c>
      <c r="E129" s="43" t="str">
        <f t="shared" si="7"/>
        <v>2020_05</v>
      </c>
      <c r="F129" s="75">
        <f t="shared" si="8"/>
        <v>2020</v>
      </c>
      <c r="G129" s="75">
        <f t="shared" si="9"/>
        <v>5</v>
      </c>
      <c r="H129" s="4">
        <v>87125</v>
      </c>
      <c r="I129" s="4">
        <v>854</v>
      </c>
      <c r="J129" s="4">
        <v>7064</v>
      </c>
      <c r="K129" s="4">
        <v>9748</v>
      </c>
      <c r="L129" s="4">
        <v>1132</v>
      </c>
      <c r="M129" s="4">
        <v>41940</v>
      </c>
      <c r="N129" s="4">
        <v>168397</v>
      </c>
      <c r="O129" s="4">
        <v>4361811</v>
      </c>
      <c r="P129" s="4">
        <v>127310</v>
      </c>
      <c r="Q129" s="4">
        <v>602</v>
      </c>
      <c r="R129" s="4">
        <v>5260</v>
      </c>
      <c r="S129" s="4">
        <v>1510723</v>
      </c>
      <c r="T129" s="4">
        <v>20597</v>
      </c>
      <c r="U129" s="4">
        <v>56</v>
      </c>
      <c r="V129" s="42" t="str">
        <f>IFERROR(VLOOKUP(U129,Mapping!$A$1:$B$17,2,0),Absent)</f>
        <v>Texas</v>
      </c>
      <c r="W129" s="4" t="str">
        <f>VLOOKUP(U129,Mapping!$A$1:$B$17,2,0)</f>
        <v>Texas</v>
      </c>
      <c r="X129" s="4">
        <v>12475275</v>
      </c>
      <c r="Y129" s="4">
        <v>349995</v>
      </c>
    </row>
    <row r="130" spans="2:25" x14ac:dyDescent="0.35">
      <c r="B130" s="34">
        <v>43970</v>
      </c>
      <c r="C130" s="34" t="str">
        <f t="shared" si="5"/>
        <v>2020_05</v>
      </c>
      <c r="D130" s="43" t="str">
        <f t="shared" si="6"/>
        <v>2020_5</v>
      </c>
      <c r="E130" s="43" t="str">
        <f t="shared" si="7"/>
        <v>2020_05</v>
      </c>
      <c r="F130" s="75">
        <f t="shared" si="8"/>
        <v>2020</v>
      </c>
      <c r="G130" s="75">
        <f t="shared" si="9"/>
        <v>5</v>
      </c>
      <c r="H130" s="4">
        <v>88442</v>
      </c>
      <c r="I130" s="4">
        <v>1317</v>
      </c>
      <c r="J130" s="4">
        <v>7217</v>
      </c>
      <c r="K130" s="4">
        <v>9598</v>
      </c>
      <c r="L130" s="4">
        <v>1548</v>
      </c>
      <c r="M130" s="4">
        <v>42023</v>
      </c>
      <c r="N130" s="4">
        <v>169945</v>
      </c>
      <c r="O130" s="4">
        <v>4527786</v>
      </c>
      <c r="P130" s="4">
        <v>165975</v>
      </c>
      <c r="Q130" s="4">
        <v>606</v>
      </c>
      <c r="R130" s="4">
        <v>5032</v>
      </c>
      <c r="S130" s="4">
        <v>1531410</v>
      </c>
      <c r="T130" s="4">
        <v>20687</v>
      </c>
      <c r="U130" s="4">
        <v>56</v>
      </c>
      <c r="V130" s="42" t="str">
        <f>IFERROR(VLOOKUP(U130,Mapping!$A$1:$B$17,2,0),Absent)</f>
        <v>Texas</v>
      </c>
      <c r="W130" s="4" t="str">
        <f>VLOOKUP(U130,Mapping!$A$1:$B$17,2,0)</f>
        <v>Texas</v>
      </c>
      <c r="X130" s="4">
        <v>12895781</v>
      </c>
      <c r="Y130" s="4">
        <v>420506</v>
      </c>
    </row>
    <row r="131" spans="2:25" x14ac:dyDescent="0.35">
      <c r="B131" s="34">
        <v>43971</v>
      </c>
      <c r="C131" s="34" t="str">
        <f t="shared" ref="C131:C194" si="10">YEAR(B131)&amp;"_"&amp;TEXT(MONTH(B131),"00")</f>
        <v>2020_05</v>
      </c>
      <c r="D131" s="43" t="str">
        <f t="shared" ref="D131:D194" si="11">YEAR(B131)&amp;"_"&amp;MONTH(B131)</f>
        <v>2020_5</v>
      </c>
      <c r="E131" s="43" t="str">
        <f t="shared" ref="E131:E194" si="12">YEAR(B131)&amp;"_"&amp;TEXT(MONTH(B131),"00")</f>
        <v>2020_05</v>
      </c>
      <c r="F131" s="75">
        <f t="shared" ref="F131:F194" si="13">YEAR(B131)</f>
        <v>2020</v>
      </c>
      <c r="G131" s="75">
        <f t="shared" ref="G131:G194" si="14">MONTH(B131)</f>
        <v>5</v>
      </c>
      <c r="H131" s="4">
        <v>89839</v>
      </c>
      <c r="I131" s="4">
        <v>1397</v>
      </c>
      <c r="J131" s="4">
        <v>7319</v>
      </c>
      <c r="K131" s="4">
        <v>9522</v>
      </c>
      <c r="L131" s="4">
        <v>1756</v>
      </c>
      <c r="M131" s="4">
        <v>41856</v>
      </c>
      <c r="N131" s="4">
        <v>171701</v>
      </c>
      <c r="O131" s="4">
        <v>4695065</v>
      </c>
      <c r="P131" s="4">
        <v>167279</v>
      </c>
      <c r="Q131" s="4">
        <v>613</v>
      </c>
      <c r="R131" s="4">
        <v>4907</v>
      </c>
      <c r="S131" s="4">
        <v>1552703</v>
      </c>
      <c r="T131" s="4">
        <v>21293</v>
      </c>
      <c r="U131" s="4">
        <v>56</v>
      </c>
      <c r="V131" s="42" t="str">
        <f>IFERROR(VLOOKUP(U131,Mapping!$A$1:$B$17,2,0),Absent)</f>
        <v>Texas</v>
      </c>
      <c r="W131" s="4" t="str">
        <f>VLOOKUP(U131,Mapping!$A$1:$B$17,2,0)</f>
        <v>Texas</v>
      </c>
      <c r="X131" s="4">
        <v>13346073</v>
      </c>
      <c r="Y131" s="4">
        <v>450292</v>
      </c>
    </row>
    <row r="132" spans="2:25" x14ac:dyDescent="0.35">
      <c r="B132" s="34">
        <v>43972</v>
      </c>
      <c r="C132" s="34" t="str">
        <f t="shared" si="10"/>
        <v>2020_05</v>
      </c>
      <c r="D132" s="43" t="str">
        <f t="shared" si="11"/>
        <v>2020_5</v>
      </c>
      <c r="E132" s="43" t="str">
        <f t="shared" si="12"/>
        <v>2020_05</v>
      </c>
      <c r="F132" s="75">
        <f t="shared" si="13"/>
        <v>2020</v>
      </c>
      <c r="G132" s="75">
        <f t="shared" si="14"/>
        <v>5</v>
      </c>
      <c r="H132" s="4">
        <v>91219</v>
      </c>
      <c r="I132" s="4">
        <v>1380</v>
      </c>
      <c r="J132" s="4">
        <v>7412</v>
      </c>
      <c r="K132" s="4">
        <v>9092</v>
      </c>
      <c r="L132" s="4">
        <v>4547</v>
      </c>
      <c r="M132" s="4">
        <v>41359</v>
      </c>
      <c r="N132" s="4">
        <v>176248</v>
      </c>
      <c r="O132" s="4">
        <v>4923162</v>
      </c>
      <c r="P132" s="4">
        <v>228097</v>
      </c>
      <c r="Q132" s="4">
        <v>616</v>
      </c>
      <c r="R132" s="4">
        <v>4871</v>
      </c>
      <c r="S132" s="4">
        <v>1579534</v>
      </c>
      <c r="T132" s="4">
        <v>26831</v>
      </c>
      <c r="U132" s="4">
        <v>56</v>
      </c>
      <c r="V132" s="42" t="str">
        <f>IFERROR(VLOOKUP(U132,Mapping!$A$1:$B$17,2,0),Absent)</f>
        <v>Texas</v>
      </c>
      <c r="W132" s="4" t="str">
        <f>VLOOKUP(U132,Mapping!$A$1:$B$17,2,0)</f>
        <v>Texas</v>
      </c>
      <c r="X132" s="4">
        <v>13854905</v>
      </c>
      <c r="Y132" s="4">
        <v>508832</v>
      </c>
    </row>
    <row r="133" spans="2:25" x14ac:dyDescent="0.35">
      <c r="B133" s="34">
        <v>43973</v>
      </c>
      <c r="C133" s="34" t="str">
        <f t="shared" si="10"/>
        <v>2020_05</v>
      </c>
      <c r="D133" s="43" t="str">
        <f t="shared" si="11"/>
        <v>2020_5</v>
      </c>
      <c r="E133" s="43" t="str">
        <f t="shared" si="12"/>
        <v>2020_05</v>
      </c>
      <c r="F133" s="75">
        <f t="shared" si="13"/>
        <v>2020</v>
      </c>
      <c r="G133" s="75">
        <f t="shared" si="14"/>
        <v>5</v>
      </c>
      <c r="H133" s="4">
        <v>92509</v>
      </c>
      <c r="I133" s="4">
        <v>1290</v>
      </c>
      <c r="J133" s="4">
        <v>7689</v>
      </c>
      <c r="K133" s="4">
        <v>9042</v>
      </c>
      <c r="L133" s="4">
        <v>3949</v>
      </c>
      <c r="M133" s="4">
        <v>40008</v>
      </c>
      <c r="N133" s="4">
        <v>180197</v>
      </c>
      <c r="O133" s="4">
        <v>5096015</v>
      </c>
      <c r="P133" s="4">
        <v>172853</v>
      </c>
      <c r="Q133" s="4">
        <v>633</v>
      </c>
      <c r="R133" s="4">
        <v>4714</v>
      </c>
      <c r="S133" s="4">
        <v>1603649</v>
      </c>
      <c r="T133" s="4">
        <v>24115</v>
      </c>
      <c r="U133" s="4">
        <v>56</v>
      </c>
      <c r="V133" s="42" t="str">
        <f>IFERROR(VLOOKUP(U133,Mapping!$A$1:$B$17,2,0),Absent)</f>
        <v>Texas</v>
      </c>
      <c r="W133" s="4" t="str">
        <f>VLOOKUP(U133,Mapping!$A$1:$B$17,2,0)</f>
        <v>Texas</v>
      </c>
      <c r="X133" s="4">
        <v>14308688</v>
      </c>
      <c r="Y133" s="4">
        <v>453783</v>
      </c>
    </row>
    <row r="134" spans="2:25" x14ac:dyDescent="0.35">
      <c r="B134" s="34">
        <v>43974</v>
      </c>
      <c r="C134" s="34" t="str">
        <f t="shared" si="10"/>
        <v>2020_05</v>
      </c>
      <c r="D134" s="43" t="str">
        <f t="shared" si="11"/>
        <v>2020_5</v>
      </c>
      <c r="E134" s="43" t="str">
        <f t="shared" si="12"/>
        <v>2020_05</v>
      </c>
      <c r="F134" s="75">
        <f t="shared" si="13"/>
        <v>2020</v>
      </c>
      <c r="G134" s="75">
        <f t="shared" si="14"/>
        <v>5</v>
      </c>
      <c r="H134" s="4">
        <v>93549</v>
      </c>
      <c r="I134" s="4">
        <v>1040</v>
      </c>
      <c r="J134" s="4">
        <v>7770</v>
      </c>
      <c r="K134" s="4">
        <v>8739</v>
      </c>
      <c r="L134" s="4">
        <v>1385</v>
      </c>
      <c r="M134" s="4">
        <v>38625</v>
      </c>
      <c r="N134" s="4">
        <v>181582</v>
      </c>
      <c r="O134" s="4">
        <v>5214235</v>
      </c>
      <c r="P134" s="4">
        <v>118220</v>
      </c>
      <c r="Q134" s="4">
        <v>638</v>
      </c>
      <c r="R134" s="4">
        <v>4621</v>
      </c>
      <c r="S134" s="4">
        <v>1626210</v>
      </c>
      <c r="T134" s="4">
        <v>22561</v>
      </c>
      <c r="U134" s="4">
        <v>56</v>
      </c>
      <c r="V134" s="42" t="str">
        <f>IFERROR(VLOOKUP(U134,Mapping!$A$1:$B$17,2,0),Absent)</f>
        <v>Texas</v>
      </c>
      <c r="W134" s="4" t="str">
        <f>VLOOKUP(U134,Mapping!$A$1:$B$17,2,0)</f>
        <v>Texas</v>
      </c>
      <c r="X134" s="4">
        <v>14753262</v>
      </c>
      <c r="Y134" s="4">
        <v>444574</v>
      </c>
    </row>
    <row r="135" spans="2:25" x14ac:dyDescent="0.35">
      <c r="B135" s="34">
        <v>43975</v>
      </c>
      <c r="C135" s="34" t="str">
        <f t="shared" si="10"/>
        <v>2020_05</v>
      </c>
      <c r="D135" s="43" t="str">
        <f t="shared" si="11"/>
        <v>2020_5</v>
      </c>
      <c r="E135" s="43" t="str">
        <f t="shared" si="12"/>
        <v>2020_05</v>
      </c>
      <c r="F135" s="75">
        <f t="shared" si="13"/>
        <v>2020</v>
      </c>
      <c r="G135" s="75">
        <f t="shared" si="14"/>
        <v>5</v>
      </c>
      <c r="H135" s="4">
        <v>94237</v>
      </c>
      <c r="I135" s="4">
        <v>688</v>
      </c>
      <c r="J135" s="4">
        <v>7801</v>
      </c>
      <c r="K135" s="4">
        <v>8491</v>
      </c>
      <c r="L135" s="4">
        <v>1028</v>
      </c>
      <c r="M135" s="4">
        <v>37742</v>
      </c>
      <c r="N135" s="4">
        <v>182610</v>
      </c>
      <c r="O135" s="4">
        <v>5342296</v>
      </c>
      <c r="P135" s="4">
        <v>128061</v>
      </c>
      <c r="Q135" s="4">
        <v>639</v>
      </c>
      <c r="R135" s="4">
        <v>4380</v>
      </c>
      <c r="S135" s="4">
        <v>1645272</v>
      </c>
      <c r="T135" s="4">
        <v>19062</v>
      </c>
      <c r="U135" s="4">
        <v>56</v>
      </c>
      <c r="V135" s="42" t="str">
        <f>IFERROR(VLOOKUP(U135,Mapping!$A$1:$B$17,2,0),Absent)</f>
        <v>Texas</v>
      </c>
      <c r="W135" s="4" t="str">
        <f>VLOOKUP(U135,Mapping!$A$1:$B$17,2,0)</f>
        <v>Texas</v>
      </c>
      <c r="X135" s="4">
        <v>15142581</v>
      </c>
      <c r="Y135" s="4">
        <v>389319</v>
      </c>
    </row>
    <row r="136" spans="2:25" x14ac:dyDescent="0.35">
      <c r="B136" s="34">
        <v>43976</v>
      </c>
      <c r="C136" s="34" t="str">
        <f t="shared" si="10"/>
        <v>2020_05</v>
      </c>
      <c r="D136" s="43" t="str">
        <f t="shared" si="11"/>
        <v>2020_5</v>
      </c>
      <c r="E136" s="43" t="str">
        <f t="shared" si="12"/>
        <v>2020_05</v>
      </c>
      <c r="F136" s="75">
        <f t="shared" si="13"/>
        <v>2020</v>
      </c>
      <c r="G136" s="75">
        <f t="shared" si="14"/>
        <v>5</v>
      </c>
      <c r="H136" s="4">
        <v>94793</v>
      </c>
      <c r="I136" s="4">
        <v>556</v>
      </c>
      <c r="J136" s="4">
        <v>7847</v>
      </c>
      <c r="K136" s="4">
        <v>8467</v>
      </c>
      <c r="L136" s="4">
        <v>898</v>
      </c>
      <c r="M136" s="4">
        <v>37703</v>
      </c>
      <c r="N136" s="4">
        <v>183508</v>
      </c>
      <c r="O136" s="4">
        <v>5510215</v>
      </c>
      <c r="P136" s="4">
        <v>167919</v>
      </c>
      <c r="Q136" s="4">
        <v>642</v>
      </c>
      <c r="R136" s="4">
        <v>4232</v>
      </c>
      <c r="S136" s="4">
        <v>1663827</v>
      </c>
      <c r="T136" s="4">
        <v>18555</v>
      </c>
      <c r="U136" s="4">
        <v>56</v>
      </c>
      <c r="V136" s="42" t="str">
        <f>IFERROR(VLOOKUP(U136,Mapping!$A$1:$B$17,2,0),Absent)</f>
        <v>Texas</v>
      </c>
      <c r="W136" s="4" t="str">
        <f>VLOOKUP(U136,Mapping!$A$1:$B$17,2,0)</f>
        <v>Texas</v>
      </c>
      <c r="X136" s="4">
        <v>15550628</v>
      </c>
      <c r="Y136" s="4">
        <v>408047</v>
      </c>
    </row>
    <row r="137" spans="2:25" x14ac:dyDescent="0.35">
      <c r="B137" s="34">
        <v>43977</v>
      </c>
      <c r="C137" s="34" t="str">
        <f t="shared" si="10"/>
        <v>2020_05</v>
      </c>
      <c r="D137" s="43" t="str">
        <f t="shared" si="11"/>
        <v>2020_5</v>
      </c>
      <c r="E137" s="43" t="str">
        <f t="shared" si="12"/>
        <v>2020_05</v>
      </c>
      <c r="F137" s="75">
        <f t="shared" si="13"/>
        <v>2020</v>
      </c>
      <c r="G137" s="75">
        <f t="shared" si="14"/>
        <v>5</v>
      </c>
      <c r="H137" s="4">
        <v>95458</v>
      </c>
      <c r="I137" s="4">
        <v>665</v>
      </c>
      <c r="J137" s="4">
        <v>7899</v>
      </c>
      <c r="K137" s="4">
        <v>8580</v>
      </c>
      <c r="L137" s="4">
        <v>17287</v>
      </c>
      <c r="M137" s="4">
        <v>37751</v>
      </c>
      <c r="N137" s="4">
        <v>200795</v>
      </c>
      <c r="O137" s="4">
        <v>5622565</v>
      </c>
      <c r="P137" s="4">
        <v>112350</v>
      </c>
      <c r="Q137" s="4">
        <v>650</v>
      </c>
      <c r="R137" s="4">
        <v>4221</v>
      </c>
      <c r="S137" s="4">
        <v>1680517</v>
      </c>
      <c r="T137" s="4">
        <v>16690</v>
      </c>
      <c r="U137" s="4">
        <v>56</v>
      </c>
      <c r="V137" s="42" t="str">
        <f>IFERROR(VLOOKUP(U137,Mapping!$A$1:$B$17,2,0),Absent)</f>
        <v>Texas</v>
      </c>
      <c r="W137" s="4" t="str">
        <f>VLOOKUP(U137,Mapping!$A$1:$B$17,2,0)</f>
        <v>Texas</v>
      </c>
      <c r="X137" s="4">
        <v>15865958</v>
      </c>
      <c r="Y137" s="4">
        <v>315330</v>
      </c>
    </row>
    <row r="138" spans="2:25" x14ac:dyDescent="0.35">
      <c r="B138" s="34">
        <v>43978</v>
      </c>
      <c r="C138" s="34" t="str">
        <f t="shared" si="10"/>
        <v>2020_05</v>
      </c>
      <c r="D138" s="43" t="str">
        <f t="shared" si="11"/>
        <v>2020_5</v>
      </c>
      <c r="E138" s="43" t="str">
        <f t="shared" si="12"/>
        <v>2020_05</v>
      </c>
      <c r="F138" s="75">
        <f t="shared" si="13"/>
        <v>2020</v>
      </c>
      <c r="G138" s="75">
        <f t="shared" si="14"/>
        <v>5</v>
      </c>
      <c r="H138" s="4">
        <v>96793</v>
      </c>
      <c r="I138" s="4">
        <v>1335</v>
      </c>
      <c r="J138" s="4">
        <v>8015</v>
      </c>
      <c r="K138" s="4">
        <v>8552</v>
      </c>
      <c r="L138" s="4">
        <v>1561</v>
      </c>
      <c r="M138" s="4">
        <v>38300</v>
      </c>
      <c r="N138" s="4">
        <v>202356</v>
      </c>
      <c r="O138" s="4">
        <v>5773627</v>
      </c>
      <c r="P138" s="4">
        <v>151062</v>
      </c>
      <c r="Q138" s="4">
        <v>666</v>
      </c>
      <c r="R138" s="4">
        <v>4223</v>
      </c>
      <c r="S138" s="4">
        <v>1699689</v>
      </c>
      <c r="T138" s="4">
        <v>19172</v>
      </c>
      <c r="U138" s="4">
        <v>56</v>
      </c>
      <c r="V138" s="42" t="str">
        <f>IFERROR(VLOOKUP(U138,Mapping!$A$1:$B$17,2,0),Absent)</f>
        <v>Texas</v>
      </c>
      <c r="W138" s="4" t="str">
        <f>VLOOKUP(U138,Mapping!$A$1:$B$17,2,0)</f>
        <v>Texas</v>
      </c>
      <c r="X138" s="4">
        <v>16282512</v>
      </c>
      <c r="Y138" s="4">
        <v>416554</v>
      </c>
    </row>
    <row r="139" spans="2:25" x14ac:dyDescent="0.35">
      <c r="B139" s="34">
        <v>43979</v>
      </c>
      <c r="C139" s="34" t="str">
        <f t="shared" si="10"/>
        <v>2020_05</v>
      </c>
      <c r="D139" s="43" t="str">
        <f t="shared" si="11"/>
        <v>2020_5</v>
      </c>
      <c r="E139" s="43" t="str">
        <f t="shared" si="12"/>
        <v>2020_05</v>
      </c>
      <c r="F139" s="75">
        <f t="shared" si="13"/>
        <v>2020</v>
      </c>
      <c r="G139" s="75">
        <f t="shared" si="14"/>
        <v>5</v>
      </c>
      <c r="H139" s="4">
        <v>98028</v>
      </c>
      <c r="I139" s="4">
        <v>1235</v>
      </c>
      <c r="J139" s="4">
        <v>8109</v>
      </c>
      <c r="K139" s="4">
        <v>8392</v>
      </c>
      <c r="L139" s="4">
        <v>1594</v>
      </c>
      <c r="M139" s="4">
        <v>38000</v>
      </c>
      <c r="N139" s="4">
        <v>203950</v>
      </c>
      <c r="O139" s="4">
        <v>5961884</v>
      </c>
      <c r="P139" s="4">
        <v>188257</v>
      </c>
      <c r="Q139" s="4">
        <v>676</v>
      </c>
      <c r="R139" s="4">
        <v>4079</v>
      </c>
      <c r="S139" s="4">
        <v>1722488</v>
      </c>
      <c r="T139" s="4">
        <v>22799</v>
      </c>
      <c r="U139" s="4">
        <v>56</v>
      </c>
      <c r="V139" s="42" t="str">
        <f>IFERROR(VLOOKUP(U139,Mapping!$A$1:$B$17,2,0),Absent)</f>
        <v>Texas</v>
      </c>
      <c r="W139" s="4" t="str">
        <f>VLOOKUP(U139,Mapping!$A$1:$B$17,2,0)</f>
        <v>Texas</v>
      </c>
      <c r="X139" s="4">
        <v>16776508</v>
      </c>
      <c r="Y139" s="4">
        <v>493996</v>
      </c>
    </row>
    <row r="140" spans="2:25" x14ac:dyDescent="0.35">
      <c r="B140" s="34">
        <v>43980</v>
      </c>
      <c r="C140" s="34" t="str">
        <f t="shared" si="10"/>
        <v>2020_05</v>
      </c>
      <c r="D140" s="43" t="str">
        <f t="shared" si="11"/>
        <v>2020_5</v>
      </c>
      <c r="E140" s="43" t="str">
        <f t="shared" si="12"/>
        <v>2020_05</v>
      </c>
      <c r="F140" s="75">
        <f t="shared" si="13"/>
        <v>2020</v>
      </c>
      <c r="G140" s="75">
        <f t="shared" si="14"/>
        <v>5</v>
      </c>
      <c r="H140" s="4">
        <v>99202</v>
      </c>
      <c r="I140" s="4">
        <v>1174</v>
      </c>
      <c r="J140" s="4">
        <v>8235</v>
      </c>
      <c r="K140" s="4">
        <v>8170</v>
      </c>
      <c r="L140" s="4">
        <v>1571</v>
      </c>
      <c r="M140" s="4">
        <v>36942</v>
      </c>
      <c r="N140" s="4">
        <v>205521</v>
      </c>
      <c r="O140" s="4">
        <v>6158176</v>
      </c>
      <c r="P140" s="4">
        <v>196292</v>
      </c>
      <c r="Q140" s="4">
        <v>689</v>
      </c>
      <c r="R140" s="4">
        <v>4028</v>
      </c>
      <c r="S140" s="4">
        <v>1746106</v>
      </c>
      <c r="T140" s="4">
        <v>23618</v>
      </c>
      <c r="U140" s="4">
        <v>56</v>
      </c>
      <c r="V140" s="42" t="str">
        <f>IFERROR(VLOOKUP(U140,Mapping!$A$1:$B$17,2,0),Absent)</f>
        <v>Texas</v>
      </c>
      <c r="W140" s="4" t="str">
        <f>VLOOKUP(U140,Mapping!$A$1:$B$17,2,0)</f>
        <v>Texas</v>
      </c>
      <c r="X140" s="4">
        <v>17310736</v>
      </c>
      <c r="Y140" s="4">
        <v>534228</v>
      </c>
    </row>
    <row r="141" spans="2:25" x14ac:dyDescent="0.35">
      <c r="B141" s="34">
        <v>43981</v>
      </c>
      <c r="C141" s="34" t="str">
        <f t="shared" si="10"/>
        <v>2020_05</v>
      </c>
      <c r="D141" s="43" t="str">
        <f t="shared" si="11"/>
        <v>2020_5</v>
      </c>
      <c r="E141" s="43" t="str">
        <f t="shared" si="12"/>
        <v>2020_05</v>
      </c>
      <c r="F141" s="75">
        <f t="shared" si="13"/>
        <v>2020</v>
      </c>
      <c r="G141" s="75">
        <f t="shared" si="14"/>
        <v>5</v>
      </c>
      <c r="H141" s="4">
        <v>100125</v>
      </c>
      <c r="I141" s="4">
        <v>923</v>
      </c>
      <c r="J141" s="4">
        <v>8305</v>
      </c>
      <c r="K141" s="4">
        <v>7960</v>
      </c>
      <c r="L141" s="4">
        <v>1421</v>
      </c>
      <c r="M141" s="4">
        <v>35759</v>
      </c>
      <c r="N141" s="4">
        <v>206942</v>
      </c>
      <c r="O141" s="4">
        <v>6325825</v>
      </c>
      <c r="P141" s="4">
        <v>167649</v>
      </c>
      <c r="Q141" s="4">
        <v>698</v>
      </c>
      <c r="R141" s="4">
        <v>4008</v>
      </c>
      <c r="S141" s="4">
        <v>1769702</v>
      </c>
      <c r="T141" s="4">
        <v>23596</v>
      </c>
      <c r="U141" s="4">
        <v>56</v>
      </c>
      <c r="V141" s="42" t="str">
        <f>IFERROR(VLOOKUP(U141,Mapping!$A$1:$B$17,2,0),Absent)</f>
        <v>Texas</v>
      </c>
      <c r="W141" s="4" t="str">
        <f>VLOOKUP(U141,Mapping!$A$1:$B$17,2,0)</f>
        <v>Texas</v>
      </c>
      <c r="X141" s="4">
        <v>17767910</v>
      </c>
      <c r="Y141" s="4">
        <v>457174</v>
      </c>
    </row>
    <row r="142" spans="2:25" x14ac:dyDescent="0.35">
      <c r="B142" s="34">
        <v>43982</v>
      </c>
      <c r="C142" s="34" t="str">
        <f t="shared" si="10"/>
        <v>2020_05</v>
      </c>
      <c r="D142" s="43" t="str">
        <f t="shared" si="11"/>
        <v>2020_5</v>
      </c>
      <c r="E142" s="43" t="str">
        <f t="shared" si="12"/>
        <v>2020_05</v>
      </c>
      <c r="F142" s="75">
        <f t="shared" si="13"/>
        <v>2020</v>
      </c>
      <c r="G142" s="75">
        <f t="shared" si="14"/>
        <v>5</v>
      </c>
      <c r="H142" s="4">
        <v>100780</v>
      </c>
      <c r="I142" s="4">
        <v>655</v>
      </c>
      <c r="J142" s="4">
        <v>8445</v>
      </c>
      <c r="K142" s="4">
        <v>7625</v>
      </c>
      <c r="L142" s="4">
        <v>895</v>
      </c>
      <c r="M142" s="4">
        <v>34925</v>
      </c>
      <c r="N142" s="4">
        <v>207837</v>
      </c>
      <c r="O142" s="4">
        <v>6473010</v>
      </c>
      <c r="P142" s="4">
        <v>147185</v>
      </c>
      <c r="Q142" s="4">
        <v>704</v>
      </c>
      <c r="R142" s="4">
        <v>3669</v>
      </c>
      <c r="S142" s="4">
        <v>1791343</v>
      </c>
      <c r="T142" s="4">
        <v>21641</v>
      </c>
      <c r="U142" s="4">
        <v>56</v>
      </c>
      <c r="V142" s="42" t="str">
        <f>IFERROR(VLOOKUP(U142,Mapping!$A$1:$B$17,2,0),Absent)</f>
        <v>Texas</v>
      </c>
      <c r="W142" s="4" t="str">
        <f>VLOOKUP(U142,Mapping!$A$1:$B$17,2,0)</f>
        <v>Texas</v>
      </c>
      <c r="X142" s="4">
        <v>18198403</v>
      </c>
      <c r="Y142" s="4">
        <v>430493</v>
      </c>
    </row>
    <row r="143" spans="2:25" x14ac:dyDescent="0.35">
      <c r="B143" s="34">
        <v>43983</v>
      </c>
      <c r="C143" s="34" t="str">
        <f t="shared" si="10"/>
        <v>2020_06</v>
      </c>
      <c r="D143" s="43" t="str">
        <f t="shared" si="11"/>
        <v>2020_6</v>
      </c>
      <c r="E143" s="43" t="str">
        <f t="shared" si="12"/>
        <v>2020_06</v>
      </c>
      <c r="F143" s="75">
        <f t="shared" si="13"/>
        <v>2020</v>
      </c>
      <c r="G143" s="75">
        <f t="shared" si="14"/>
        <v>6</v>
      </c>
      <c r="H143" s="4">
        <v>101459</v>
      </c>
      <c r="I143" s="4">
        <v>679</v>
      </c>
      <c r="J143" s="4">
        <v>8485</v>
      </c>
      <c r="K143" s="4">
        <v>7592</v>
      </c>
      <c r="L143" s="4">
        <v>2862</v>
      </c>
      <c r="M143" s="4">
        <v>34325</v>
      </c>
      <c r="N143" s="4">
        <v>210699</v>
      </c>
      <c r="O143" s="4">
        <v>6631124</v>
      </c>
      <c r="P143" s="4">
        <v>158114</v>
      </c>
      <c r="Q143" s="4">
        <v>704</v>
      </c>
      <c r="R143" s="4">
        <v>3950</v>
      </c>
      <c r="S143" s="4">
        <v>1811444</v>
      </c>
      <c r="T143" s="4">
        <v>20101</v>
      </c>
      <c r="U143" s="4">
        <v>56</v>
      </c>
      <c r="V143" s="42" t="str">
        <f>IFERROR(VLOOKUP(U143,Mapping!$A$1:$B$17,2,0),Absent)</f>
        <v>Texas</v>
      </c>
      <c r="W143" s="4" t="str">
        <f>VLOOKUP(U143,Mapping!$A$1:$B$17,2,0)</f>
        <v>Texas</v>
      </c>
      <c r="X143" s="4">
        <v>18617830</v>
      </c>
      <c r="Y143" s="4">
        <v>419427</v>
      </c>
    </row>
    <row r="144" spans="2:25" x14ac:dyDescent="0.35">
      <c r="B144" s="34">
        <v>43984</v>
      </c>
      <c r="C144" s="34" t="str">
        <f t="shared" si="10"/>
        <v>2020_06</v>
      </c>
      <c r="D144" s="43" t="str">
        <f t="shared" si="11"/>
        <v>2020_6</v>
      </c>
      <c r="E144" s="43" t="str">
        <f t="shared" si="12"/>
        <v>2020_06</v>
      </c>
      <c r="F144" s="75">
        <f t="shared" si="13"/>
        <v>2020</v>
      </c>
      <c r="G144" s="75">
        <f t="shared" si="14"/>
        <v>6</v>
      </c>
      <c r="H144" s="4">
        <v>102430</v>
      </c>
      <c r="I144" s="4">
        <v>971</v>
      </c>
      <c r="J144" s="4">
        <v>8566</v>
      </c>
      <c r="K144" s="4">
        <v>7410</v>
      </c>
      <c r="L144" s="4">
        <v>1735</v>
      </c>
      <c r="M144" s="4">
        <v>33956</v>
      </c>
      <c r="N144" s="4">
        <v>212434</v>
      </c>
      <c r="O144" s="4">
        <v>6792714</v>
      </c>
      <c r="P144" s="4">
        <v>161590</v>
      </c>
      <c r="Q144" s="4">
        <v>710</v>
      </c>
      <c r="R144" s="4">
        <v>3854</v>
      </c>
      <c r="S144" s="4">
        <v>1831323</v>
      </c>
      <c r="T144" s="4">
        <v>19879</v>
      </c>
      <c r="U144" s="4">
        <v>56</v>
      </c>
      <c r="V144" s="42" t="str">
        <f>IFERROR(VLOOKUP(U144,Mapping!$A$1:$B$17,2,0),Absent)</f>
        <v>Texas</v>
      </c>
      <c r="W144" s="4" t="str">
        <f>VLOOKUP(U144,Mapping!$A$1:$B$17,2,0)</f>
        <v>Texas</v>
      </c>
      <c r="X144" s="4">
        <v>19066878</v>
      </c>
      <c r="Y144" s="4">
        <v>449048</v>
      </c>
    </row>
    <row r="145" spans="2:25" x14ac:dyDescent="0.35">
      <c r="B145" s="34">
        <v>43985</v>
      </c>
      <c r="C145" s="34" t="str">
        <f t="shared" si="10"/>
        <v>2020_06</v>
      </c>
      <c r="D145" s="43" t="str">
        <f t="shared" si="11"/>
        <v>2020_6</v>
      </c>
      <c r="E145" s="43" t="str">
        <f t="shared" si="12"/>
        <v>2020_06</v>
      </c>
      <c r="F145" s="75">
        <f t="shared" si="13"/>
        <v>2020</v>
      </c>
      <c r="G145" s="75">
        <f t="shared" si="14"/>
        <v>6</v>
      </c>
      <c r="H145" s="4">
        <v>103405</v>
      </c>
      <c r="I145" s="4">
        <v>975</v>
      </c>
      <c r="J145" s="4">
        <v>8688</v>
      </c>
      <c r="K145" s="4">
        <v>7229</v>
      </c>
      <c r="L145" s="4">
        <v>2145</v>
      </c>
      <c r="M145" s="4">
        <v>33227</v>
      </c>
      <c r="N145" s="4">
        <v>214579</v>
      </c>
      <c r="O145" s="4">
        <v>6978487</v>
      </c>
      <c r="P145" s="4">
        <v>185773</v>
      </c>
      <c r="Q145" s="4">
        <v>717</v>
      </c>
      <c r="R145" s="4">
        <v>3754</v>
      </c>
      <c r="S145" s="4">
        <v>1851505</v>
      </c>
      <c r="T145" s="4">
        <v>20182</v>
      </c>
      <c r="U145" s="4">
        <v>56</v>
      </c>
      <c r="V145" s="42" t="str">
        <f>IFERROR(VLOOKUP(U145,Mapping!$A$1:$B$17,2,0),Absent)</f>
        <v>Texas</v>
      </c>
      <c r="W145" s="4" t="str">
        <f>VLOOKUP(U145,Mapping!$A$1:$B$17,2,0)</f>
        <v>Texas</v>
      </c>
      <c r="X145" s="4">
        <v>19571327</v>
      </c>
      <c r="Y145" s="4">
        <v>504449</v>
      </c>
    </row>
    <row r="146" spans="2:25" x14ac:dyDescent="0.35">
      <c r="B146" s="34">
        <v>43986</v>
      </c>
      <c r="C146" s="34" t="str">
        <f t="shared" si="10"/>
        <v>2020_06</v>
      </c>
      <c r="D146" s="43" t="str">
        <f t="shared" si="11"/>
        <v>2020_6</v>
      </c>
      <c r="E146" s="43" t="str">
        <f t="shared" si="12"/>
        <v>2020_06</v>
      </c>
      <c r="F146" s="75">
        <f t="shared" si="13"/>
        <v>2020</v>
      </c>
      <c r="G146" s="75">
        <f t="shared" si="14"/>
        <v>6</v>
      </c>
      <c r="H146" s="4">
        <v>104288</v>
      </c>
      <c r="I146" s="4">
        <v>883</v>
      </c>
      <c r="J146" s="4">
        <v>8787</v>
      </c>
      <c r="K146" s="4">
        <v>7044</v>
      </c>
      <c r="L146" s="4">
        <v>-2856</v>
      </c>
      <c r="M146" s="4">
        <v>32802</v>
      </c>
      <c r="N146" s="4">
        <v>211723</v>
      </c>
      <c r="O146" s="4">
        <v>7158917</v>
      </c>
      <c r="P146" s="4">
        <v>180430</v>
      </c>
      <c r="Q146" s="4">
        <v>723</v>
      </c>
      <c r="R146" s="4">
        <v>3662</v>
      </c>
      <c r="S146" s="4">
        <v>1871982</v>
      </c>
      <c r="T146" s="4">
        <v>20477</v>
      </c>
      <c r="U146" s="4">
        <v>56</v>
      </c>
      <c r="V146" s="42" t="str">
        <f>IFERROR(VLOOKUP(U146,Mapping!$A$1:$B$17,2,0),Absent)</f>
        <v>Texas</v>
      </c>
      <c r="W146" s="4" t="str">
        <f>VLOOKUP(U146,Mapping!$A$1:$B$17,2,0)</f>
        <v>Texas</v>
      </c>
      <c r="X146" s="4">
        <v>20070196</v>
      </c>
      <c r="Y146" s="4">
        <v>498869</v>
      </c>
    </row>
    <row r="147" spans="2:25" x14ac:dyDescent="0.35">
      <c r="B147" s="34">
        <v>43987</v>
      </c>
      <c r="C147" s="34" t="str">
        <f t="shared" si="10"/>
        <v>2020_06</v>
      </c>
      <c r="D147" s="43" t="str">
        <f t="shared" si="11"/>
        <v>2020_6</v>
      </c>
      <c r="E147" s="43" t="str">
        <f t="shared" si="12"/>
        <v>2020_06</v>
      </c>
      <c r="F147" s="75">
        <f t="shared" si="13"/>
        <v>2020</v>
      </c>
      <c r="G147" s="75">
        <f t="shared" si="14"/>
        <v>6</v>
      </c>
      <c r="H147" s="4">
        <v>105123</v>
      </c>
      <c r="I147" s="4">
        <v>835</v>
      </c>
      <c r="J147" s="4">
        <v>8863</v>
      </c>
      <c r="K147" s="4">
        <v>6921</v>
      </c>
      <c r="L147" s="4">
        <v>1518</v>
      </c>
      <c r="M147" s="4">
        <v>32502</v>
      </c>
      <c r="N147" s="4">
        <v>213241</v>
      </c>
      <c r="O147" s="4">
        <v>7392509</v>
      </c>
      <c r="P147" s="4">
        <v>233592</v>
      </c>
      <c r="Q147" s="4">
        <v>740</v>
      </c>
      <c r="R147" s="4">
        <v>3520</v>
      </c>
      <c r="S147" s="4">
        <v>1895032</v>
      </c>
      <c r="T147" s="4">
        <v>23050</v>
      </c>
      <c r="U147" s="4">
        <v>56</v>
      </c>
      <c r="V147" s="42" t="str">
        <f>IFERROR(VLOOKUP(U147,Mapping!$A$1:$B$17,2,0),Absent)</f>
        <v>Texas</v>
      </c>
      <c r="W147" s="4" t="str">
        <f>VLOOKUP(U147,Mapping!$A$1:$B$17,2,0)</f>
        <v>Texas</v>
      </c>
      <c r="X147" s="4">
        <v>20694440</v>
      </c>
      <c r="Y147" s="4">
        <v>624244</v>
      </c>
    </row>
    <row r="148" spans="2:25" x14ac:dyDescent="0.35">
      <c r="B148" s="34">
        <v>43988</v>
      </c>
      <c r="C148" s="34" t="str">
        <f t="shared" si="10"/>
        <v>2020_06</v>
      </c>
      <c r="D148" s="43" t="str">
        <f t="shared" si="11"/>
        <v>2020_6</v>
      </c>
      <c r="E148" s="43" t="str">
        <f t="shared" si="12"/>
        <v>2020_06</v>
      </c>
      <c r="F148" s="75">
        <f t="shared" si="13"/>
        <v>2020</v>
      </c>
      <c r="G148" s="75">
        <f t="shared" si="14"/>
        <v>6</v>
      </c>
      <c r="H148" s="4">
        <v>105837</v>
      </c>
      <c r="I148" s="4">
        <v>714</v>
      </c>
      <c r="J148" s="4">
        <v>8920</v>
      </c>
      <c r="K148" s="4">
        <v>6762</v>
      </c>
      <c r="L148" s="4">
        <v>989</v>
      </c>
      <c r="M148" s="4">
        <v>31994</v>
      </c>
      <c r="N148" s="4">
        <v>214230</v>
      </c>
      <c r="O148" s="4">
        <v>7616701</v>
      </c>
      <c r="P148" s="4">
        <v>224192</v>
      </c>
      <c r="Q148" s="4">
        <v>750</v>
      </c>
      <c r="R148" s="4">
        <v>3476</v>
      </c>
      <c r="S148" s="4">
        <v>1917778</v>
      </c>
      <c r="T148" s="4">
        <v>22746</v>
      </c>
      <c r="U148" s="4">
        <v>56</v>
      </c>
      <c r="V148" s="42" t="str">
        <f>IFERROR(VLOOKUP(U148,Mapping!$A$1:$B$17,2,0),Absent)</f>
        <v>Texas</v>
      </c>
      <c r="W148" s="4" t="str">
        <f>VLOOKUP(U148,Mapping!$A$1:$B$17,2,0)</f>
        <v>Texas</v>
      </c>
      <c r="X148" s="4">
        <v>21252397</v>
      </c>
      <c r="Y148" s="4">
        <v>557957</v>
      </c>
    </row>
    <row r="149" spans="2:25" x14ac:dyDescent="0.35">
      <c r="B149" s="34">
        <v>43989</v>
      </c>
      <c r="C149" s="34" t="str">
        <f t="shared" si="10"/>
        <v>2020_06</v>
      </c>
      <c r="D149" s="43" t="str">
        <f t="shared" si="11"/>
        <v>2020_6</v>
      </c>
      <c r="E149" s="43" t="str">
        <f t="shared" si="12"/>
        <v>2020_06</v>
      </c>
      <c r="F149" s="75">
        <f t="shared" si="13"/>
        <v>2020</v>
      </c>
      <c r="G149" s="75">
        <f t="shared" si="14"/>
        <v>6</v>
      </c>
      <c r="H149" s="4">
        <v>106284</v>
      </c>
      <c r="I149" s="4">
        <v>447</v>
      </c>
      <c r="J149" s="4">
        <v>8957</v>
      </c>
      <c r="K149" s="4">
        <v>6501</v>
      </c>
      <c r="L149" s="4">
        <v>655</v>
      </c>
      <c r="M149" s="4">
        <v>31490</v>
      </c>
      <c r="N149" s="4">
        <v>214885</v>
      </c>
      <c r="O149" s="4">
        <v>7805049</v>
      </c>
      <c r="P149" s="4">
        <v>188348</v>
      </c>
      <c r="Q149" s="4">
        <v>753</v>
      </c>
      <c r="R149" s="4">
        <v>3298</v>
      </c>
      <c r="S149" s="4">
        <v>1936834</v>
      </c>
      <c r="T149" s="4">
        <v>19056</v>
      </c>
      <c r="U149" s="4">
        <v>56</v>
      </c>
      <c r="V149" s="42" t="str">
        <f>IFERROR(VLOOKUP(U149,Mapping!$A$1:$B$17,2,0),Absent)</f>
        <v>Texas</v>
      </c>
      <c r="W149" s="4" t="str">
        <f>VLOOKUP(U149,Mapping!$A$1:$B$17,2,0)</f>
        <v>Texas</v>
      </c>
      <c r="X149" s="4">
        <v>21687259</v>
      </c>
      <c r="Y149" s="4">
        <v>434862</v>
      </c>
    </row>
    <row r="150" spans="2:25" x14ac:dyDescent="0.35">
      <c r="B150" s="34">
        <v>43990</v>
      </c>
      <c r="C150" s="34" t="str">
        <f t="shared" si="10"/>
        <v>2020_06</v>
      </c>
      <c r="D150" s="43" t="str">
        <f t="shared" si="11"/>
        <v>2020_6</v>
      </c>
      <c r="E150" s="43" t="str">
        <f t="shared" si="12"/>
        <v>2020_06</v>
      </c>
      <c r="F150" s="75">
        <f t="shared" si="13"/>
        <v>2020</v>
      </c>
      <c r="G150" s="75">
        <f t="shared" si="14"/>
        <v>6</v>
      </c>
      <c r="H150" s="4">
        <v>106959</v>
      </c>
      <c r="I150" s="4">
        <v>675</v>
      </c>
      <c r="J150" s="4">
        <v>9013</v>
      </c>
      <c r="K150" s="4">
        <v>6398</v>
      </c>
      <c r="L150" s="4">
        <v>1071</v>
      </c>
      <c r="M150" s="4">
        <v>31105</v>
      </c>
      <c r="N150" s="4">
        <v>215956</v>
      </c>
      <c r="O150" s="4">
        <v>7937347</v>
      </c>
      <c r="P150" s="4">
        <v>132298</v>
      </c>
      <c r="Q150" s="4">
        <v>762</v>
      </c>
      <c r="R150" s="4">
        <v>3238</v>
      </c>
      <c r="S150" s="4">
        <v>1953757</v>
      </c>
      <c r="T150" s="4">
        <v>16923</v>
      </c>
      <c r="U150" s="4">
        <v>56</v>
      </c>
      <c r="V150" s="42" t="str">
        <f>IFERROR(VLOOKUP(U150,Mapping!$A$1:$B$17,2,0),Absent)</f>
        <v>Texas</v>
      </c>
      <c r="W150" s="4" t="str">
        <f>VLOOKUP(U150,Mapping!$A$1:$B$17,2,0)</f>
        <v>Texas</v>
      </c>
      <c r="X150" s="4">
        <v>22093052</v>
      </c>
      <c r="Y150" s="4">
        <v>405793</v>
      </c>
    </row>
    <row r="151" spans="2:25" x14ac:dyDescent="0.35">
      <c r="B151" s="34">
        <v>43991</v>
      </c>
      <c r="C151" s="34" t="str">
        <f t="shared" si="10"/>
        <v>2020_06</v>
      </c>
      <c r="D151" s="43" t="str">
        <f t="shared" si="11"/>
        <v>2020_6</v>
      </c>
      <c r="E151" s="43" t="str">
        <f t="shared" si="12"/>
        <v>2020_06</v>
      </c>
      <c r="F151" s="75">
        <f t="shared" si="13"/>
        <v>2020</v>
      </c>
      <c r="G151" s="75">
        <f t="shared" si="14"/>
        <v>6</v>
      </c>
      <c r="H151" s="4">
        <v>107845</v>
      </c>
      <c r="I151" s="4">
        <v>886</v>
      </c>
      <c r="J151" s="4">
        <v>9141</v>
      </c>
      <c r="K151" s="4">
        <v>6453</v>
      </c>
      <c r="L151" s="4">
        <v>1279</v>
      </c>
      <c r="M151" s="4">
        <v>31179</v>
      </c>
      <c r="N151" s="4">
        <v>217235</v>
      </c>
      <c r="O151" s="4">
        <v>8092697</v>
      </c>
      <c r="P151" s="4">
        <v>155350</v>
      </c>
      <c r="Q151" s="4">
        <v>771</v>
      </c>
      <c r="R151" s="4">
        <v>3088</v>
      </c>
      <c r="S151" s="4">
        <v>1970673</v>
      </c>
      <c r="T151" s="4">
        <v>16916</v>
      </c>
      <c r="U151" s="4">
        <v>56</v>
      </c>
      <c r="V151" s="42" t="str">
        <f>IFERROR(VLOOKUP(U151,Mapping!$A$1:$B$17,2,0),Absent)</f>
        <v>Texas</v>
      </c>
      <c r="W151" s="4" t="str">
        <f>VLOOKUP(U151,Mapping!$A$1:$B$17,2,0)</f>
        <v>Texas</v>
      </c>
      <c r="X151" s="4">
        <v>22547902</v>
      </c>
      <c r="Y151" s="4">
        <v>454850</v>
      </c>
    </row>
    <row r="152" spans="2:25" x14ac:dyDescent="0.35">
      <c r="B152" s="34">
        <v>43992</v>
      </c>
      <c r="C152" s="34" t="str">
        <f t="shared" si="10"/>
        <v>2020_06</v>
      </c>
      <c r="D152" s="43" t="str">
        <f t="shared" si="11"/>
        <v>2020_6</v>
      </c>
      <c r="E152" s="43" t="str">
        <f t="shared" si="12"/>
        <v>2020_06</v>
      </c>
      <c r="F152" s="75">
        <f t="shared" si="13"/>
        <v>2020</v>
      </c>
      <c r="G152" s="75">
        <f t="shared" si="14"/>
        <v>6</v>
      </c>
      <c r="H152" s="4">
        <v>108738</v>
      </c>
      <c r="I152" s="4">
        <v>893</v>
      </c>
      <c r="J152" s="4">
        <v>9225</v>
      </c>
      <c r="K152" s="4">
        <v>6256</v>
      </c>
      <c r="L152" s="4">
        <v>1239</v>
      </c>
      <c r="M152" s="4">
        <v>30961</v>
      </c>
      <c r="N152" s="4">
        <v>218474</v>
      </c>
      <c r="O152" s="4">
        <v>8261533</v>
      </c>
      <c r="P152" s="4">
        <v>168836</v>
      </c>
      <c r="Q152" s="4">
        <v>780</v>
      </c>
      <c r="R152" s="4">
        <v>3022</v>
      </c>
      <c r="S152" s="4">
        <v>1991553</v>
      </c>
      <c r="T152" s="4">
        <v>20880</v>
      </c>
      <c r="U152" s="4">
        <v>56</v>
      </c>
      <c r="V152" s="42" t="str">
        <f>IFERROR(VLOOKUP(U152,Mapping!$A$1:$B$17,2,0),Absent)</f>
        <v>Texas</v>
      </c>
      <c r="W152" s="4" t="str">
        <f>VLOOKUP(U152,Mapping!$A$1:$B$17,2,0)</f>
        <v>Texas</v>
      </c>
      <c r="X152" s="4">
        <v>23030522</v>
      </c>
      <c r="Y152" s="4">
        <v>482620</v>
      </c>
    </row>
    <row r="153" spans="2:25" x14ac:dyDescent="0.35">
      <c r="B153" s="34">
        <v>43993</v>
      </c>
      <c r="C153" s="34" t="str">
        <f t="shared" si="10"/>
        <v>2020_06</v>
      </c>
      <c r="D153" s="43" t="str">
        <f t="shared" si="11"/>
        <v>2020_6</v>
      </c>
      <c r="E153" s="43" t="str">
        <f t="shared" si="12"/>
        <v>2020_06</v>
      </c>
      <c r="F153" s="75">
        <f t="shared" si="13"/>
        <v>2020</v>
      </c>
      <c r="G153" s="75">
        <f t="shared" si="14"/>
        <v>6</v>
      </c>
      <c r="H153" s="4">
        <v>109634</v>
      </c>
      <c r="I153" s="4">
        <v>896</v>
      </c>
      <c r="J153" s="4">
        <v>9295</v>
      </c>
      <c r="K153" s="4">
        <v>6075</v>
      </c>
      <c r="L153" s="4">
        <v>1526</v>
      </c>
      <c r="M153" s="4">
        <v>29850</v>
      </c>
      <c r="N153" s="4">
        <v>220000</v>
      </c>
      <c r="O153" s="4">
        <v>8411162</v>
      </c>
      <c r="P153" s="4">
        <v>149629</v>
      </c>
      <c r="Q153" s="4">
        <v>792</v>
      </c>
      <c r="R153" s="4">
        <v>2885</v>
      </c>
      <c r="S153" s="4">
        <v>2013544</v>
      </c>
      <c r="T153" s="4">
        <v>21991</v>
      </c>
      <c r="U153" s="4">
        <v>56</v>
      </c>
      <c r="V153" s="42" t="str">
        <f>IFERROR(VLOOKUP(U153,Mapping!$A$1:$B$17,2,0),Absent)</f>
        <v>Texas</v>
      </c>
      <c r="W153" s="4" t="str">
        <f>VLOOKUP(U153,Mapping!$A$1:$B$17,2,0)</f>
        <v>Texas</v>
      </c>
      <c r="X153" s="4">
        <v>23515501</v>
      </c>
      <c r="Y153" s="4">
        <v>484979</v>
      </c>
    </row>
    <row r="154" spans="2:25" x14ac:dyDescent="0.35">
      <c r="B154" s="34">
        <v>43994</v>
      </c>
      <c r="C154" s="34" t="str">
        <f t="shared" si="10"/>
        <v>2020_06</v>
      </c>
      <c r="D154" s="43" t="str">
        <f t="shared" si="11"/>
        <v>2020_6</v>
      </c>
      <c r="E154" s="43" t="str">
        <f t="shared" si="12"/>
        <v>2020_06</v>
      </c>
      <c r="F154" s="75">
        <f t="shared" si="13"/>
        <v>2020</v>
      </c>
      <c r="G154" s="75">
        <f t="shared" si="14"/>
        <v>6</v>
      </c>
      <c r="H154" s="4">
        <v>110400</v>
      </c>
      <c r="I154" s="4">
        <v>766</v>
      </c>
      <c r="J154" s="4">
        <v>9373</v>
      </c>
      <c r="K154" s="4">
        <v>6009</v>
      </c>
      <c r="L154" s="4">
        <v>1376</v>
      </c>
      <c r="M154" s="4">
        <v>29306</v>
      </c>
      <c r="N154" s="4">
        <v>221376</v>
      </c>
      <c r="O154" s="4">
        <v>8639466</v>
      </c>
      <c r="P154" s="4">
        <v>228304</v>
      </c>
      <c r="Q154" s="4">
        <v>814</v>
      </c>
      <c r="R154" s="4">
        <v>2738</v>
      </c>
      <c r="S154" s="4">
        <v>2036685</v>
      </c>
      <c r="T154" s="4">
        <v>23141</v>
      </c>
      <c r="U154" s="4">
        <v>56</v>
      </c>
      <c r="V154" s="42" t="str">
        <f>IFERROR(VLOOKUP(U154,Mapping!$A$1:$B$17,2,0),Absent)</f>
        <v>Texas</v>
      </c>
      <c r="W154" s="4" t="str">
        <f>VLOOKUP(U154,Mapping!$A$1:$B$17,2,0)</f>
        <v>Texas</v>
      </c>
      <c r="X154" s="4">
        <v>24138885</v>
      </c>
      <c r="Y154" s="4">
        <v>623384</v>
      </c>
    </row>
    <row r="155" spans="2:25" x14ac:dyDescent="0.35">
      <c r="B155" s="34">
        <v>43995</v>
      </c>
      <c r="C155" s="34" t="str">
        <f t="shared" si="10"/>
        <v>2020_06</v>
      </c>
      <c r="D155" s="43" t="str">
        <f t="shared" si="11"/>
        <v>2020_6</v>
      </c>
      <c r="E155" s="43" t="str">
        <f t="shared" si="12"/>
        <v>2020_06</v>
      </c>
      <c r="F155" s="75">
        <f t="shared" si="13"/>
        <v>2020</v>
      </c>
      <c r="G155" s="75">
        <f t="shared" si="14"/>
        <v>6</v>
      </c>
      <c r="H155" s="4">
        <v>111094</v>
      </c>
      <c r="I155" s="4">
        <v>694</v>
      </c>
      <c r="J155" s="4">
        <v>9430</v>
      </c>
      <c r="K155" s="4">
        <v>5883</v>
      </c>
      <c r="L155" s="4">
        <v>954</v>
      </c>
      <c r="M155" s="4">
        <v>28578</v>
      </c>
      <c r="N155" s="4">
        <v>222330</v>
      </c>
      <c r="O155" s="4">
        <v>8836996</v>
      </c>
      <c r="P155" s="4">
        <v>197530</v>
      </c>
      <c r="Q155" s="4">
        <v>830</v>
      </c>
      <c r="R155" s="4">
        <v>2726</v>
      </c>
      <c r="S155" s="4">
        <v>2062138</v>
      </c>
      <c r="T155" s="4">
        <v>25453</v>
      </c>
      <c r="U155" s="4">
        <v>56</v>
      </c>
      <c r="V155" s="42" t="str">
        <f>IFERROR(VLOOKUP(U155,Mapping!$A$1:$B$17,2,0),Absent)</f>
        <v>Texas</v>
      </c>
      <c r="W155" s="4" t="str">
        <f>VLOOKUP(U155,Mapping!$A$1:$B$17,2,0)</f>
        <v>Texas</v>
      </c>
      <c r="X155" s="4">
        <v>24683493</v>
      </c>
      <c r="Y155" s="4">
        <v>544608</v>
      </c>
    </row>
    <row r="156" spans="2:25" x14ac:dyDescent="0.35">
      <c r="B156" s="34">
        <v>43996</v>
      </c>
      <c r="C156" s="34" t="str">
        <f t="shared" si="10"/>
        <v>2020_06</v>
      </c>
      <c r="D156" s="43" t="str">
        <f t="shared" si="11"/>
        <v>2020_6</v>
      </c>
      <c r="E156" s="43" t="str">
        <f t="shared" si="12"/>
        <v>2020_06</v>
      </c>
      <c r="F156" s="75">
        <f t="shared" si="13"/>
        <v>2020</v>
      </c>
      <c r="G156" s="75">
        <f t="shared" si="14"/>
        <v>6</v>
      </c>
      <c r="H156" s="4">
        <v>111449</v>
      </c>
      <c r="I156" s="4">
        <v>355</v>
      </c>
      <c r="J156" s="4">
        <v>9466</v>
      </c>
      <c r="K156" s="4">
        <v>5749</v>
      </c>
      <c r="L156" s="4">
        <v>610</v>
      </c>
      <c r="M156" s="4">
        <v>28020</v>
      </c>
      <c r="N156" s="4">
        <v>222940</v>
      </c>
      <c r="O156" s="4">
        <v>9006210</v>
      </c>
      <c r="P156" s="4">
        <v>169214</v>
      </c>
      <c r="Q156" s="4">
        <v>834</v>
      </c>
      <c r="R156" s="4">
        <v>2716</v>
      </c>
      <c r="S156" s="4">
        <v>2083796</v>
      </c>
      <c r="T156" s="4">
        <v>21658</v>
      </c>
      <c r="U156" s="4">
        <v>56</v>
      </c>
      <c r="V156" s="42" t="str">
        <f>IFERROR(VLOOKUP(U156,Mapping!$A$1:$B$17,2,0),Absent)</f>
        <v>Texas</v>
      </c>
      <c r="W156" s="4" t="str">
        <f>VLOOKUP(U156,Mapping!$A$1:$B$17,2,0)</f>
        <v>Texas</v>
      </c>
      <c r="X156" s="4">
        <v>25161026</v>
      </c>
      <c r="Y156" s="4">
        <v>477533</v>
      </c>
    </row>
    <row r="157" spans="2:25" x14ac:dyDescent="0.35">
      <c r="B157" s="34">
        <v>43997</v>
      </c>
      <c r="C157" s="34" t="str">
        <f t="shared" si="10"/>
        <v>2020_06</v>
      </c>
      <c r="D157" s="43" t="str">
        <f t="shared" si="11"/>
        <v>2020_6</v>
      </c>
      <c r="E157" s="43" t="str">
        <f t="shared" si="12"/>
        <v>2020_06</v>
      </c>
      <c r="F157" s="75">
        <f t="shared" si="13"/>
        <v>2020</v>
      </c>
      <c r="G157" s="75">
        <f t="shared" si="14"/>
        <v>6</v>
      </c>
      <c r="H157" s="4">
        <v>111834</v>
      </c>
      <c r="I157" s="4">
        <v>385</v>
      </c>
      <c r="J157" s="4">
        <v>9516</v>
      </c>
      <c r="K157" s="4">
        <v>5700</v>
      </c>
      <c r="L157" s="4">
        <v>664</v>
      </c>
      <c r="M157" s="4">
        <v>28034</v>
      </c>
      <c r="N157" s="4">
        <v>223604</v>
      </c>
      <c r="O157" s="4">
        <v>9173553</v>
      </c>
      <c r="P157" s="4">
        <v>167343</v>
      </c>
      <c r="Q157" s="4">
        <v>835</v>
      </c>
      <c r="R157" s="4">
        <v>2636</v>
      </c>
      <c r="S157" s="4">
        <v>2102051</v>
      </c>
      <c r="T157" s="4">
        <v>18255</v>
      </c>
      <c r="U157" s="4">
        <v>56</v>
      </c>
      <c r="V157" s="42" t="str">
        <f>IFERROR(VLOOKUP(U157,Mapping!$A$1:$B$17,2,0),Absent)</f>
        <v>Texas</v>
      </c>
      <c r="W157" s="4" t="str">
        <f>VLOOKUP(U157,Mapping!$A$1:$B$17,2,0)</f>
        <v>Texas</v>
      </c>
      <c r="X157" s="4">
        <v>25609037</v>
      </c>
      <c r="Y157" s="4">
        <v>448011</v>
      </c>
    </row>
    <row r="158" spans="2:25" x14ac:dyDescent="0.35">
      <c r="B158" s="34">
        <v>43998</v>
      </c>
      <c r="C158" s="34" t="str">
        <f t="shared" si="10"/>
        <v>2020_06</v>
      </c>
      <c r="D158" s="43" t="str">
        <f t="shared" si="11"/>
        <v>2020_6</v>
      </c>
      <c r="E158" s="43" t="str">
        <f t="shared" si="12"/>
        <v>2020_06</v>
      </c>
      <c r="F158" s="75">
        <f t="shared" si="13"/>
        <v>2020</v>
      </c>
      <c r="G158" s="75">
        <f t="shared" si="14"/>
        <v>6</v>
      </c>
      <c r="H158" s="4">
        <v>112554</v>
      </c>
      <c r="I158" s="4">
        <v>720</v>
      </c>
      <c r="J158" s="4">
        <v>9590</v>
      </c>
      <c r="K158" s="4">
        <v>5570</v>
      </c>
      <c r="L158" s="4">
        <v>1184</v>
      </c>
      <c r="M158" s="4">
        <v>28370</v>
      </c>
      <c r="N158" s="4">
        <v>224788</v>
      </c>
      <c r="O158" s="4">
        <v>9354081</v>
      </c>
      <c r="P158" s="4">
        <v>180528</v>
      </c>
      <c r="Q158" s="4">
        <v>845</v>
      </c>
      <c r="R158" s="4">
        <v>2591</v>
      </c>
      <c r="S158" s="4">
        <v>2124889</v>
      </c>
      <c r="T158" s="4">
        <v>22838</v>
      </c>
      <c r="U158" s="4">
        <v>56</v>
      </c>
      <c r="V158" s="42" t="str">
        <f>IFERROR(VLOOKUP(U158,Mapping!$A$1:$B$17,2,0),Absent)</f>
        <v>Texas</v>
      </c>
      <c r="W158" s="4" t="str">
        <f>VLOOKUP(U158,Mapping!$A$1:$B$17,2,0)</f>
        <v>Texas</v>
      </c>
      <c r="X158" s="4">
        <v>26113761</v>
      </c>
      <c r="Y158" s="4">
        <v>504724</v>
      </c>
    </row>
    <row r="159" spans="2:25" x14ac:dyDescent="0.35">
      <c r="B159" s="34">
        <v>43999</v>
      </c>
      <c r="C159" s="34" t="str">
        <f t="shared" si="10"/>
        <v>2020_06</v>
      </c>
      <c r="D159" s="43" t="str">
        <f t="shared" si="11"/>
        <v>2020_6</v>
      </c>
      <c r="E159" s="43" t="str">
        <f t="shared" si="12"/>
        <v>2020_06</v>
      </c>
      <c r="F159" s="75">
        <f t="shared" si="13"/>
        <v>2020</v>
      </c>
      <c r="G159" s="75">
        <f t="shared" si="14"/>
        <v>6</v>
      </c>
      <c r="H159" s="4">
        <v>113334</v>
      </c>
      <c r="I159" s="4">
        <v>780</v>
      </c>
      <c r="J159" s="4">
        <v>9665</v>
      </c>
      <c r="K159" s="4">
        <v>5608</v>
      </c>
      <c r="L159" s="4">
        <v>1077</v>
      </c>
      <c r="M159" s="4">
        <v>28647</v>
      </c>
      <c r="N159" s="4">
        <v>225865</v>
      </c>
      <c r="O159" s="4">
        <v>9547747</v>
      </c>
      <c r="P159" s="4">
        <v>193666</v>
      </c>
      <c r="Q159" s="4">
        <v>857</v>
      </c>
      <c r="R159" s="4">
        <v>2584</v>
      </c>
      <c r="S159" s="4">
        <v>2149042</v>
      </c>
      <c r="T159" s="4">
        <v>24153</v>
      </c>
      <c r="U159" s="4">
        <v>56</v>
      </c>
      <c r="V159" s="42" t="str">
        <f>IFERROR(VLOOKUP(U159,Mapping!$A$1:$B$17,2,0),Absent)</f>
        <v>Texas</v>
      </c>
      <c r="W159" s="4" t="str">
        <f>VLOOKUP(U159,Mapping!$A$1:$B$17,2,0)</f>
        <v>Texas</v>
      </c>
      <c r="X159" s="4">
        <v>26675209</v>
      </c>
      <c r="Y159" s="4">
        <v>561448</v>
      </c>
    </row>
    <row r="160" spans="2:25" x14ac:dyDescent="0.35">
      <c r="B160" s="34">
        <v>44000</v>
      </c>
      <c r="C160" s="34" t="str">
        <f t="shared" si="10"/>
        <v>2020_06</v>
      </c>
      <c r="D160" s="43" t="str">
        <f t="shared" si="11"/>
        <v>2020_6</v>
      </c>
      <c r="E160" s="43" t="str">
        <f t="shared" si="12"/>
        <v>2020_06</v>
      </c>
      <c r="F160" s="75">
        <f t="shared" si="13"/>
        <v>2020</v>
      </c>
      <c r="G160" s="75">
        <f t="shared" si="14"/>
        <v>6</v>
      </c>
      <c r="H160" s="4">
        <v>114016</v>
      </c>
      <c r="I160" s="4">
        <v>682</v>
      </c>
      <c r="J160" s="4">
        <v>9736</v>
      </c>
      <c r="K160" s="4">
        <v>5472</v>
      </c>
      <c r="L160" s="4">
        <v>1108</v>
      </c>
      <c r="M160" s="4">
        <v>28538</v>
      </c>
      <c r="N160" s="4">
        <v>226973</v>
      </c>
      <c r="O160" s="4">
        <v>9733740</v>
      </c>
      <c r="P160" s="4">
        <v>185993</v>
      </c>
      <c r="Q160" s="4">
        <v>869</v>
      </c>
      <c r="R160" s="4">
        <v>2518</v>
      </c>
      <c r="S160" s="4">
        <v>2176084</v>
      </c>
      <c r="T160" s="4">
        <v>27042</v>
      </c>
      <c r="U160" s="4">
        <v>56</v>
      </c>
      <c r="V160" s="42" t="str">
        <f>IFERROR(VLOOKUP(U160,Mapping!$A$1:$B$17,2,0),Absent)</f>
        <v>Texas</v>
      </c>
      <c r="W160" s="4" t="str">
        <f>VLOOKUP(U160,Mapping!$A$1:$B$17,2,0)</f>
        <v>Texas</v>
      </c>
      <c r="X160" s="4">
        <v>27231921</v>
      </c>
      <c r="Y160" s="4">
        <v>556712</v>
      </c>
    </row>
    <row r="161" spans="2:25" x14ac:dyDescent="0.35">
      <c r="B161" s="34">
        <v>44001</v>
      </c>
      <c r="C161" s="34" t="str">
        <f t="shared" si="10"/>
        <v>2020_06</v>
      </c>
      <c r="D161" s="43" t="str">
        <f t="shared" si="11"/>
        <v>2020_6</v>
      </c>
      <c r="E161" s="43" t="str">
        <f t="shared" si="12"/>
        <v>2020_06</v>
      </c>
      <c r="F161" s="75">
        <f t="shared" si="13"/>
        <v>2020</v>
      </c>
      <c r="G161" s="75">
        <f t="shared" si="14"/>
        <v>6</v>
      </c>
      <c r="H161" s="4">
        <v>114668</v>
      </c>
      <c r="I161" s="4">
        <v>652</v>
      </c>
      <c r="J161" s="4">
        <v>9876</v>
      </c>
      <c r="K161" s="4">
        <v>5337</v>
      </c>
      <c r="L161" s="4">
        <v>1578</v>
      </c>
      <c r="M161" s="4">
        <v>28693</v>
      </c>
      <c r="N161" s="4">
        <v>228551</v>
      </c>
      <c r="O161" s="4">
        <v>9968477</v>
      </c>
      <c r="P161" s="4">
        <v>234737</v>
      </c>
      <c r="Q161" s="4">
        <v>884</v>
      </c>
      <c r="R161" s="4">
        <v>2433</v>
      </c>
      <c r="S161" s="4">
        <v>2206949</v>
      </c>
      <c r="T161" s="4">
        <v>30865</v>
      </c>
      <c r="U161" s="4">
        <v>56</v>
      </c>
      <c r="V161" s="42" t="str">
        <f>IFERROR(VLOOKUP(U161,Mapping!$A$1:$B$17,2,0),Absent)</f>
        <v>Texas</v>
      </c>
      <c r="W161" s="4" t="str">
        <f>VLOOKUP(U161,Mapping!$A$1:$B$17,2,0)</f>
        <v>Texas</v>
      </c>
      <c r="X161" s="4">
        <v>27895488</v>
      </c>
      <c r="Y161" s="4">
        <v>663567</v>
      </c>
    </row>
    <row r="162" spans="2:25" x14ac:dyDescent="0.35">
      <c r="B162" s="34">
        <v>44002</v>
      </c>
      <c r="C162" s="34" t="str">
        <f t="shared" si="10"/>
        <v>2020_06</v>
      </c>
      <c r="D162" s="43" t="str">
        <f t="shared" si="11"/>
        <v>2020_6</v>
      </c>
      <c r="E162" s="43" t="str">
        <f t="shared" si="12"/>
        <v>2020_06</v>
      </c>
      <c r="F162" s="75">
        <f t="shared" si="13"/>
        <v>2020</v>
      </c>
      <c r="G162" s="75">
        <f t="shared" si="14"/>
        <v>6</v>
      </c>
      <c r="H162" s="4">
        <v>115283</v>
      </c>
      <c r="I162" s="4">
        <v>615</v>
      </c>
      <c r="J162" s="4">
        <v>9908</v>
      </c>
      <c r="K162" s="4">
        <v>5229</v>
      </c>
      <c r="L162" s="4">
        <v>699</v>
      </c>
      <c r="M162" s="4">
        <v>28084</v>
      </c>
      <c r="N162" s="4">
        <v>229250</v>
      </c>
      <c r="O162" s="4">
        <v>10167222</v>
      </c>
      <c r="P162" s="4">
        <v>198745</v>
      </c>
      <c r="Q162" s="4">
        <v>888</v>
      </c>
      <c r="R162" s="4">
        <v>2380</v>
      </c>
      <c r="S162" s="4">
        <v>2239185</v>
      </c>
      <c r="T162" s="4">
        <v>32236</v>
      </c>
      <c r="U162" s="4">
        <v>56</v>
      </c>
      <c r="V162" s="42" t="str">
        <f>IFERROR(VLOOKUP(U162,Mapping!$A$1:$B$17,2,0),Absent)</f>
        <v>Texas</v>
      </c>
      <c r="W162" s="4" t="str">
        <f>VLOOKUP(U162,Mapping!$A$1:$B$17,2,0)</f>
        <v>Texas</v>
      </c>
      <c r="X162" s="4">
        <v>28506951</v>
      </c>
      <c r="Y162" s="4">
        <v>611463</v>
      </c>
    </row>
    <row r="163" spans="2:25" x14ac:dyDescent="0.35">
      <c r="B163" s="34">
        <v>44003</v>
      </c>
      <c r="C163" s="34" t="str">
        <f t="shared" si="10"/>
        <v>2020_06</v>
      </c>
      <c r="D163" s="43" t="str">
        <f t="shared" si="11"/>
        <v>2020_6</v>
      </c>
      <c r="E163" s="43" t="str">
        <f t="shared" si="12"/>
        <v>2020_06</v>
      </c>
      <c r="F163" s="75">
        <f t="shared" si="13"/>
        <v>2020</v>
      </c>
      <c r="G163" s="75">
        <f t="shared" si="14"/>
        <v>6</v>
      </c>
      <c r="H163" s="4">
        <v>115576</v>
      </c>
      <c r="I163" s="4">
        <v>293</v>
      </c>
      <c r="J163" s="4">
        <v>9944</v>
      </c>
      <c r="K163" s="4">
        <v>5195</v>
      </c>
      <c r="L163" s="4">
        <v>519</v>
      </c>
      <c r="M163" s="4">
        <v>28325</v>
      </c>
      <c r="N163" s="4">
        <v>229769</v>
      </c>
      <c r="O163" s="4">
        <v>10340087</v>
      </c>
      <c r="P163" s="4">
        <v>172865</v>
      </c>
      <c r="Q163" s="4">
        <v>904</v>
      </c>
      <c r="R163" s="4">
        <v>2321</v>
      </c>
      <c r="S163" s="4">
        <v>2268373</v>
      </c>
      <c r="T163" s="4">
        <v>29188</v>
      </c>
      <c r="U163" s="4">
        <v>56</v>
      </c>
      <c r="V163" s="42" t="str">
        <f>IFERROR(VLOOKUP(U163,Mapping!$A$1:$B$17,2,0),Absent)</f>
        <v>Texas</v>
      </c>
      <c r="W163" s="4" t="str">
        <f>VLOOKUP(U163,Mapping!$A$1:$B$17,2,0)</f>
        <v>Texas</v>
      </c>
      <c r="X163" s="4">
        <v>29012549</v>
      </c>
      <c r="Y163" s="4">
        <v>505598</v>
      </c>
    </row>
    <row r="164" spans="2:25" x14ac:dyDescent="0.35">
      <c r="B164" s="34">
        <v>44004</v>
      </c>
      <c r="C164" s="34" t="str">
        <f t="shared" si="10"/>
        <v>2020_06</v>
      </c>
      <c r="D164" s="43" t="str">
        <f t="shared" si="11"/>
        <v>2020_6</v>
      </c>
      <c r="E164" s="43" t="str">
        <f t="shared" si="12"/>
        <v>2020_06</v>
      </c>
      <c r="F164" s="75">
        <f t="shared" si="13"/>
        <v>2020</v>
      </c>
      <c r="G164" s="75">
        <f t="shared" si="14"/>
        <v>6</v>
      </c>
      <c r="H164" s="4">
        <v>115864</v>
      </c>
      <c r="I164" s="4">
        <v>288</v>
      </c>
      <c r="J164" s="4">
        <v>10002</v>
      </c>
      <c r="K164" s="4">
        <v>5325</v>
      </c>
      <c r="L164" s="4">
        <v>824</v>
      </c>
      <c r="M164" s="4">
        <v>28963</v>
      </c>
      <c r="N164" s="4">
        <v>230593</v>
      </c>
      <c r="O164" s="4">
        <v>10506682</v>
      </c>
      <c r="P164" s="4">
        <v>166595</v>
      </c>
      <c r="Q164" s="4">
        <v>909</v>
      </c>
      <c r="R164" s="4">
        <v>2301</v>
      </c>
      <c r="S164" s="4">
        <v>2295202</v>
      </c>
      <c r="T164" s="4">
        <v>26829</v>
      </c>
      <c r="U164" s="4">
        <v>56</v>
      </c>
      <c r="V164" s="42" t="str">
        <f>IFERROR(VLOOKUP(U164,Mapping!$A$1:$B$17,2,0),Absent)</f>
        <v>Texas</v>
      </c>
      <c r="W164" s="4" t="str">
        <f>VLOOKUP(U164,Mapping!$A$1:$B$17,2,0)</f>
        <v>Texas</v>
      </c>
      <c r="X164" s="4">
        <v>29511712</v>
      </c>
      <c r="Y164" s="4">
        <v>499163</v>
      </c>
    </row>
    <row r="165" spans="2:25" x14ac:dyDescent="0.35">
      <c r="B165" s="34">
        <v>44005</v>
      </c>
      <c r="C165" s="34" t="str">
        <f t="shared" si="10"/>
        <v>2020_06</v>
      </c>
      <c r="D165" s="43" t="str">
        <f t="shared" si="11"/>
        <v>2020_6</v>
      </c>
      <c r="E165" s="43" t="str">
        <f t="shared" si="12"/>
        <v>2020_06</v>
      </c>
      <c r="F165" s="75">
        <f t="shared" si="13"/>
        <v>2020</v>
      </c>
      <c r="G165" s="75">
        <f t="shared" si="14"/>
        <v>6</v>
      </c>
      <c r="H165" s="4">
        <v>116588</v>
      </c>
      <c r="I165" s="4">
        <v>724</v>
      </c>
      <c r="J165" s="4">
        <v>10077</v>
      </c>
      <c r="K165" s="4">
        <v>5392</v>
      </c>
      <c r="L165" s="4">
        <v>1271</v>
      </c>
      <c r="M165" s="4">
        <v>30355</v>
      </c>
      <c r="N165" s="4">
        <v>231864</v>
      </c>
      <c r="O165" s="4">
        <v>10678109</v>
      </c>
      <c r="P165" s="4">
        <v>171427</v>
      </c>
      <c r="Q165" s="4">
        <v>918</v>
      </c>
      <c r="R165" s="4">
        <v>2292</v>
      </c>
      <c r="S165" s="4">
        <v>2328649</v>
      </c>
      <c r="T165" s="4">
        <v>33447</v>
      </c>
      <c r="U165" s="4">
        <v>56</v>
      </c>
      <c r="V165" s="42" t="str">
        <f>IFERROR(VLOOKUP(U165,Mapping!$A$1:$B$17,2,0),Absent)</f>
        <v>Texas</v>
      </c>
      <c r="W165" s="4" t="str">
        <f>VLOOKUP(U165,Mapping!$A$1:$B$17,2,0)</f>
        <v>Texas</v>
      </c>
      <c r="X165" s="4">
        <v>30181727</v>
      </c>
      <c r="Y165" s="4">
        <v>670015</v>
      </c>
    </row>
    <row r="166" spans="2:25" x14ac:dyDescent="0.35">
      <c r="B166" s="34">
        <v>44006</v>
      </c>
      <c r="C166" s="34" t="str">
        <f t="shared" si="10"/>
        <v>2020_06</v>
      </c>
      <c r="D166" s="43" t="str">
        <f t="shared" si="11"/>
        <v>2020_6</v>
      </c>
      <c r="E166" s="43" t="str">
        <f t="shared" si="12"/>
        <v>2020_06</v>
      </c>
      <c r="F166" s="75">
        <f t="shared" si="13"/>
        <v>2020</v>
      </c>
      <c r="G166" s="75">
        <f t="shared" si="14"/>
        <v>6</v>
      </c>
      <c r="H166" s="4">
        <v>117292</v>
      </c>
      <c r="I166" s="4">
        <v>704</v>
      </c>
      <c r="J166" s="4">
        <v>10173</v>
      </c>
      <c r="K166" s="4">
        <v>5292</v>
      </c>
      <c r="L166" s="4">
        <v>1246</v>
      </c>
      <c r="M166" s="4">
        <v>31270</v>
      </c>
      <c r="N166" s="4">
        <v>233110</v>
      </c>
      <c r="O166" s="4">
        <v>10862746</v>
      </c>
      <c r="P166" s="4">
        <v>184637</v>
      </c>
      <c r="Q166" s="4">
        <v>934</v>
      </c>
      <c r="R166" s="4">
        <v>2247</v>
      </c>
      <c r="S166" s="4">
        <v>2367766</v>
      </c>
      <c r="T166" s="4">
        <v>39117</v>
      </c>
      <c r="U166" s="4">
        <v>56</v>
      </c>
      <c r="V166" s="42" t="str">
        <f>IFERROR(VLOOKUP(U166,Mapping!$A$1:$B$17,2,0),Absent)</f>
        <v>Texas</v>
      </c>
      <c r="W166" s="4" t="str">
        <f>VLOOKUP(U166,Mapping!$A$1:$B$17,2,0)</f>
        <v>Texas</v>
      </c>
      <c r="X166" s="4">
        <v>30744689</v>
      </c>
      <c r="Y166" s="4">
        <v>562962</v>
      </c>
    </row>
    <row r="167" spans="2:25" x14ac:dyDescent="0.35">
      <c r="B167" s="34">
        <v>44007</v>
      </c>
      <c r="C167" s="34" t="str">
        <f t="shared" si="10"/>
        <v>2020_06</v>
      </c>
      <c r="D167" s="43" t="str">
        <f t="shared" si="11"/>
        <v>2020_6</v>
      </c>
      <c r="E167" s="43" t="str">
        <f t="shared" si="12"/>
        <v>2020_06</v>
      </c>
      <c r="F167" s="75">
        <f t="shared" si="13"/>
        <v>2020</v>
      </c>
      <c r="G167" s="75">
        <f t="shared" si="14"/>
        <v>6</v>
      </c>
      <c r="H167" s="4">
        <v>117940</v>
      </c>
      <c r="I167" s="4">
        <v>648</v>
      </c>
      <c r="J167" s="4">
        <v>10257</v>
      </c>
      <c r="K167" s="4">
        <v>5319</v>
      </c>
      <c r="L167" s="4">
        <v>1296</v>
      </c>
      <c r="M167" s="4">
        <v>31922</v>
      </c>
      <c r="N167" s="4">
        <v>234406</v>
      </c>
      <c r="O167" s="4">
        <v>11110640</v>
      </c>
      <c r="P167" s="4">
        <v>247894</v>
      </c>
      <c r="Q167" s="4">
        <v>951</v>
      </c>
      <c r="R167" s="4">
        <v>2214</v>
      </c>
      <c r="S167" s="4">
        <v>2407473</v>
      </c>
      <c r="T167" s="4">
        <v>39707</v>
      </c>
      <c r="U167" s="4">
        <v>56</v>
      </c>
      <c r="V167" s="42" t="str">
        <f>IFERROR(VLOOKUP(U167,Mapping!$A$1:$B$17,2,0),Absent)</f>
        <v>Texas</v>
      </c>
      <c r="W167" s="4" t="str">
        <f>VLOOKUP(U167,Mapping!$A$1:$B$17,2,0)</f>
        <v>Texas</v>
      </c>
      <c r="X167" s="4">
        <v>31460259</v>
      </c>
      <c r="Y167" s="4">
        <v>715570</v>
      </c>
    </row>
    <row r="168" spans="2:25" x14ac:dyDescent="0.35">
      <c r="B168" s="34">
        <v>44008</v>
      </c>
      <c r="C168" s="34" t="str">
        <f t="shared" si="10"/>
        <v>2020_06</v>
      </c>
      <c r="D168" s="43" t="str">
        <f t="shared" si="11"/>
        <v>2020_6</v>
      </c>
      <c r="E168" s="43" t="str">
        <f t="shared" si="12"/>
        <v>2020_06</v>
      </c>
      <c r="F168" s="75">
        <f t="shared" si="13"/>
        <v>2020</v>
      </c>
      <c r="G168" s="75">
        <f t="shared" si="14"/>
        <v>6</v>
      </c>
      <c r="H168" s="4">
        <v>118558</v>
      </c>
      <c r="I168" s="4">
        <v>618</v>
      </c>
      <c r="J168" s="4">
        <v>10334</v>
      </c>
      <c r="K168" s="4">
        <v>5290</v>
      </c>
      <c r="L168" s="4">
        <v>1542</v>
      </c>
      <c r="M168" s="4">
        <v>31850</v>
      </c>
      <c r="N168" s="4">
        <v>235948</v>
      </c>
      <c r="O168" s="4">
        <v>11330989</v>
      </c>
      <c r="P168" s="4">
        <v>220349</v>
      </c>
      <c r="Q168" s="4">
        <v>966</v>
      </c>
      <c r="R168" s="4">
        <v>2069</v>
      </c>
      <c r="S168" s="4">
        <v>2451813</v>
      </c>
      <c r="T168" s="4">
        <v>44340</v>
      </c>
      <c r="U168" s="4">
        <v>56</v>
      </c>
      <c r="V168" s="42" t="str">
        <f>IFERROR(VLOOKUP(U168,Mapping!$A$1:$B$17,2,0),Absent)</f>
        <v>Texas</v>
      </c>
      <c r="W168" s="4" t="str">
        <f>VLOOKUP(U168,Mapping!$A$1:$B$17,2,0)</f>
        <v>Texas</v>
      </c>
      <c r="X168" s="4">
        <v>32253713</v>
      </c>
      <c r="Y168" s="4">
        <v>793454</v>
      </c>
    </row>
    <row r="169" spans="2:25" x14ac:dyDescent="0.35">
      <c r="B169" s="34">
        <v>44009</v>
      </c>
      <c r="C169" s="34" t="str">
        <f t="shared" si="10"/>
        <v>2020_06</v>
      </c>
      <c r="D169" s="43" t="str">
        <f t="shared" si="11"/>
        <v>2020_6</v>
      </c>
      <c r="E169" s="43" t="str">
        <f t="shared" si="12"/>
        <v>2020_06</v>
      </c>
      <c r="F169" s="75">
        <f t="shared" si="13"/>
        <v>2020</v>
      </c>
      <c r="G169" s="75">
        <f t="shared" si="14"/>
        <v>6</v>
      </c>
      <c r="H169" s="4">
        <v>119066</v>
      </c>
      <c r="I169" s="4">
        <v>508</v>
      </c>
      <c r="J169" s="4">
        <v>10415</v>
      </c>
      <c r="K169" s="4">
        <v>5314</v>
      </c>
      <c r="L169" s="4">
        <v>1058</v>
      </c>
      <c r="M169" s="4">
        <v>32566</v>
      </c>
      <c r="N169" s="4">
        <v>237006</v>
      </c>
      <c r="O169" s="4">
        <v>11546910</v>
      </c>
      <c r="P169" s="4">
        <v>215921</v>
      </c>
      <c r="Q169" s="4">
        <v>977</v>
      </c>
      <c r="R169" s="4">
        <v>2159</v>
      </c>
      <c r="S169" s="4">
        <v>2494871</v>
      </c>
      <c r="T169" s="4">
        <v>43058</v>
      </c>
      <c r="U169" s="4">
        <v>56</v>
      </c>
      <c r="V169" s="42" t="str">
        <f>IFERROR(VLOOKUP(U169,Mapping!$A$1:$B$17,2,0),Absent)</f>
        <v>Texas</v>
      </c>
      <c r="W169" s="4" t="str">
        <f>VLOOKUP(U169,Mapping!$A$1:$B$17,2,0)</f>
        <v>Texas</v>
      </c>
      <c r="X169" s="4">
        <v>32974848</v>
      </c>
      <c r="Y169" s="4">
        <v>721135</v>
      </c>
    </row>
    <row r="170" spans="2:25" x14ac:dyDescent="0.35">
      <c r="B170" s="34">
        <v>44010</v>
      </c>
      <c r="C170" s="34" t="str">
        <f t="shared" si="10"/>
        <v>2020_06</v>
      </c>
      <c r="D170" s="43" t="str">
        <f t="shared" si="11"/>
        <v>2020_6</v>
      </c>
      <c r="E170" s="43" t="str">
        <f t="shared" si="12"/>
        <v>2020_06</v>
      </c>
      <c r="F170" s="75">
        <f t="shared" si="13"/>
        <v>2020</v>
      </c>
      <c r="G170" s="75">
        <f t="shared" si="14"/>
        <v>6</v>
      </c>
      <c r="H170" s="4">
        <v>119339</v>
      </c>
      <c r="I170" s="4">
        <v>273</v>
      </c>
      <c r="J170" s="4">
        <v>10473</v>
      </c>
      <c r="K170" s="4">
        <v>5252</v>
      </c>
      <c r="L170" s="4">
        <v>547</v>
      </c>
      <c r="M170" s="4">
        <v>32575</v>
      </c>
      <c r="N170" s="4">
        <v>237553</v>
      </c>
      <c r="O170" s="4">
        <v>11774867</v>
      </c>
      <c r="P170" s="4">
        <v>227957</v>
      </c>
      <c r="Q170" s="4">
        <v>983</v>
      </c>
      <c r="R170" s="4">
        <v>2077</v>
      </c>
      <c r="S170" s="4">
        <v>2536616</v>
      </c>
      <c r="T170" s="4">
        <v>41745</v>
      </c>
      <c r="U170" s="4">
        <v>56</v>
      </c>
      <c r="V170" s="42" t="str">
        <f>IFERROR(VLOOKUP(U170,Mapping!$A$1:$B$17,2,0),Absent)</f>
        <v>Texas</v>
      </c>
      <c r="W170" s="4" t="str">
        <f>VLOOKUP(U170,Mapping!$A$1:$B$17,2,0)</f>
        <v>Texas</v>
      </c>
      <c r="X170" s="4">
        <v>33588826</v>
      </c>
      <c r="Y170" s="4">
        <v>613978</v>
      </c>
    </row>
    <row r="171" spans="2:25" x14ac:dyDescent="0.35">
      <c r="B171" s="34">
        <v>44011</v>
      </c>
      <c r="C171" s="34" t="str">
        <f t="shared" si="10"/>
        <v>2020_06</v>
      </c>
      <c r="D171" s="43" t="str">
        <f t="shared" si="11"/>
        <v>2020_6</v>
      </c>
      <c r="E171" s="43" t="str">
        <f t="shared" si="12"/>
        <v>2020_06</v>
      </c>
      <c r="F171" s="75">
        <f t="shared" si="13"/>
        <v>2020</v>
      </c>
      <c r="G171" s="75">
        <f t="shared" si="14"/>
        <v>6</v>
      </c>
      <c r="H171" s="4">
        <v>119675</v>
      </c>
      <c r="I171" s="4">
        <v>336</v>
      </c>
      <c r="J171" s="4">
        <v>10542</v>
      </c>
      <c r="K171" s="4">
        <v>5389</v>
      </c>
      <c r="L171" s="4">
        <v>731</v>
      </c>
      <c r="M171" s="4">
        <v>33742</v>
      </c>
      <c r="N171" s="4">
        <v>238284</v>
      </c>
      <c r="O171" s="4">
        <v>12021777</v>
      </c>
      <c r="P171" s="4">
        <v>246910</v>
      </c>
      <c r="Q171" s="4">
        <v>990</v>
      </c>
      <c r="R171" s="4">
        <v>2021</v>
      </c>
      <c r="S171" s="4">
        <v>2576014</v>
      </c>
      <c r="T171" s="4">
        <v>39398</v>
      </c>
      <c r="U171" s="4">
        <v>56</v>
      </c>
      <c r="V171" s="42" t="str">
        <f>IFERROR(VLOOKUP(U171,Mapping!$A$1:$B$17,2,0),Absent)</f>
        <v>Texas</v>
      </c>
      <c r="W171" s="4" t="str">
        <f>VLOOKUP(U171,Mapping!$A$1:$B$17,2,0)</f>
        <v>Texas</v>
      </c>
      <c r="X171" s="4">
        <v>34250200</v>
      </c>
      <c r="Y171" s="4">
        <v>661374</v>
      </c>
    </row>
    <row r="172" spans="2:25" x14ac:dyDescent="0.35">
      <c r="B172" s="34">
        <v>44012</v>
      </c>
      <c r="C172" s="34" t="str">
        <f t="shared" si="10"/>
        <v>2020_06</v>
      </c>
      <c r="D172" s="43" t="str">
        <f t="shared" si="11"/>
        <v>2020_6</v>
      </c>
      <c r="E172" s="43" t="str">
        <f t="shared" si="12"/>
        <v>2020_06</v>
      </c>
      <c r="F172" s="75">
        <f t="shared" si="13"/>
        <v>2020</v>
      </c>
      <c r="G172" s="75">
        <f t="shared" si="14"/>
        <v>6</v>
      </c>
      <c r="H172" s="4">
        <v>120254</v>
      </c>
      <c r="I172" s="4">
        <v>579</v>
      </c>
      <c r="J172" s="4">
        <v>10669</v>
      </c>
      <c r="K172" s="4">
        <v>5426</v>
      </c>
      <c r="L172" s="4">
        <v>1473</v>
      </c>
      <c r="M172" s="4">
        <v>35337</v>
      </c>
      <c r="N172" s="4">
        <v>239757</v>
      </c>
      <c r="O172" s="4">
        <v>12247033</v>
      </c>
      <c r="P172" s="4">
        <v>225256</v>
      </c>
      <c r="Q172" s="4">
        <v>1008</v>
      </c>
      <c r="R172" s="4">
        <v>2044</v>
      </c>
      <c r="S172" s="4">
        <v>2623024</v>
      </c>
      <c r="T172" s="4">
        <v>47010</v>
      </c>
      <c r="U172" s="4">
        <v>56</v>
      </c>
      <c r="V172" s="42" t="str">
        <f>IFERROR(VLOOKUP(U172,Mapping!$A$1:$B$17,2,0),Absent)</f>
        <v>Texas</v>
      </c>
      <c r="W172" s="4" t="str">
        <f>VLOOKUP(U172,Mapping!$A$1:$B$17,2,0)</f>
        <v>Texas</v>
      </c>
      <c r="X172" s="4">
        <v>34960926</v>
      </c>
      <c r="Y172" s="4">
        <v>710726</v>
      </c>
    </row>
    <row r="173" spans="2:25" x14ac:dyDescent="0.35">
      <c r="B173" s="34">
        <v>44013</v>
      </c>
      <c r="C173" s="34" t="str">
        <f t="shared" si="10"/>
        <v>2020_07</v>
      </c>
      <c r="D173" s="43" t="str">
        <f t="shared" si="11"/>
        <v>2020_7</v>
      </c>
      <c r="E173" s="43" t="str">
        <f t="shared" si="12"/>
        <v>2020_07</v>
      </c>
      <c r="F173" s="75">
        <f t="shared" si="13"/>
        <v>2020</v>
      </c>
      <c r="G173" s="75">
        <f t="shared" si="14"/>
        <v>7</v>
      </c>
      <c r="H173" s="4">
        <v>120952</v>
      </c>
      <c r="I173" s="4">
        <v>698</v>
      </c>
      <c r="J173" s="4">
        <v>10752</v>
      </c>
      <c r="K173" s="4">
        <v>5492</v>
      </c>
      <c r="L173" s="4">
        <v>1429</v>
      </c>
      <c r="M173" s="4">
        <v>36526</v>
      </c>
      <c r="N173" s="4">
        <v>241186</v>
      </c>
      <c r="O173" s="4">
        <v>12471239</v>
      </c>
      <c r="P173" s="4">
        <v>224206</v>
      </c>
      <c r="Q173" s="4">
        <v>1027</v>
      </c>
      <c r="R173" s="4">
        <v>2099</v>
      </c>
      <c r="S173" s="4">
        <v>2674070</v>
      </c>
      <c r="T173" s="4">
        <v>51046</v>
      </c>
      <c r="U173" s="4">
        <v>56</v>
      </c>
      <c r="V173" s="42" t="str">
        <f>IFERROR(VLOOKUP(U173,Mapping!$A$1:$B$17,2,0),Absent)</f>
        <v>Texas</v>
      </c>
      <c r="W173" s="4" t="str">
        <f>VLOOKUP(U173,Mapping!$A$1:$B$17,2,0)</f>
        <v>Texas</v>
      </c>
      <c r="X173" s="4">
        <v>35690419</v>
      </c>
      <c r="Y173" s="4">
        <v>729493</v>
      </c>
    </row>
    <row r="174" spans="2:25" x14ac:dyDescent="0.35">
      <c r="B174" s="34">
        <v>44014</v>
      </c>
      <c r="C174" s="34" t="str">
        <f t="shared" si="10"/>
        <v>2020_07</v>
      </c>
      <c r="D174" s="43" t="str">
        <f t="shared" si="11"/>
        <v>2020_7</v>
      </c>
      <c r="E174" s="43" t="str">
        <f t="shared" si="12"/>
        <v>2020_07</v>
      </c>
      <c r="F174" s="75">
        <f t="shared" si="13"/>
        <v>2020</v>
      </c>
      <c r="G174" s="75">
        <f t="shared" si="14"/>
        <v>7</v>
      </c>
      <c r="H174" s="4">
        <v>121651</v>
      </c>
      <c r="I174" s="4">
        <v>699</v>
      </c>
      <c r="J174" s="4">
        <v>10843</v>
      </c>
      <c r="K174" s="4">
        <v>5636</v>
      </c>
      <c r="L174" s="4">
        <v>1697</v>
      </c>
      <c r="M174" s="4">
        <v>37646</v>
      </c>
      <c r="N174" s="4">
        <v>242883</v>
      </c>
      <c r="O174" s="4">
        <v>12699902</v>
      </c>
      <c r="P174" s="4">
        <v>228663</v>
      </c>
      <c r="Q174" s="4">
        <v>1041</v>
      </c>
      <c r="R174" s="4">
        <v>2104</v>
      </c>
      <c r="S174" s="4">
        <v>2727581</v>
      </c>
      <c r="T174" s="4">
        <v>53511</v>
      </c>
      <c r="U174" s="4">
        <v>56</v>
      </c>
      <c r="V174" s="42" t="str">
        <f>IFERROR(VLOOKUP(U174,Mapping!$A$1:$B$17,2,0),Absent)</f>
        <v>Texas</v>
      </c>
      <c r="W174" s="4" t="str">
        <f>VLOOKUP(U174,Mapping!$A$1:$B$17,2,0)</f>
        <v>Texas</v>
      </c>
      <c r="X174" s="4">
        <v>36464754</v>
      </c>
      <c r="Y174" s="4">
        <v>774335</v>
      </c>
    </row>
    <row r="175" spans="2:25" x14ac:dyDescent="0.35">
      <c r="B175" s="34">
        <v>44015</v>
      </c>
      <c r="C175" s="34" t="str">
        <f t="shared" si="10"/>
        <v>2020_07</v>
      </c>
      <c r="D175" s="43" t="str">
        <f t="shared" si="11"/>
        <v>2020_7</v>
      </c>
      <c r="E175" s="43" t="str">
        <f t="shared" si="12"/>
        <v>2020_07</v>
      </c>
      <c r="F175" s="75">
        <f t="shared" si="13"/>
        <v>2020</v>
      </c>
      <c r="G175" s="75">
        <f t="shared" si="14"/>
        <v>7</v>
      </c>
      <c r="H175" s="4">
        <v>122254</v>
      </c>
      <c r="I175" s="4">
        <v>603</v>
      </c>
      <c r="J175" s="4">
        <v>10936</v>
      </c>
      <c r="K175" s="4">
        <v>5597</v>
      </c>
      <c r="L175" s="4">
        <v>1358</v>
      </c>
      <c r="M175" s="4">
        <v>37927</v>
      </c>
      <c r="N175" s="4">
        <v>244241</v>
      </c>
      <c r="O175" s="4">
        <v>12947436</v>
      </c>
      <c r="P175" s="4">
        <v>247534</v>
      </c>
      <c r="Q175" s="4">
        <v>1059</v>
      </c>
      <c r="R175" s="4">
        <v>2049</v>
      </c>
      <c r="S175" s="4">
        <v>2781780</v>
      </c>
      <c r="T175" s="4">
        <v>54199</v>
      </c>
      <c r="U175" s="4">
        <v>56</v>
      </c>
      <c r="V175" s="42" t="str">
        <f>IFERROR(VLOOKUP(U175,Mapping!$A$1:$B$17,2,0),Absent)</f>
        <v>Texas</v>
      </c>
      <c r="W175" s="4" t="str">
        <f>VLOOKUP(U175,Mapping!$A$1:$B$17,2,0)</f>
        <v>Texas</v>
      </c>
      <c r="X175" s="4">
        <v>37260936</v>
      </c>
      <c r="Y175" s="4">
        <v>796182</v>
      </c>
    </row>
    <row r="176" spans="2:25" x14ac:dyDescent="0.35">
      <c r="B176" s="34">
        <v>44016</v>
      </c>
      <c r="C176" s="34" t="str">
        <f t="shared" si="10"/>
        <v>2020_07</v>
      </c>
      <c r="D176" s="43" t="str">
        <f t="shared" si="11"/>
        <v>2020_7</v>
      </c>
      <c r="E176" s="43" t="str">
        <f t="shared" si="12"/>
        <v>2020_07</v>
      </c>
      <c r="F176" s="75">
        <f t="shared" si="13"/>
        <v>2020</v>
      </c>
      <c r="G176" s="75">
        <f t="shared" si="14"/>
        <v>7</v>
      </c>
      <c r="H176" s="4">
        <v>122550</v>
      </c>
      <c r="I176" s="4">
        <v>296</v>
      </c>
      <c r="J176" s="4">
        <v>10977</v>
      </c>
      <c r="K176" s="4">
        <v>5633</v>
      </c>
      <c r="L176" s="4">
        <v>872</v>
      </c>
      <c r="M176" s="4">
        <v>38281</v>
      </c>
      <c r="N176" s="4">
        <v>245113</v>
      </c>
      <c r="O176" s="4">
        <v>13158631</v>
      </c>
      <c r="P176" s="4">
        <v>211195</v>
      </c>
      <c r="Q176" s="4">
        <v>1063</v>
      </c>
      <c r="R176" s="4">
        <v>1982</v>
      </c>
      <c r="S176" s="4">
        <v>2836661</v>
      </c>
      <c r="T176" s="4">
        <v>54881</v>
      </c>
      <c r="U176" s="4">
        <v>56</v>
      </c>
      <c r="V176" s="42" t="str">
        <f>IFERROR(VLOOKUP(U176,Mapping!$A$1:$B$17,2,0),Absent)</f>
        <v>Texas</v>
      </c>
      <c r="W176" s="4" t="str">
        <f>VLOOKUP(U176,Mapping!$A$1:$B$17,2,0)</f>
        <v>Texas</v>
      </c>
      <c r="X176" s="4">
        <v>37951782</v>
      </c>
      <c r="Y176" s="4">
        <v>690846</v>
      </c>
    </row>
    <row r="177" spans="2:25" x14ac:dyDescent="0.35">
      <c r="B177" s="34">
        <v>44017</v>
      </c>
      <c r="C177" s="34" t="str">
        <f t="shared" si="10"/>
        <v>2020_07</v>
      </c>
      <c r="D177" s="43" t="str">
        <f t="shared" si="11"/>
        <v>2020_7</v>
      </c>
      <c r="E177" s="43" t="str">
        <f t="shared" si="12"/>
        <v>2020_07</v>
      </c>
      <c r="F177" s="75">
        <f t="shared" si="13"/>
        <v>2020</v>
      </c>
      <c r="G177" s="75">
        <f t="shared" si="14"/>
        <v>7</v>
      </c>
      <c r="H177" s="4">
        <v>122759</v>
      </c>
      <c r="I177" s="4">
        <v>209</v>
      </c>
      <c r="J177" s="4">
        <v>11010</v>
      </c>
      <c r="K177" s="4">
        <v>5653</v>
      </c>
      <c r="L177" s="4">
        <v>582</v>
      </c>
      <c r="M177" s="4">
        <v>38872</v>
      </c>
      <c r="N177" s="4">
        <v>245695</v>
      </c>
      <c r="O177" s="4">
        <v>13370071</v>
      </c>
      <c r="P177" s="4">
        <v>211440</v>
      </c>
      <c r="Q177" s="4">
        <v>1064</v>
      </c>
      <c r="R177" s="4">
        <v>2080</v>
      </c>
      <c r="S177" s="4">
        <v>2881995</v>
      </c>
      <c r="T177" s="4">
        <v>45334</v>
      </c>
      <c r="U177" s="4">
        <v>56</v>
      </c>
      <c r="V177" s="42" t="str">
        <f>IFERROR(VLOOKUP(U177,Mapping!$A$1:$B$17,2,0),Absent)</f>
        <v>Texas</v>
      </c>
      <c r="W177" s="4" t="str">
        <f>VLOOKUP(U177,Mapping!$A$1:$B$17,2,0)</f>
        <v>Texas</v>
      </c>
      <c r="X177" s="4">
        <v>38572381</v>
      </c>
      <c r="Y177" s="4">
        <v>620599</v>
      </c>
    </row>
    <row r="178" spans="2:25" x14ac:dyDescent="0.35">
      <c r="B178" s="34">
        <v>44018</v>
      </c>
      <c r="C178" s="34" t="str">
        <f t="shared" si="10"/>
        <v>2020_07</v>
      </c>
      <c r="D178" s="43" t="str">
        <f t="shared" si="11"/>
        <v>2020_7</v>
      </c>
      <c r="E178" s="43" t="str">
        <f t="shared" si="12"/>
        <v>2020_07</v>
      </c>
      <c r="F178" s="75">
        <f t="shared" si="13"/>
        <v>2020</v>
      </c>
      <c r="G178" s="75">
        <f t="shared" si="14"/>
        <v>7</v>
      </c>
      <c r="H178" s="4">
        <v>122996</v>
      </c>
      <c r="I178" s="4">
        <v>237</v>
      </c>
      <c r="J178" s="4">
        <v>11058</v>
      </c>
      <c r="K178" s="4">
        <v>5678</v>
      </c>
      <c r="L178" s="4">
        <v>762</v>
      </c>
      <c r="M178" s="4">
        <v>39960</v>
      </c>
      <c r="N178" s="4">
        <v>246457</v>
      </c>
      <c r="O178" s="4">
        <v>13541630</v>
      </c>
      <c r="P178" s="4">
        <v>171559</v>
      </c>
      <c r="Q178" s="4">
        <v>1070</v>
      </c>
      <c r="R178" s="4">
        <v>2104</v>
      </c>
      <c r="S178" s="4">
        <v>2922920</v>
      </c>
      <c r="T178" s="4">
        <v>40925</v>
      </c>
      <c r="U178" s="4">
        <v>56</v>
      </c>
      <c r="V178" s="42" t="str">
        <f>IFERROR(VLOOKUP(U178,Mapping!$A$1:$B$17,2,0),Absent)</f>
        <v>Texas</v>
      </c>
      <c r="W178" s="4" t="str">
        <f>VLOOKUP(U178,Mapping!$A$1:$B$17,2,0)</f>
        <v>Texas</v>
      </c>
      <c r="X178" s="4">
        <v>39223210</v>
      </c>
      <c r="Y178" s="4">
        <v>650829</v>
      </c>
    </row>
    <row r="179" spans="2:25" x14ac:dyDescent="0.35">
      <c r="B179" s="34">
        <v>44019</v>
      </c>
      <c r="C179" s="34" t="str">
        <f t="shared" si="10"/>
        <v>2020_07</v>
      </c>
      <c r="D179" s="43" t="str">
        <f t="shared" si="11"/>
        <v>2020_7</v>
      </c>
      <c r="E179" s="43" t="str">
        <f t="shared" si="12"/>
        <v>2020_07</v>
      </c>
      <c r="F179" s="75">
        <f t="shared" si="13"/>
        <v>2020</v>
      </c>
      <c r="G179" s="75">
        <f t="shared" si="14"/>
        <v>7</v>
      </c>
      <c r="H179" s="4">
        <v>123901</v>
      </c>
      <c r="I179" s="4">
        <v>905</v>
      </c>
      <c r="J179" s="4">
        <v>11177</v>
      </c>
      <c r="K179" s="4">
        <v>5838</v>
      </c>
      <c r="L179" s="4">
        <v>1976</v>
      </c>
      <c r="M179" s="4">
        <v>41949</v>
      </c>
      <c r="N179" s="4">
        <v>248433</v>
      </c>
      <c r="O179" s="4">
        <v>13750190</v>
      </c>
      <c r="P179" s="4">
        <v>208560</v>
      </c>
      <c r="Q179" s="4">
        <v>1084</v>
      </c>
      <c r="R179" s="4">
        <v>2102</v>
      </c>
      <c r="S179" s="4">
        <v>2973910</v>
      </c>
      <c r="T179" s="4">
        <v>50990</v>
      </c>
      <c r="U179" s="4">
        <v>56</v>
      </c>
      <c r="V179" s="42" t="str">
        <f>IFERROR(VLOOKUP(U179,Mapping!$A$1:$B$17,2,0),Absent)</f>
        <v>Texas</v>
      </c>
      <c r="W179" s="4" t="str">
        <f>VLOOKUP(U179,Mapping!$A$1:$B$17,2,0)</f>
        <v>Texas</v>
      </c>
      <c r="X179" s="4">
        <v>39965243</v>
      </c>
      <c r="Y179" s="4">
        <v>742033</v>
      </c>
    </row>
    <row r="180" spans="2:25" x14ac:dyDescent="0.35">
      <c r="B180" s="34">
        <v>44020</v>
      </c>
      <c r="C180" s="34" t="str">
        <f t="shared" si="10"/>
        <v>2020_07</v>
      </c>
      <c r="D180" s="43" t="str">
        <f t="shared" si="11"/>
        <v>2020_7</v>
      </c>
      <c r="E180" s="43" t="str">
        <f t="shared" si="12"/>
        <v>2020_07</v>
      </c>
      <c r="F180" s="75">
        <f t="shared" si="13"/>
        <v>2020</v>
      </c>
      <c r="G180" s="75">
        <f t="shared" si="14"/>
        <v>7</v>
      </c>
      <c r="H180" s="4">
        <v>124720</v>
      </c>
      <c r="I180" s="4">
        <v>819</v>
      </c>
      <c r="J180" s="4">
        <v>11303</v>
      </c>
      <c r="K180" s="4">
        <v>5872</v>
      </c>
      <c r="L180" s="4">
        <v>1890</v>
      </c>
      <c r="M180" s="4">
        <v>43207</v>
      </c>
      <c r="N180" s="4">
        <v>250323</v>
      </c>
      <c r="O180" s="4">
        <v>13961363</v>
      </c>
      <c r="P180" s="4">
        <v>211173</v>
      </c>
      <c r="Q180" s="4">
        <v>1103</v>
      </c>
      <c r="R180" s="4">
        <v>2167</v>
      </c>
      <c r="S180" s="4">
        <v>3036723</v>
      </c>
      <c r="T180" s="4">
        <v>62813</v>
      </c>
      <c r="U180" s="4">
        <v>56</v>
      </c>
      <c r="V180" s="42" t="str">
        <f>IFERROR(VLOOKUP(U180,Mapping!$A$1:$B$17,2,0),Absent)</f>
        <v>Texas</v>
      </c>
      <c r="W180" s="4" t="str">
        <f>VLOOKUP(U180,Mapping!$A$1:$B$17,2,0)</f>
        <v>Texas</v>
      </c>
      <c r="X180" s="4">
        <v>40745821</v>
      </c>
      <c r="Y180" s="4">
        <v>780578</v>
      </c>
    </row>
    <row r="181" spans="2:25" x14ac:dyDescent="0.35">
      <c r="B181" s="34">
        <v>44021</v>
      </c>
      <c r="C181" s="34" t="str">
        <f t="shared" si="10"/>
        <v>2020_07</v>
      </c>
      <c r="D181" s="43" t="str">
        <f t="shared" si="11"/>
        <v>2020_7</v>
      </c>
      <c r="E181" s="43" t="str">
        <f t="shared" si="12"/>
        <v>2020_07</v>
      </c>
      <c r="F181" s="75">
        <f t="shared" si="13"/>
        <v>2020</v>
      </c>
      <c r="G181" s="75">
        <f t="shared" si="14"/>
        <v>7</v>
      </c>
      <c r="H181" s="4">
        <v>125583</v>
      </c>
      <c r="I181" s="4">
        <v>863</v>
      </c>
      <c r="J181" s="4">
        <v>11370</v>
      </c>
      <c r="K181" s="4">
        <v>5843</v>
      </c>
      <c r="L181" s="4">
        <v>1661</v>
      </c>
      <c r="M181" s="4">
        <v>44051</v>
      </c>
      <c r="N181" s="4">
        <v>251984</v>
      </c>
      <c r="O181" s="4">
        <v>14245332</v>
      </c>
      <c r="P181" s="4">
        <v>283969</v>
      </c>
      <c r="Q181" s="4">
        <v>1138</v>
      </c>
      <c r="R181" s="4">
        <v>2129</v>
      </c>
      <c r="S181" s="4">
        <v>3095785</v>
      </c>
      <c r="T181" s="4">
        <v>59062</v>
      </c>
      <c r="U181" s="4">
        <v>56</v>
      </c>
      <c r="V181" s="42" t="str">
        <f>IFERROR(VLOOKUP(U181,Mapping!$A$1:$B$17,2,0),Absent)</f>
        <v>Texas</v>
      </c>
      <c r="W181" s="4" t="str">
        <f>VLOOKUP(U181,Mapping!$A$1:$B$17,2,0)</f>
        <v>Texas</v>
      </c>
      <c r="X181" s="4">
        <v>41592437</v>
      </c>
      <c r="Y181" s="4">
        <v>846616</v>
      </c>
    </row>
    <row r="182" spans="2:25" x14ac:dyDescent="0.35">
      <c r="B182" s="34">
        <v>44022</v>
      </c>
      <c r="C182" s="34" t="str">
        <f t="shared" si="10"/>
        <v>2020_07</v>
      </c>
      <c r="D182" s="43" t="str">
        <f t="shared" si="11"/>
        <v>2020_7</v>
      </c>
      <c r="E182" s="43" t="str">
        <f t="shared" si="12"/>
        <v>2020_07</v>
      </c>
      <c r="F182" s="75">
        <f t="shared" si="13"/>
        <v>2020</v>
      </c>
      <c r="G182" s="75">
        <f t="shared" si="14"/>
        <v>7</v>
      </c>
      <c r="H182" s="4">
        <v>126422</v>
      </c>
      <c r="I182" s="4">
        <v>839</v>
      </c>
      <c r="J182" s="4">
        <v>11523</v>
      </c>
      <c r="K182" s="4">
        <v>5899</v>
      </c>
      <c r="L182" s="4">
        <v>2196</v>
      </c>
      <c r="M182" s="4">
        <v>51724</v>
      </c>
      <c r="N182" s="4">
        <v>254180</v>
      </c>
      <c r="O182" s="4">
        <v>14533974</v>
      </c>
      <c r="P182" s="4">
        <v>288642</v>
      </c>
      <c r="Q182" s="4">
        <v>1118</v>
      </c>
      <c r="R182" s="4">
        <v>2192</v>
      </c>
      <c r="S182" s="4">
        <v>3162896</v>
      </c>
      <c r="T182" s="4">
        <v>67111</v>
      </c>
      <c r="U182" s="4">
        <v>56</v>
      </c>
      <c r="V182" s="42" t="str">
        <f>IFERROR(VLOOKUP(U182,Mapping!$A$1:$B$17,2,0),Absent)</f>
        <v>Texas</v>
      </c>
      <c r="W182" s="4" t="str">
        <f>VLOOKUP(U182,Mapping!$A$1:$B$17,2,0)</f>
        <v>Texas</v>
      </c>
      <c r="X182" s="4">
        <v>42505035</v>
      </c>
      <c r="Y182" s="4">
        <v>912598</v>
      </c>
    </row>
    <row r="183" spans="2:25" x14ac:dyDescent="0.35">
      <c r="B183" s="34">
        <v>44023</v>
      </c>
      <c r="C183" s="34" t="str">
        <f t="shared" si="10"/>
        <v>2020_07</v>
      </c>
      <c r="D183" s="43" t="str">
        <f t="shared" si="11"/>
        <v>2020_7</v>
      </c>
      <c r="E183" s="43" t="str">
        <f t="shared" si="12"/>
        <v>2020_07</v>
      </c>
      <c r="F183" s="75">
        <f t="shared" si="13"/>
        <v>2020</v>
      </c>
      <c r="G183" s="75">
        <f t="shared" si="14"/>
        <v>7</v>
      </c>
      <c r="H183" s="4">
        <v>127177</v>
      </c>
      <c r="I183" s="4">
        <v>755</v>
      </c>
      <c r="J183" s="4">
        <v>11612</v>
      </c>
      <c r="K183" s="4">
        <v>5939</v>
      </c>
      <c r="L183" s="4">
        <v>5088</v>
      </c>
      <c r="M183" s="4">
        <v>51982</v>
      </c>
      <c r="N183" s="4">
        <v>259268</v>
      </c>
      <c r="O183" s="4">
        <v>14798883</v>
      </c>
      <c r="P183" s="4">
        <v>264909</v>
      </c>
      <c r="Q183" s="4">
        <v>1128</v>
      </c>
      <c r="R183" s="4">
        <v>2169</v>
      </c>
      <c r="S183" s="4">
        <v>3225465</v>
      </c>
      <c r="T183" s="4">
        <v>62569</v>
      </c>
      <c r="U183" s="4">
        <v>56</v>
      </c>
      <c r="V183" s="42" t="str">
        <f>IFERROR(VLOOKUP(U183,Mapping!$A$1:$B$17,2,0),Absent)</f>
        <v>Texas</v>
      </c>
      <c r="W183" s="4" t="str">
        <f>VLOOKUP(U183,Mapping!$A$1:$B$17,2,0)</f>
        <v>Texas</v>
      </c>
      <c r="X183" s="4">
        <v>43341062</v>
      </c>
      <c r="Y183" s="4">
        <v>836027</v>
      </c>
    </row>
    <row r="184" spans="2:25" x14ac:dyDescent="0.35">
      <c r="B184" s="34">
        <v>44024</v>
      </c>
      <c r="C184" s="34" t="str">
        <f t="shared" si="10"/>
        <v>2020_07</v>
      </c>
      <c r="D184" s="43" t="str">
        <f t="shared" si="11"/>
        <v>2020_7</v>
      </c>
      <c r="E184" s="43" t="str">
        <f t="shared" si="12"/>
        <v>2020_07</v>
      </c>
      <c r="F184" s="75">
        <f t="shared" si="13"/>
        <v>2020</v>
      </c>
      <c r="G184" s="75">
        <f t="shared" si="14"/>
        <v>7</v>
      </c>
      <c r="H184" s="4">
        <v>127649</v>
      </c>
      <c r="I184" s="4">
        <v>472</v>
      </c>
      <c r="J184" s="4">
        <v>11679</v>
      </c>
      <c r="K184" s="4">
        <v>5930</v>
      </c>
      <c r="L184" s="4">
        <v>894</v>
      </c>
      <c r="M184" s="4">
        <v>52860</v>
      </c>
      <c r="N184" s="4">
        <v>260162</v>
      </c>
      <c r="O184" s="4">
        <v>15062492</v>
      </c>
      <c r="P184" s="4">
        <v>263609</v>
      </c>
      <c r="Q184" s="4">
        <v>1136</v>
      </c>
      <c r="R184" s="4">
        <v>2182</v>
      </c>
      <c r="S184" s="4">
        <v>3287070</v>
      </c>
      <c r="T184" s="4">
        <v>61605</v>
      </c>
      <c r="U184" s="4">
        <v>56</v>
      </c>
      <c r="V184" s="42" t="str">
        <f>IFERROR(VLOOKUP(U184,Mapping!$A$1:$B$17,2,0),Absent)</f>
        <v>Texas</v>
      </c>
      <c r="W184" s="4" t="str">
        <f>VLOOKUP(U184,Mapping!$A$1:$B$17,2,0)</f>
        <v>Texas</v>
      </c>
      <c r="X184" s="4">
        <v>44138002</v>
      </c>
      <c r="Y184" s="4">
        <v>796940</v>
      </c>
    </row>
    <row r="185" spans="2:25" x14ac:dyDescent="0.35">
      <c r="B185" s="34">
        <v>44025</v>
      </c>
      <c r="C185" s="34" t="str">
        <f t="shared" si="10"/>
        <v>2020_07</v>
      </c>
      <c r="D185" s="43" t="str">
        <f t="shared" si="11"/>
        <v>2020_7</v>
      </c>
      <c r="E185" s="43" t="str">
        <f t="shared" si="12"/>
        <v>2020_07</v>
      </c>
      <c r="F185" s="75">
        <f t="shared" si="13"/>
        <v>2020</v>
      </c>
      <c r="G185" s="75">
        <f t="shared" si="14"/>
        <v>7</v>
      </c>
      <c r="H185" s="4">
        <v>127978</v>
      </c>
      <c r="I185" s="4">
        <v>329</v>
      </c>
      <c r="J185" s="4">
        <v>11749</v>
      </c>
      <c r="K185" s="4">
        <v>6063</v>
      </c>
      <c r="L185" s="4">
        <v>1120</v>
      </c>
      <c r="M185" s="4">
        <v>54118</v>
      </c>
      <c r="N185" s="4">
        <v>261282</v>
      </c>
      <c r="O185" s="4">
        <v>15287742</v>
      </c>
      <c r="P185" s="4">
        <v>225250</v>
      </c>
      <c r="Q185" s="4">
        <v>1142</v>
      </c>
      <c r="R185" s="4">
        <v>2254</v>
      </c>
      <c r="S185" s="4">
        <v>3344230</v>
      </c>
      <c r="T185" s="4">
        <v>57160</v>
      </c>
      <c r="U185" s="4">
        <v>56</v>
      </c>
      <c r="V185" s="42" t="str">
        <f>IFERROR(VLOOKUP(U185,Mapping!$A$1:$B$17,2,0),Absent)</f>
        <v>Texas</v>
      </c>
      <c r="W185" s="4" t="str">
        <f>VLOOKUP(U185,Mapping!$A$1:$B$17,2,0)</f>
        <v>Texas</v>
      </c>
      <c r="X185" s="4">
        <v>44902698</v>
      </c>
      <c r="Y185" s="4">
        <v>764696</v>
      </c>
    </row>
    <row r="186" spans="2:25" x14ac:dyDescent="0.35">
      <c r="B186" s="34">
        <v>44026</v>
      </c>
      <c r="C186" s="34" t="str">
        <f t="shared" si="10"/>
        <v>2020_07</v>
      </c>
      <c r="D186" s="43" t="str">
        <f t="shared" si="11"/>
        <v>2020_7</v>
      </c>
      <c r="E186" s="43" t="str">
        <f t="shared" si="12"/>
        <v>2020_07</v>
      </c>
      <c r="F186" s="75">
        <f t="shared" si="13"/>
        <v>2020</v>
      </c>
      <c r="G186" s="75">
        <f t="shared" si="14"/>
        <v>7</v>
      </c>
      <c r="H186" s="4">
        <v>128719</v>
      </c>
      <c r="I186" s="4">
        <v>741</v>
      </c>
      <c r="J186" s="4">
        <v>11857</v>
      </c>
      <c r="K186" s="4">
        <v>6238</v>
      </c>
      <c r="L186" s="4">
        <v>2246</v>
      </c>
      <c r="M186" s="4">
        <v>55678</v>
      </c>
      <c r="N186" s="4">
        <v>263528</v>
      </c>
      <c r="O186" s="4">
        <v>15547284</v>
      </c>
      <c r="P186" s="4">
        <v>259542</v>
      </c>
      <c r="Q186" s="4">
        <v>1154</v>
      </c>
      <c r="R186" s="4">
        <v>2263</v>
      </c>
      <c r="S186" s="4">
        <v>3402839</v>
      </c>
      <c r="T186" s="4">
        <v>58609</v>
      </c>
      <c r="U186" s="4">
        <v>56</v>
      </c>
      <c r="V186" s="42" t="str">
        <f>IFERROR(VLOOKUP(U186,Mapping!$A$1:$B$17,2,0),Absent)</f>
        <v>Texas</v>
      </c>
      <c r="W186" s="4" t="str">
        <f>VLOOKUP(U186,Mapping!$A$1:$B$17,2,0)</f>
        <v>Texas</v>
      </c>
      <c r="X186" s="4">
        <v>45737903</v>
      </c>
      <c r="Y186" s="4">
        <v>835205</v>
      </c>
    </row>
    <row r="187" spans="2:25" x14ac:dyDescent="0.35">
      <c r="B187" s="34">
        <v>44027</v>
      </c>
      <c r="C187" s="34" t="str">
        <f t="shared" si="10"/>
        <v>2020_07</v>
      </c>
      <c r="D187" s="43" t="str">
        <f t="shared" si="11"/>
        <v>2020_7</v>
      </c>
      <c r="E187" s="43" t="str">
        <f t="shared" si="12"/>
        <v>2020_07</v>
      </c>
      <c r="F187" s="75">
        <f t="shared" si="13"/>
        <v>2020</v>
      </c>
      <c r="G187" s="75">
        <f t="shared" si="14"/>
        <v>7</v>
      </c>
      <c r="H187" s="4">
        <v>129582</v>
      </c>
      <c r="I187" s="4">
        <v>863</v>
      </c>
      <c r="J187" s="4">
        <v>12002</v>
      </c>
      <c r="K187" s="4">
        <v>6328</v>
      </c>
      <c r="L187" s="4">
        <v>2388</v>
      </c>
      <c r="M187" s="4">
        <v>56340</v>
      </c>
      <c r="N187" s="4">
        <v>265916</v>
      </c>
      <c r="O187" s="4">
        <v>15815486</v>
      </c>
      <c r="P187" s="4">
        <v>268202</v>
      </c>
      <c r="Q187" s="4">
        <v>1166</v>
      </c>
      <c r="R187" s="4">
        <v>2322</v>
      </c>
      <c r="S187" s="4">
        <v>3472212</v>
      </c>
      <c r="T187" s="4">
        <v>69373</v>
      </c>
      <c r="U187" s="4">
        <v>56</v>
      </c>
      <c r="V187" s="42" t="str">
        <f>IFERROR(VLOOKUP(U187,Mapping!$A$1:$B$17,2,0),Absent)</f>
        <v>Texas</v>
      </c>
      <c r="W187" s="4" t="str">
        <f>VLOOKUP(U187,Mapping!$A$1:$B$17,2,0)</f>
        <v>Texas</v>
      </c>
      <c r="X187" s="4">
        <v>46651867</v>
      </c>
      <c r="Y187" s="4">
        <v>913964</v>
      </c>
    </row>
    <row r="188" spans="2:25" x14ac:dyDescent="0.35">
      <c r="B188" s="34">
        <v>44028</v>
      </c>
      <c r="C188" s="34" t="str">
        <f t="shared" si="10"/>
        <v>2020_07</v>
      </c>
      <c r="D188" s="43" t="str">
        <f t="shared" si="11"/>
        <v>2020_7</v>
      </c>
      <c r="E188" s="43" t="str">
        <f t="shared" si="12"/>
        <v>2020_07</v>
      </c>
      <c r="F188" s="75">
        <f t="shared" si="13"/>
        <v>2020</v>
      </c>
      <c r="G188" s="75">
        <f t="shared" si="14"/>
        <v>7</v>
      </c>
      <c r="H188" s="4">
        <v>130523</v>
      </c>
      <c r="I188" s="4">
        <v>941</v>
      </c>
      <c r="J188" s="4">
        <v>12091</v>
      </c>
      <c r="K188" s="4">
        <v>6349</v>
      </c>
      <c r="L188" s="4">
        <v>2210</v>
      </c>
      <c r="M188" s="4">
        <v>57602</v>
      </c>
      <c r="N188" s="4">
        <v>268126</v>
      </c>
      <c r="O188" s="4">
        <v>16102433</v>
      </c>
      <c r="P188" s="4">
        <v>286947</v>
      </c>
      <c r="Q188" s="4">
        <v>1175</v>
      </c>
      <c r="R188" s="4">
        <v>2314</v>
      </c>
      <c r="S188" s="4">
        <v>3542701</v>
      </c>
      <c r="T188" s="4">
        <v>70489</v>
      </c>
      <c r="U188" s="4">
        <v>56</v>
      </c>
      <c r="V188" s="42" t="str">
        <f>IFERROR(VLOOKUP(U188,Mapping!$A$1:$B$17,2,0),Absent)</f>
        <v>Texas</v>
      </c>
      <c r="W188" s="4" t="str">
        <f>VLOOKUP(U188,Mapping!$A$1:$B$17,2,0)</f>
        <v>Texas</v>
      </c>
      <c r="X188" s="4">
        <v>47599867</v>
      </c>
      <c r="Y188" s="4">
        <v>948000</v>
      </c>
    </row>
    <row r="189" spans="2:25" x14ac:dyDescent="0.35">
      <c r="B189" s="34">
        <v>44029</v>
      </c>
      <c r="C189" s="34" t="str">
        <f t="shared" si="10"/>
        <v>2020_07</v>
      </c>
      <c r="D189" s="43" t="str">
        <f t="shared" si="11"/>
        <v>2020_7</v>
      </c>
      <c r="E189" s="43" t="str">
        <f t="shared" si="12"/>
        <v>2020_07</v>
      </c>
      <c r="F189" s="75">
        <f t="shared" si="13"/>
        <v>2020</v>
      </c>
      <c r="G189" s="75">
        <f t="shared" si="14"/>
        <v>7</v>
      </c>
      <c r="H189" s="4">
        <v>131462</v>
      </c>
      <c r="I189" s="4">
        <v>939</v>
      </c>
      <c r="J189" s="4">
        <v>12243</v>
      </c>
      <c r="K189" s="4">
        <v>6451</v>
      </c>
      <c r="L189" s="4">
        <v>2485</v>
      </c>
      <c r="M189" s="4">
        <v>57871</v>
      </c>
      <c r="N189" s="4">
        <v>270611</v>
      </c>
      <c r="O189" s="4">
        <v>16380378</v>
      </c>
      <c r="P189" s="4">
        <v>277945</v>
      </c>
      <c r="Q189" s="4">
        <v>1200</v>
      </c>
      <c r="R189" s="4">
        <v>2352</v>
      </c>
      <c r="S189" s="4">
        <v>3619225</v>
      </c>
      <c r="T189" s="4">
        <v>76524</v>
      </c>
      <c r="U189" s="4">
        <v>56</v>
      </c>
      <c r="V189" s="42" t="str">
        <f>IFERROR(VLOOKUP(U189,Mapping!$A$1:$B$17,2,0),Absent)</f>
        <v>Texas</v>
      </c>
      <c r="W189" s="4" t="str">
        <f>VLOOKUP(U189,Mapping!$A$1:$B$17,2,0)</f>
        <v>Texas</v>
      </c>
      <c r="X189" s="4">
        <v>48543399</v>
      </c>
      <c r="Y189" s="4">
        <v>943532</v>
      </c>
    </row>
    <row r="190" spans="2:25" x14ac:dyDescent="0.35">
      <c r="B190" s="34">
        <v>44030</v>
      </c>
      <c r="C190" s="34" t="str">
        <f t="shared" si="10"/>
        <v>2020_07</v>
      </c>
      <c r="D190" s="43" t="str">
        <f t="shared" si="11"/>
        <v>2020_7</v>
      </c>
      <c r="E190" s="43" t="str">
        <f t="shared" si="12"/>
        <v>2020_07</v>
      </c>
      <c r="F190" s="75">
        <f t="shared" si="13"/>
        <v>2020</v>
      </c>
      <c r="G190" s="75">
        <f t="shared" si="14"/>
        <v>7</v>
      </c>
      <c r="H190" s="4">
        <v>132338</v>
      </c>
      <c r="I190" s="4">
        <v>876</v>
      </c>
      <c r="J190" s="4">
        <v>12342</v>
      </c>
      <c r="K190" s="4">
        <v>6397</v>
      </c>
      <c r="L190" s="4">
        <v>1992</v>
      </c>
      <c r="M190" s="4">
        <v>57822</v>
      </c>
      <c r="N190" s="4">
        <v>272603</v>
      </c>
      <c r="O190" s="4">
        <v>16594788</v>
      </c>
      <c r="P190" s="4">
        <v>214410</v>
      </c>
      <c r="Q190" s="4">
        <v>1211</v>
      </c>
      <c r="R190" s="4">
        <v>2343</v>
      </c>
      <c r="S190" s="4">
        <v>3683975</v>
      </c>
      <c r="T190" s="4">
        <v>64750</v>
      </c>
      <c r="U190" s="4">
        <v>56</v>
      </c>
      <c r="V190" s="42" t="str">
        <f>IFERROR(VLOOKUP(U190,Mapping!$A$1:$B$17,2,0),Absent)</f>
        <v>Texas</v>
      </c>
      <c r="W190" s="4" t="str">
        <f>VLOOKUP(U190,Mapping!$A$1:$B$17,2,0)</f>
        <v>Texas</v>
      </c>
      <c r="X190" s="4">
        <v>49413067</v>
      </c>
      <c r="Y190" s="4">
        <v>869668</v>
      </c>
    </row>
    <row r="191" spans="2:25" x14ac:dyDescent="0.35">
      <c r="B191" s="34">
        <v>44031</v>
      </c>
      <c r="C191" s="34" t="str">
        <f t="shared" si="10"/>
        <v>2020_07</v>
      </c>
      <c r="D191" s="43" t="str">
        <f t="shared" si="11"/>
        <v>2020_7</v>
      </c>
      <c r="E191" s="43" t="str">
        <f t="shared" si="12"/>
        <v>2020_07</v>
      </c>
      <c r="F191" s="75">
        <f t="shared" si="13"/>
        <v>2020</v>
      </c>
      <c r="G191" s="75">
        <f t="shared" si="14"/>
        <v>7</v>
      </c>
      <c r="H191" s="4">
        <v>132865</v>
      </c>
      <c r="I191" s="4">
        <v>527</v>
      </c>
      <c r="J191" s="4">
        <v>12393</v>
      </c>
      <c r="K191" s="4">
        <v>6384</v>
      </c>
      <c r="L191" s="4">
        <v>888</v>
      </c>
      <c r="M191" s="4">
        <v>58052</v>
      </c>
      <c r="N191" s="4">
        <v>273491</v>
      </c>
      <c r="O191" s="4">
        <v>16860965</v>
      </c>
      <c r="P191" s="4">
        <v>266177</v>
      </c>
      <c r="Q191" s="4">
        <v>1216</v>
      </c>
      <c r="R191" s="4">
        <v>2362</v>
      </c>
      <c r="S191" s="4">
        <v>3748205</v>
      </c>
      <c r="T191" s="4">
        <v>64230</v>
      </c>
      <c r="U191" s="4">
        <v>56</v>
      </c>
      <c r="V191" s="42" t="str">
        <f>IFERROR(VLOOKUP(U191,Mapping!$A$1:$B$17,2,0),Absent)</f>
        <v>Texas</v>
      </c>
      <c r="W191" s="4" t="str">
        <f>VLOOKUP(U191,Mapping!$A$1:$B$17,2,0)</f>
        <v>Texas</v>
      </c>
      <c r="X191" s="4">
        <v>50202580</v>
      </c>
      <c r="Y191" s="4">
        <v>789513</v>
      </c>
    </row>
    <row r="192" spans="2:25" x14ac:dyDescent="0.35">
      <c r="B192" s="34">
        <v>44032</v>
      </c>
      <c r="C192" s="34" t="str">
        <f t="shared" si="10"/>
        <v>2020_07</v>
      </c>
      <c r="D192" s="43" t="str">
        <f t="shared" si="11"/>
        <v>2020_7</v>
      </c>
      <c r="E192" s="43" t="str">
        <f t="shared" si="12"/>
        <v>2020_07</v>
      </c>
      <c r="F192" s="75">
        <f t="shared" si="13"/>
        <v>2020</v>
      </c>
      <c r="G192" s="75">
        <f t="shared" si="14"/>
        <v>7</v>
      </c>
      <c r="H192" s="4">
        <v>133241</v>
      </c>
      <c r="I192" s="4">
        <v>376</v>
      </c>
      <c r="J192" s="4">
        <v>12475</v>
      </c>
      <c r="K192" s="4">
        <v>6551</v>
      </c>
      <c r="L192" s="4">
        <v>1563</v>
      </c>
      <c r="M192" s="4">
        <v>58518</v>
      </c>
      <c r="N192" s="4">
        <v>275054</v>
      </c>
      <c r="O192" s="4">
        <v>17107462</v>
      </c>
      <c r="P192" s="4">
        <v>246497</v>
      </c>
      <c r="Q192" s="4">
        <v>1223</v>
      </c>
      <c r="R192" s="4">
        <v>2403</v>
      </c>
      <c r="S192" s="4">
        <v>3804868</v>
      </c>
      <c r="T192" s="4">
        <v>56663</v>
      </c>
      <c r="U192" s="4">
        <v>56</v>
      </c>
      <c r="V192" s="42" t="str">
        <f>IFERROR(VLOOKUP(U192,Mapping!$A$1:$B$17,2,0),Absent)</f>
        <v>Texas</v>
      </c>
      <c r="W192" s="4" t="str">
        <f>VLOOKUP(U192,Mapping!$A$1:$B$17,2,0)</f>
        <v>Texas</v>
      </c>
      <c r="X192" s="4">
        <v>50939789</v>
      </c>
      <c r="Y192" s="4">
        <v>737209</v>
      </c>
    </row>
    <row r="193" spans="2:25" x14ac:dyDescent="0.35">
      <c r="B193" s="34">
        <v>44033</v>
      </c>
      <c r="C193" s="34" t="str">
        <f t="shared" si="10"/>
        <v>2020_07</v>
      </c>
      <c r="D193" s="43" t="str">
        <f t="shared" si="11"/>
        <v>2020_7</v>
      </c>
      <c r="E193" s="43" t="str">
        <f t="shared" si="12"/>
        <v>2020_07</v>
      </c>
      <c r="F193" s="75">
        <f t="shared" si="13"/>
        <v>2020</v>
      </c>
      <c r="G193" s="75">
        <f t="shared" si="14"/>
        <v>7</v>
      </c>
      <c r="H193" s="4">
        <v>134282</v>
      </c>
      <c r="I193" s="4">
        <v>1041</v>
      </c>
      <c r="J193" s="4">
        <v>12629</v>
      </c>
      <c r="K193" s="4">
        <v>6717</v>
      </c>
      <c r="L193" s="4">
        <v>2551</v>
      </c>
      <c r="M193" s="4">
        <v>59476</v>
      </c>
      <c r="N193" s="4">
        <v>277605</v>
      </c>
      <c r="O193" s="4">
        <v>17348422</v>
      </c>
      <c r="P193" s="4">
        <v>240960</v>
      </c>
      <c r="Q193" s="4">
        <v>1242</v>
      </c>
      <c r="R193" s="4">
        <v>2414</v>
      </c>
      <c r="S193" s="4">
        <v>3867788</v>
      </c>
      <c r="T193" s="4">
        <v>62920</v>
      </c>
      <c r="U193" s="4">
        <v>56</v>
      </c>
      <c r="V193" s="42" t="str">
        <f>IFERROR(VLOOKUP(U193,Mapping!$A$1:$B$17,2,0),Absent)</f>
        <v>Texas</v>
      </c>
      <c r="W193" s="4" t="str">
        <f>VLOOKUP(U193,Mapping!$A$1:$B$17,2,0)</f>
        <v>Texas</v>
      </c>
      <c r="X193" s="4">
        <v>51773355</v>
      </c>
      <c r="Y193" s="4">
        <v>833566</v>
      </c>
    </row>
    <row r="194" spans="2:25" x14ac:dyDescent="0.35">
      <c r="B194" s="34">
        <v>44034</v>
      </c>
      <c r="C194" s="34" t="str">
        <f t="shared" si="10"/>
        <v>2020_07</v>
      </c>
      <c r="D194" s="43" t="str">
        <f t="shared" si="11"/>
        <v>2020_7</v>
      </c>
      <c r="E194" s="43" t="str">
        <f t="shared" si="12"/>
        <v>2020_07</v>
      </c>
      <c r="F194" s="75">
        <f t="shared" si="13"/>
        <v>2020</v>
      </c>
      <c r="G194" s="75">
        <f t="shared" si="14"/>
        <v>7</v>
      </c>
      <c r="H194" s="4">
        <v>135431</v>
      </c>
      <c r="I194" s="4">
        <v>1149</v>
      </c>
      <c r="J194" s="4">
        <v>12790</v>
      </c>
      <c r="K194" s="4">
        <v>10460</v>
      </c>
      <c r="L194" s="4">
        <v>2238</v>
      </c>
      <c r="M194" s="4">
        <v>59758</v>
      </c>
      <c r="N194" s="4">
        <v>279843</v>
      </c>
      <c r="O194" s="4">
        <v>17611705</v>
      </c>
      <c r="P194" s="4">
        <v>263283</v>
      </c>
      <c r="Q194" s="4">
        <v>1258</v>
      </c>
      <c r="R194" s="4">
        <v>2444</v>
      </c>
      <c r="S194" s="4">
        <v>3937210</v>
      </c>
      <c r="T194" s="4">
        <v>69422</v>
      </c>
      <c r="U194" s="4">
        <v>56</v>
      </c>
      <c r="V194" s="42" t="str">
        <f>IFERROR(VLOOKUP(U194,Mapping!$A$1:$B$17,2,0),Absent)</f>
        <v>Texas</v>
      </c>
      <c r="W194" s="4" t="str">
        <f>VLOOKUP(U194,Mapping!$A$1:$B$17,2,0)</f>
        <v>Texas</v>
      </c>
      <c r="X194" s="4">
        <v>52675225</v>
      </c>
      <c r="Y194" s="4">
        <v>901870</v>
      </c>
    </row>
    <row r="195" spans="2:25" x14ac:dyDescent="0.35">
      <c r="B195" s="34">
        <v>44035</v>
      </c>
      <c r="C195" s="34" t="str">
        <f t="shared" ref="C195:C258" si="15">YEAR(B195)&amp;"_"&amp;TEXT(MONTH(B195),"00")</f>
        <v>2020_07</v>
      </c>
      <c r="D195" s="43" t="str">
        <f t="shared" ref="D195:D258" si="16">YEAR(B195)&amp;"_"&amp;MONTH(B195)</f>
        <v>2020_7</v>
      </c>
      <c r="E195" s="43" t="str">
        <f t="shared" ref="E195:E258" si="17">YEAR(B195)&amp;"_"&amp;TEXT(MONTH(B195),"00")</f>
        <v>2020_07</v>
      </c>
      <c r="F195" s="75">
        <f t="shared" ref="F195:F258" si="18">YEAR(B195)</f>
        <v>2020</v>
      </c>
      <c r="G195" s="75">
        <f t="shared" ref="G195:G258" si="19">MONTH(B195)</f>
        <v>7</v>
      </c>
      <c r="H195" s="4">
        <v>136501</v>
      </c>
      <c r="I195" s="4">
        <v>1070</v>
      </c>
      <c r="J195" s="4">
        <v>12933</v>
      </c>
      <c r="K195" s="4">
        <v>10423</v>
      </c>
      <c r="L195" s="4">
        <v>2373</v>
      </c>
      <c r="M195" s="4">
        <v>59860</v>
      </c>
      <c r="N195" s="4">
        <v>282216</v>
      </c>
      <c r="O195" s="4">
        <v>17922213</v>
      </c>
      <c r="P195" s="4">
        <v>310508</v>
      </c>
      <c r="Q195" s="4">
        <v>1280</v>
      </c>
      <c r="R195" s="4">
        <v>2467</v>
      </c>
      <c r="S195" s="4">
        <v>4008646</v>
      </c>
      <c r="T195" s="4">
        <v>71436</v>
      </c>
      <c r="U195" s="4">
        <v>56</v>
      </c>
      <c r="V195" s="42" t="str">
        <f>IFERROR(VLOOKUP(U195,Mapping!$A$1:$B$17,2,0),Absent)</f>
        <v>Texas</v>
      </c>
      <c r="W195" s="4" t="str">
        <f>VLOOKUP(U195,Mapping!$A$1:$B$17,2,0)</f>
        <v>Texas</v>
      </c>
      <c r="X195" s="4">
        <v>53604476</v>
      </c>
      <c r="Y195" s="4">
        <v>929251</v>
      </c>
    </row>
    <row r="196" spans="2:25" x14ac:dyDescent="0.35">
      <c r="B196" s="34">
        <v>44036</v>
      </c>
      <c r="C196" s="34" t="str">
        <f t="shared" si="15"/>
        <v>2020_07</v>
      </c>
      <c r="D196" s="43" t="str">
        <f t="shared" si="16"/>
        <v>2020_7</v>
      </c>
      <c r="E196" s="43" t="str">
        <f t="shared" si="17"/>
        <v>2020_07</v>
      </c>
      <c r="F196" s="75">
        <f t="shared" si="18"/>
        <v>2020</v>
      </c>
      <c r="G196" s="75">
        <f t="shared" si="19"/>
        <v>7</v>
      </c>
      <c r="H196" s="4">
        <v>137676</v>
      </c>
      <c r="I196" s="4">
        <v>1175</v>
      </c>
      <c r="J196" s="4">
        <v>13182</v>
      </c>
      <c r="K196" s="4">
        <v>10389</v>
      </c>
      <c r="L196" s="4">
        <v>3063</v>
      </c>
      <c r="M196" s="4">
        <v>59800</v>
      </c>
      <c r="N196" s="4">
        <v>285279</v>
      </c>
      <c r="O196" s="4">
        <v>18236000</v>
      </c>
      <c r="P196" s="4">
        <v>313787</v>
      </c>
      <c r="Q196" s="4">
        <v>1297</v>
      </c>
      <c r="R196" s="4">
        <v>2709</v>
      </c>
      <c r="S196" s="4">
        <v>4083707</v>
      </c>
      <c r="T196" s="4">
        <v>75061</v>
      </c>
      <c r="U196" s="4">
        <v>56</v>
      </c>
      <c r="V196" s="42" t="str">
        <f>IFERROR(VLOOKUP(U196,Mapping!$A$1:$B$17,2,0),Absent)</f>
        <v>Texas</v>
      </c>
      <c r="W196" s="4" t="str">
        <f>VLOOKUP(U196,Mapping!$A$1:$B$17,2,0)</f>
        <v>Texas</v>
      </c>
      <c r="X196" s="4">
        <v>54612147</v>
      </c>
      <c r="Y196" s="4">
        <v>1007671</v>
      </c>
    </row>
    <row r="197" spans="2:25" x14ac:dyDescent="0.35">
      <c r="B197" s="34">
        <v>44037</v>
      </c>
      <c r="C197" s="34" t="str">
        <f t="shared" si="15"/>
        <v>2020_07</v>
      </c>
      <c r="D197" s="43" t="str">
        <f t="shared" si="16"/>
        <v>2020_7</v>
      </c>
      <c r="E197" s="43" t="str">
        <f t="shared" si="17"/>
        <v>2020_07</v>
      </c>
      <c r="F197" s="75">
        <f t="shared" si="18"/>
        <v>2020</v>
      </c>
      <c r="G197" s="75">
        <f t="shared" si="19"/>
        <v>7</v>
      </c>
      <c r="H197" s="4">
        <v>138690</v>
      </c>
      <c r="I197" s="4">
        <v>1014</v>
      </c>
      <c r="J197" s="4">
        <v>13279</v>
      </c>
      <c r="K197" s="4">
        <v>10380</v>
      </c>
      <c r="L197" s="4">
        <v>1820</v>
      </c>
      <c r="M197" s="4">
        <v>59382</v>
      </c>
      <c r="N197" s="4">
        <v>287099</v>
      </c>
      <c r="O197" s="4">
        <v>18517095</v>
      </c>
      <c r="P197" s="4">
        <v>281095</v>
      </c>
      <c r="Q197" s="4">
        <v>1300</v>
      </c>
      <c r="R197" s="4">
        <v>2729</v>
      </c>
      <c r="S197" s="4">
        <v>4148552</v>
      </c>
      <c r="T197" s="4">
        <v>64845</v>
      </c>
      <c r="U197" s="4">
        <v>56</v>
      </c>
      <c r="V197" s="42" t="str">
        <f>IFERROR(VLOOKUP(U197,Mapping!$A$1:$B$17,2,0),Absent)</f>
        <v>Texas</v>
      </c>
      <c r="W197" s="4" t="str">
        <f>VLOOKUP(U197,Mapping!$A$1:$B$17,2,0)</f>
        <v>Texas</v>
      </c>
      <c r="X197" s="4">
        <v>55494536</v>
      </c>
      <c r="Y197" s="4">
        <v>882389</v>
      </c>
    </row>
    <row r="198" spans="2:25" x14ac:dyDescent="0.35">
      <c r="B198" s="34">
        <v>44038</v>
      </c>
      <c r="C198" s="34" t="str">
        <f t="shared" si="15"/>
        <v>2020_07</v>
      </c>
      <c r="D198" s="43" t="str">
        <f t="shared" si="16"/>
        <v>2020_7</v>
      </c>
      <c r="E198" s="43" t="str">
        <f t="shared" si="17"/>
        <v>2020_07</v>
      </c>
      <c r="F198" s="75">
        <f t="shared" si="18"/>
        <v>2020</v>
      </c>
      <c r="G198" s="75">
        <f t="shared" si="19"/>
        <v>7</v>
      </c>
      <c r="H198" s="4">
        <v>139251</v>
      </c>
      <c r="I198" s="4">
        <v>561</v>
      </c>
      <c r="J198" s="4">
        <v>13343</v>
      </c>
      <c r="K198" s="4">
        <v>10353</v>
      </c>
      <c r="L198" s="4">
        <v>1380</v>
      </c>
      <c r="M198" s="4">
        <v>58731</v>
      </c>
      <c r="N198" s="4">
        <v>288479</v>
      </c>
      <c r="O198" s="4">
        <v>18807242</v>
      </c>
      <c r="P198" s="4">
        <v>290147</v>
      </c>
      <c r="Q198" s="4">
        <v>1336</v>
      </c>
      <c r="R198" s="4">
        <v>2723</v>
      </c>
      <c r="S198" s="4">
        <v>4209320</v>
      </c>
      <c r="T198" s="4">
        <v>60768</v>
      </c>
      <c r="U198" s="4">
        <v>56</v>
      </c>
      <c r="V198" s="42" t="str">
        <f>IFERROR(VLOOKUP(U198,Mapping!$A$1:$B$17,2,0),Absent)</f>
        <v>Texas</v>
      </c>
      <c r="W198" s="4" t="str">
        <f>VLOOKUP(U198,Mapping!$A$1:$B$17,2,0)</f>
        <v>Texas</v>
      </c>
      <c r="X198" s="4">
        <v>56353715</v>
      </c>
      <c r="Y198" s="4">
        <v>859179</v>
      </c>
    </row>
    <row r="199" spans="2:25" x14ac:dyDescent="0.35">
      <c r="B199" s="34">
        <v>44039</v>
      </c>
      <c r="C199" s="34" t="str">
        <f t="shared" si="15"/>
        <v>2020_07</v>
      </c>
      <c r="D199" s="43" t="str">
        <f t="shared" si="16"/>
        <v>2020_7</v>
      </c>
      <c r="E199" s="43" t="str">
        <f t="shared" si="17"/>
        <v>2020_07</v>
      </c>
      <c r="F199" s="75">
        <f t="shared" si="18"/>
        <v>2020</v>
      </c>
      <c r="G199" s="75">
        <f t="shared" si="19"/>
        <v>7</v>
      </c>
      <c r="H199" s="4">
        <v>140317</v>
      </c>
      <c r="I199" s="4">
        <v>1066</v>
      </c>
      <c r="J199" s="4">
        <v>13412</v>
      </c>
      <c r="K199" s="4">
        <v>10328</v>
      </c>
      <c r="L199" s="4">
        <v>1631</v>
      </c>
      <c r="M199" s="4">
        <v>58987</v>
      </c>
      <c r="N199" s="4">
        <v>290110</v>
      </c>
      <c r="O199" s="4">
        <v>19048716</v>
      </c>
      <c r="P199" s="4">
        <v>241474</v>
      </c>
      <c r="Q199" s="4">
        <v>1356</v>
      </c>
      <c r="R199" s="4">
        <v>2723</v>
      </c>
      <c r="S199" s="4">
        <v>4263799</v>
      </c>
      <c r="T199" s="4">
        <v>54479</v>
      </c>
      <c r="U199" s="4">
        <v>56</v>
      </c>
      <c r="V199" s="42" t="str">
        <f>IFERROR(VLOOKUP(U199,Mapping!$A$1:$B$17,2,0),Absent)</f>
        <v>Texas</v>
      </c>
      <c r="W199" s="4" t="str">
        <f>VLOOKUP(U199,Mapping!$A$1:$B$17,2,0)</f>
        <v>Texas</v>
      </c>
      <c r="X199" s="4">
        <v>57122702</v>
      </c>
      <c r="Y199" s="4">
        <v>768987</v>
      </c>
    </row>
    <row r="200" spans="2:25" x14ac:dyDescent="0.35">
      <c r="B200" s="34">
        <v>44040</v>
      </c>
      <c r="C200" s="34" t="str">
        <f t="shared" si="15"/>
        <v>2020_07</v>
      </c>
      <c r="D200" s="43" t="str">
        <f t="shared" si="16"/>
        <v>2020_7</v>
      </c>
      <c r="E200" s="43" t="str">
        <f t="shared" si="17"/>
        <v>2020_07</v>
      </c>
      <c r="F200" s="75">
        <f t="shared" si="18"/>
        <v>2020</v>
      </c>
      <c r="G200" s="75">
        <f t="shared" si="19"/>
        <v>7</v>
      </c>
      <c r="H200" s="4">
        <v>141428</v>
      </c>
      <c r="I200" s="4">
        <v>1111</v>
      </c>
      <c r="J200" s="4">
        <v>13559</v>
      </c>
      <c r="K200" s="4">
        <v>10463</v>
      </c>
      <c r="L200" s="4">
        <v>4068</v>
      </c>
      <c r="M200" s="4">
        <v>57185</v>
      </c>
      <c r="N200" s="4">
        <v>294178</v>
      </c>
      <c r="O200" s="4">
        <v>19284351</v>
      </c>
      <c r="P200" s="4">
        <v>235635</v>
      </c>
      <c r="Q200" s="4">
        <v>1372</v>
      </c>
      <c r="R200" s="4">
        <v>2748</v>
      </c>
      <c r="S200" s="4">
        <v>4322256</v>
      </c>
      <c r="T200" s="4">
        <v>58457</v>
      </c>
      <c r="U200" s="4">
        <v>56</v>
      </c>
      <c r="V200" s="42" t="str">
        <f>IFERROR(VLOOKUP(U200,Mapping!$A$1:$B$17,2,0),Absent)</f>
        <v>Texas</v>
      </c>
      <c r="W200" s="4" t="str">
        <f>VLOOKUP(U200,Mapping!$A$1:$B$17,2,0)</f>
        <v>Texas</v>
      </c>
      <c r="X200" s="4">
        <v>57965076</v>
      </c>
      <c r="Y200" s="4">
        <v>842374</v>
      </c>
    </row>
    <row r="201" spans="2:25" x14ac:dyDescent="0.35">
      <c r="B201" s="34">
        <v>44041</v>
      </c>
      <c r="C201" s="34" t="str">
        <f t="shared" si="15"/>
        <v>2020_07</v>
      </c>
      <c r="D201" s="43" t="str">
        <f t="shared" si="16"/>
        <v>2020_7</v>
      </c>
      <c r="E201" s="43" t="str">
        <f t="shared" si="17"/>
        <v>2020_07</v>
      </c>
      <c r="F201" s="75">
        <f t="shared" si="18"/>
        <v>2020</v>
      </c>
      <c r="G201" s="75">
        <f t="shared" si="19"/>
        <v>7</v>
      </c>
      <c r="H201" s="4">
        <v>142931</v>
      </c>
      <c r="I201" s="4">
        <v>1503</v>
      </c>
      <c r="J201" s="4">
        <v>13744</v>
      </c>
      <c r="K201" s="4">
        <v>10535</v>
      </c>
      <c r="L201" s="4">
        <v>2860</v>
      </c>
      <c r="M201" s="4">
        <v>57422</v>
      </c>
      <c r="N201" s="4">
        <v>297038</v>
      </c>
      <c r="O201" s="4">
        <v>19570448</v>
      </c>
      <c r="P201" s="4">
        <v>286097</v>
      </c>
      <c r="Q201" s="4">
        <v>1400</v>
      </c>
      <c r="R201" s="4">
        <v>2771</v>
      </c>
      <c r="S201" s="4">
        <v>4386399</v>
      </c>
      <c r="T201" s="4">
        <v>64143</v>
      </c>
      <c r="U201" s="4">
        <v>56</v>
      </c>
      <c r="V201" s="42" t="str">
        <f>IFERROR(VLOOKUP(U201,Mapping!$A$1:$B$17,2,0),Absent)</f>
        <v>Texas</v>
      </c>
      <c r="W201" s="4" t="str">
        <f>VLOOKUP(U201,Mapping!$A$1:$B$17,2,0)</f>
        <v>Texas</v>
      </c>
      <c r="X201" s="4">
        <v>58873793</v>
      </c>
      <c r="Y201" s="4">
        <v>908717</v>
      </c>
    </row>
    <row r="202" spans="2:25" x14ac:dyDescent="0.35">
      <c r="B202" s="34">
        <v>44042</v>
      </c>
      <c r="C202" s="34" t="str">
        <f t="shared" si="15"/>
        <v>2020_07</v>
      </c>
      <c r="D202" s="43" t="str">
        <f t="shared" si="16"/>
        <v>2020_7</v>
      </c>
      <c r="E202" s="43" t="str">
        <f t="shared" si="17"/>
        <v>2020_07</v>
      </c>
      <c r="F202" s="75">
        <f t="shared" si="18"/>
        <v>2020</v>
      </c>
      <c r="G202" s="75">
        <f t="shared" si="19"/>
        <v>7</v>
      </c>
      <c r="H202" s="4">
        <v>144179</v>
      </c>
      <c r="I202" s="4">
        <v>1248</v>
      </c>
      <c r="J202" s="4">
        <v>13875</v>
      </c>
      <c r="K202" s="4">
        <v>10519</v>
      </c>
      <c r="L202" s="4">
        <v>3291</v>
      </c>
      <c r="M202" s="4">
        <v>56571</v>
      </c>
      <c r="N202" s="4">
        <v>300329</v>
      </c>
      <c r="O202" s="4">
        <v>19832267</v>
      </c>
      <c r="P202" s="4">
        <v>261819</v>
      </c>
      <c r="Q202" s="4">
        <v>1415</v>
      </c>
      <c r="R202" s="4">
        <v>2762</v>
      </c>
      <c r="S202" s="4">
        <v>4455360</v>
      </c>
      <c r="T202" s="4">
        <v>68961</v>
      </c>
      <c r="U202" s="4">
        <v>56</v>
      </c>
      <c r="V202" s="42" t="str">
        <f>IFERROR(VLOOKUP(U202,Mapping!$A$1:$B$17,2,0),Absent)</f>
        <v>Texas</v>
      </c>
      <c r="W202" s="4" t="str">
        <f>VLOOKUP(U202,Mapping!$A$1:$B$17,2,0)</f>
        <v>Texas</v>
      </c>
      <c r="X202" s="4">
        <v>59761475</v>
      </c>
      <c r="Y202" s="4">
        <v>887682</v>
      </c>
    </row>
    <row r="203" spans="2:25" x14ac:dyDescent="0.35">
      <c r="B203" s="34">
        <v>44043</v>
      </c>
      <c r="C203" s="34" t="str">
        <f t="shared" si="15"/>
        <v>2020_07</v>
      </c>
      <c r="D203" s="43" t="str">
        <f t="shared" si="16"/>
        <v>2020_7</v>
      </c>
      <c r="E203" s="43" t="str">
        <f t="shared" si="17"/>
        <v>2020_07</v>
      </c>
      <c r="F203" s="75">
        <f t="shared" si="18"/>
        <v>2020</v>
      </c>
      <c r="G203" s="75">
        <f t="shared" si="19"/>
        <v>7</v>
      </c>
      <c r="H203" s="4">
        <v>145507</v>
      </c>
      <c r="I203" s="4">
        <v>1328</v>
      </c>
      <c r="J203" s="4">
        <v>14044</v>
      </c>
      <c r="K203" s="4">
        <v>10473</v>
      </c>
      <c r="L203" s="4">
        <v>2532</v>
      </c>
      <c r="M203" s="4">
        <v>55721</v>
      </c>
      <c r="N203" s="4">
        <v>302861</v>
      </c>
      <c r="O203" s="4">
        <v>19930653</v>
      </c>
      <c r="P203" s="4">
        <v>98386</v>
      </c>
      <c r="Q203" s="4">
        <v>1437</v>
      </c>
      <c r="R203" s="4">
        <v>2701</v>
      </c>
      <c r="S203" s="4">
        <v>4523187</v>
      </c>
      <c r="T203" s="4">
        <v>67827</v>
      </c>
      <c r="U203" s="4">
        <v>56</v>
      </c>
      <c r="V203" s="42" t="str">
        <f>IFERROR(VLOOKUP(U203,Mapping!$A$1:$B$17,2,0),Absent)</f>
        <v>Texas</v>
      </c>
      <c r="W203" s="4" t="str">
        <f>VLOOKUP(U203,Mapping!$A$1:$B$17,2,0)</f>
        <v>Texas</v>
      </c>
      <c r="X203" s="4">
        <v>60749939</v>
      </c>
      <c r="Y203" s="4">
        <v>988464</v>
      </c>
    </row>
    <row r="204" spans="2:25" x14ac:dyDescent="0.35">
      <c r="B204" s="34">
        <v>44044</v>
      </c>
      <c r="C204" s="34" t="str">
        <f t="shared" si="15"/>
        <v>2020_08</v>
      </c>
      <c r="D204" s="43" t="str">
        <f t="shared" si="16"/>
        <v>2020_8</v>
      </c>
      <c r="E204" s="43" t="str">
        <f t="shared" si="17"/>
        <v>2020_08</v>
      </c>
      <c r="F204" s="75">
        <f t="shared" si="18"/>
        <v>2020</v>
      </c>
      <c r="G204" s="75">
        <f t="shared" si="19"/>
        <v>8</v>
      </c>
      <c r="H204" s="4">
        <v>146708</v>
      </c>
      <c r="I204" s="4">
        <v>1201</v>
      </c>
      <c r="J204" s="4">
        <v>14227</v>
      </c>
      <c r="K204" s="4">
        <v>10450</v>
      </c>
      <c r="L204" s="4">
        <v>2386</v>
      </c>
      <c r="M204" s="4">
        <v>54554</v>
      </c>
      <c r="N204" s="4">
        <v>305247</v>
      </c>
      <c r="O204" s="4">
        <v>20164047</v>
      </c>
      <c r="P204" s="4">
        <v>233394</v>
      </c>
      <c r="Q204" s="4">
        <v>1445</v>
      </c>
      <c r="R204" s="4">
        <v>2698</v>
      </c>
      <c r="S204" s="4">
        <v>4583866</v>
      </c>
      <c r="T204" s="4">
        <v>60679</v>
      </c>
      <c r="U204" s="4">
        <v>56</v>
      </c>
      <c r="V204" s="42" t="str">
        <f>IFERROR(VLOOKUP(U204,Mapping!$A$1:$B$17,2,0),Absent)</f>
        <v>Texas</v>
      </c>
      <c r="W204" s="4" t="str">
        <f>VLOOKUP(U204,Mapping!$A$1:$B$17,2,0)</f>
        <v>Texas</v>
      </c>
      <c r="X204" s="4">
        <v>61567531</v>
      </c>
      <c r="Y204" s="4">
        <v>817592</v>
      </c>
    </row>
    <row r="205" spans="2:25" x14ac:dyDescent="0.35">
      <c r="B205" s="34">
        <v>44045</v>
      </c>
      <c r="C205" s="34" t="str">
        <f t="shared" si="15"/>
        <v>2020_08</v>
      </c>
      <c r="D205" s="43" t="str">
        <f t="shared" si="16"/>
        <v>2020_8</v>
      </c>
      <c r="E205" s="43" t="str">
        <f t="shared" si="17"/>
        <v>2020_08</v>
      </c>
      <c r="F205" s="75">
        <f t="shared" si="18"/>
        <v>2020</v>
      </c>
      <c r="G205" s="75">
        <f t="shared" si="19"/>
        <v>8</v>
      </c>
      <c r="H205" s="4">
        <v>147204</v>
      </c>
      <c r="I205" s="4">
        <v>496</v>
      </c>
      <c r="J205" s="4">
        <v>14288</v>
      </c>
      <c r="K205" s="4">
        <v>10415</v>
      </c>
      <c r="L205" s="4">
        <v>831</v>
      </c>
      <c r="M205" s="4">
        <v>54106</v>
      </c>
      <c r="N205" s="4">
        <v>306078</v>
      </c>
      <c r="O205" s="4">
        <v>20414733</v>
      </c>
      <c r="P205" s="4">
        <v>250686</v>
      </c>
      <c r="Q205" s="4">
        <v>1448</v>
      </c>
      <c r="R205" s="4">
        <v>2645</v>
      </c>
      <c r="S205" s="4">
        <v>4637167</v>
      </c>
      <c r="T205" s="4">
        <v>53301</v>
      </c>
      <c r="U205" s="4">
        <v>56</v>
      </c>
      <c r="V205" s="42" t="str">
        <f>IFERROR(VLOOKUP(U205,Mapping!$A$1:$B$17,2,0),Absent)</f>
        <v>Texas</v>
      </c>
      <c r="W205" s="4" t="str">
        <f>VLOOKUP(U205,Mapping!$A$1:$B$17,2,0)</f>
        <v>Texas</v>
      </c>
      <c r="X205" s="4">
        <v>62358196</v>
      </c>
      <c r="Y205" s="4">
        <v>790665</v>
      </c>
    </row>
    <row r="206" spans="2:25" x14ac:dyDescent="0.35">
      <c r="B206" s="34">
        <v>44046</v>
      </c>
      <c r="C206" s="34" t="str">
        <f t="shared" si="15"/>
        <v>2020_08</v>
      </c>
      <c r="D206" s="43" t="str">
        <f t="shared" si="16"/>
        <v>2020_8</v>
      </c>
      <c r="E206" s="43" t="str">
        <f t="shared" si="17"/>
        <v>2020_08</v>
      </c>
      <c r="F206" s="75">
        <f t="shared" si="18"/>
        <v>2020</v>
      </c>
      <c r="G206" s="75">
        <f t="shared" si="19"/>
        <v>8</v>
      </c>
      <c r="H206" s="4">
        <v>147720</v>
      </c>
      <c r="I206" s="4">
        <v>516</v>
      </c>
      <c r="J206" s="4">
        <v>14370</v>
      </c>
      <c r="K206" s="4">
        <v>10233</v>
      </c>
      <c r="L206" s="4">
        <v>1558</v>
      </c>
      <c r="M206" s="4">
        <v>53517</v>
      </c>
      <c r="N206" s="4">
        <v>307636</v>
      </c>
      <c r="O206" s="4">
        <v>20623166</v>
      </c>
      <c r="P206" s="4">
        <v>208433</v>
      </c>
      <c r="Q206" s="4">
        <v>1463</v>
      </c>
      <c r="R206" s="4">
        <v>2664</v>
      </c>
      <c r="S206" s="4">
        <v>4679905</v>
      </c>
      <c r="T206" s="4">
        <v>42738</v>
      </c>
      <c r="U206" s="4">
        <v>56</v>
      </c>
      <c r="V206" s="42" t="str">
        <f>IFERROR(VLOOKUP(U206,Mapping!$A$1:$B$17,2,0),Absent)</f>
        <v>Texas</v>
      </c>
      <c r="W206" s="4" t="str">
        <f>VLOOKUP(U206,Mapping!$A$1:$B$17,2,0)</f>
        <v>Texas</v>
      </c>
      <c r="X206" s="4">
        <v>63070280</v>
      </c>
      <c r="Y206" s="4">
        <v>712084</v>
      </c>
    </row>
    <row r="207" spans="2:25" x14ac:dyDescent="0.35">
      <c r="B207" s="34">
        <v>44047</v>
      </c>
      <c r="C207" s="34" t="str">
        <f t="shared" si="15"/>
        <v>2020_08</v>
      </c>
      <c r="D207" s="43" t="str">
        <f t="shared" si="16"/>
        <v>2020_8</v>
      </c>
      <c r="E207" s="43" t="str">
        <f t="shared" si="17"/>
        <v>2020_08</v>
      </c>
      <c r="F207" s="75">
        <f t="shared" si="18"/>
        <v>2020</v>
      </c>
      <c r="G207" s="75">
        <f t="shared" si="19"/>
        <v>8</v>
      </c>
      <c r="H207" s="4">
        <v>148961</v>
      </c>
      <c r="I207" s="4">
        <v>1241</v>
      </c>
      <c r="J207" s="4">
        <v>14537</v>
      </c>
      <c r="K207" s="4">
        <v>10207</v>
      </c>
      <c r="L207" s="4">
        <v>4423</v>
      </c>
      <c r="M207" s="4">
        <v>53436</v>
      </c>
      <c r="N207" s="4">
        <v>312059</v>
      </c>
      <c r="O207" s="4">
        <v>20860585</v>
      </c>
      <c r="P207" s="4">
        <v>237419</v>
      </c>
      <c r="Q207" s="4">
        <v>1493</v>
      </c>
      <c r="R207" s="4">
        <v>2701</v>
      </c>
      <c r="S207" s="4">
        <v>4731103</v>
      </c>
      <c r="T207" s="4">
        <v>51198</v>
      </c>
      <c r="U207" s="4">
        <v>56</v>
      </c>
      <c r="V207" s="42" t="str">
        <f>IFERROR(VLOOKUP(U207,Mapping!$A$1:$B$17,2,0),Absent)</f>
        <v>Texas</v>
      </c>
      <c r="W207" s="4" t="str">
        <f>VLOOKUP(U207,Mapping!$A$1:$B$17,2,0)</f>
        <v>Texas</v>
      </c>
      <c r="X207" s="4">
        <v>63876973</v>
      </c>
      <c r="Y207" s="4">
        <v>806693</v>
      </c>
    </row>
    <row r="208" spans="2:25" x14ac:dyDescent="0.35">
      <c r="B208" s="34">
        <v>44048</v>
      </c>
      <c r="C208" s="34" t="str">
        <f t="shared" si="15"/>
        <v>2020_08</v>
      </c>
      <c r="D208" s="43" t="str">
        <f t="shared" si="16"/>
        <v>2020_8</v>
      </c>
      <c r="E208" s="43" t="str">
        <f t="shared" si="17"/>
        <v>2020_08</v>
      </c>
      <c r="F208" s="75">
        <f t="shared" si="18"/>
        <v>2020</v>
      </c>
      <c r="G208" s="75">
        <f t="shared" si="19"/>
        <v>8</v>
      </c>
      <c r="H208" s="4">
        <v>150316</v>
      </c>
      <c r="I208" s="4">
        <v>1355</v>
      </c>
      <c r="J208" s="4">
        <v>14687</v>
      </c>
      <c r="K208" s="4">
        <v>9988</v>
      </c>
      <c r="L208" s="4">
        <v>2118</v>
      </c>
      <c r="M208" s="4">
        <v>53435</v>
      </c>
      <c r="N208" s="4">
        <v>314177</v>
      </c>
      <c r="O208" s="4">
        <v>21092297</v>
      </c>
      <c r="P208" s="4">
        <v>231712</v>
      </c>
      <c r="Q208" s="4">
        <v>1524</v>
      </c>
      <c r="R208" s="4">
        <v>2721</v>
      </c>
      <c r="S208" s="4">
        <v>4783801</v>
      </c>
      <c r="T208" s="4">
        <v>52698</v>
      </c>
      <c r="U208" s="4">
        <v>56</v>
      </c>
      <c r="V208" s="42" t="str">
        <f>IFERROR(VLOOKUP(U208,Mapping!$A$1:$B$17,2,0),Absent)</f>
        <v>Texas</v>
      </c>
      <c r="W208" s="4" t="str">
        <f>VLOOKUP(U208,Mapping!$A$1:$B$17,2,0)</f>
        <v>Texas</v>
      </c>
      <c r="X208" s="4">
        <v>64693837</v>
      </c>
      <c r="Y208" s="4">
        <v>816864</v>
      </c>
    </row>
    <row r="209" spans="2:25" x14ac:dyDescent="0.35">
      <c r="B209" s="34">
        <v>44049</v>
      </c>
      <c r="C209" s="34" t="str">
        <f t="shared" si="15"/>
        <v>2020_08</v>
      </c>
      <c r="D209" s="43" t="str">
        <f t="shared" si="16"/>
        <v>2020_8</v>
      </c>
      <c r="E209" s="43" t="str">
        <f t="shared" si="17"/>
        <v>2020_08</v>
      </c>
      <c r="F209" s="75">
        <f t="shared" si="18"/>
        <v>2020</v>
      </c>
      <c r="G209" s="75">
        <f t="shared" si="19"/>
        <v>8</v>
      </c>
      <c r="H209" s="4">
        <v>151557</v>
      </c>
      <c r="I209" s="4">
        <v>1241</v>
      </c>
      <c r="J209" s="4">
        <v>14810</v>
      </c>
      <c r="K209" s="4">
        <v>9996</v>
      </c>
      <c r="L209" s="4">
        <v>2615</v>
      </c>
      <c r="M209" s="4">
        <v>53219</v>
      </c>
      <c r="N209" s="4">
        <v>316792</v>
      </c>
      <c r="O209" s="4">
        <v>21359508</v>
      </c>
      <c r="P209" s="4">
        <v>267211</v>
      </c>
      <c r="Q209" s="4">
        <v>1534</v>
      </c>
      <c r="R209" s="4">
        <v>2714</v>
      </c>
      <c r="S209" s="4">
        <v>4837849</v>
      </c>
      <c r="T209" s="4">
        <v>54048</v>
      </c>
      <c r="U209" s="4">
        <v>56</v>
      </c>
      <c r="V209" s="42" t="str">
        <f>IFERROR(VLOOKUP(U209,Mapping!$A$1:$B$17,2,0),Absent)</f>
        <v>Texas</v>
      </c>
      <c r="W209" s="4" t="str">
        <f>VLOOKUP(U209,Mapping!$A$1:$B$17,2,0)</f>
        <v>Texas</v>
      </c>
      <c r="X209" s="4">
        <v>65542524</v>
      </c>
      <c r="Y209" s="4">
        <v>848687</v>
      </c>
    </row>
    <row r="210" spans="2:25" x14ac:dyDescent="0.35">
      <c r="B210" s="34">
        <v>44050</v>
      </c>
      <c r="C210" s="34" t="str">
        <f t="shared" si="15"/>
        <v>2020_08</v>
      </c>
      <c r="D210" s="43" t="str">
        <f t="shared" si="16"/>
        <v>2020_8</v>
      </c>
      <c r="E210" s="43" t="str">
        <f t="shared" si="17"/>
        <v>2020_08</v>
      </c>
      <c r="F210" s="75">
        <f t="shared" si="18"/>
        <v>2020</v>
      </c>
      <c r="G210" s="75">
        <f t="shared" si="19"/>
        <v>8</v>
      </c>
      <c r="H210" s="4">
        <v>152880</v>
      </c>
      <c r="I210" s="4">
        <v>1323</v>
      </c>
      <c r="J210" s="4">
        <v>14925</v>
      </c>
      <c r="K210" s="4">
        <v>9698</v>
      </c>
      <c r="L210" s="4">
        <v>7994</v>
      </c>
      <c r="M210" s="4">
        <v>51327</v>
      </c>
      <c r="N210" s="4">
        <v>324786</v>
      </c>
      <c r="O210" s="4">
        <v>21623274</v>
      </c>
      <c r="P210" s="4">
        <v>263766</v>
      </c>
      <c r="Q210" s="4">
        <v>1549</v>
      </c>
      <c r="R210" s="4">
        <v>2628</v>
      </c>
      <c r="S210" s="4">
        <v>4898672</v>
      </c>
      <c r="T210" s="4">
        <v>60823</v>
      </c>
      <c r="U210" s="4">
        <v>56</v>
      </c>
      <c r="V210" s="42" t="str">
        <f>IFERROR(VLOOKUP(U210,Mapping!$A$1:$B$17,2,0),Absent)</f>
        <v>Texas</v>
      </c>
      <c r="W210" s="4" t="str">
        <f>VLOOKUP(U210,Mapping!$A$1:$B$17,2,0)</f>
        <v>Texas</v>
      </c>
      <c r="X210" s="4">
        <v>66432950</v>
      </c>
      <c r="Y210" s="4">
        <v>890426</v>
      </c>
    </row>
    <row r="211" spans="2:25" x14ac:dyDescent="0.35">
      <c r="B211" s="34">
        <v>44051</v>
      </c>
      <c r="C211" s="34" t="str">
        <f t="shared" si="15"/>
        <v>2020_08</v>
      </c>
      <c r="D211" s="43" t="str">
        <f t="shared" si="16"/>
        <v>2020_8</v>
      </c>
      <c r="E211" s="43" t="str">
        <f t="shared" si="17"/>
        <v>2020_08</v>
      </c>
      <c r="F211" s="75">
        <f t="shared" si="18"/>
        <v>2020</v>
      </c>
      <c r="G211" s="75">
        <f t="shared" si="19"/>
        <v>8</v>
      </c>
      <c r="H211" s="4">
        <v>153966</v>
      </c>
      <c r="I211" s="4">
        <v>1086</v>
      </c>
      <c r="J211" s="4">
        <v>15024</v>
      </c>
      <c r="K211" s="4">
        <v>9662</v>
      </c>
      <c r="L211" s="4">
        <v>1494</v>
      </c>
      <c r="M211" s="4">
        <v>50071</v>
      </c>
      <c r="N211" s="4">
        <v>326280</v>
      </c>
      <c r="O211" s="4">
        <v>21816395</v>
      </c>
      <c r="P211" s="4">
        <v>193121</v>
      </c>
      <c r="Q211" s="4">
        <v>1561</v>
      </c>
      <c r="R211" s="4">
        <v>2566</v>
      </c>
      <c r="S211" s="4">
        <v>4952201</v>
      </c>
      <c r="T211" s="4">
        <v>53529</v>
      </c>
      <c r="U211" s="4">
        <v>56</v>
      </c>
      <c r="V211" s="42" t="str">
        <f>IFERROR(VLOOKUP(U211,Mapping!$A$1:$B$17,2,0),Absent)</f>
        <v>Texas</v>
      </c>
      <c r="W211" s="4" t="str">
        <f>VLOOKUP(U211,Mapping!$A$1:$B$17,2,0)</f>
        <v>Texas</v>
      </c>
      <c r="X211" s="4">
        <v>67222764</v>
      </c>
      <c r="Y211" s="4">
        <v>789814</v>
      </c>
    </row>
    <row r="212" spans="2:25" x14ac:dyDescent="0.35">
      <c r="B212" s="34">
        <v>44052</v>
      </c>
      <c r="C212" s="34" t="str">
        <f t="shared" si="15"/>
        <v>2020_08</v>
      </c>
      <c r="D212" s="43" t="str">
        <f t="shared" si="16"/>
        <v>2020_8</v>
      </c>
      <c r="E212" s="43" t="str">
        <f t="shared" si="17"/>
        <v>2020_08</v>
      </c>
      <c r="F212" s="75">
        <f t="shared" si="18"/>
        <v>2020</v>
      </c>
      <c r="G212" s="75">
        <f t="shared" si="19"/>
        <v>8</v>
      </c>
      <c r="H212" s="4">
        <v>154587</v>
      </c>
      <c r="I212" s="4">
        <v>621</v>
      </c>
      <c r="J212" s="4">
        <v>15081</v>
      </c>
      <c r="K212" s="4">
        <v>9307</v>
      </c>
      <c r="L212" s="4">
        <v>862</v>
      </c>
      <c r="M212" s="4">
        <v>48997</v>
      </c>
      <c r="N212" s="4">
        <v>327142</v>
      </c>
      <c r="O212" s="4">
        <v>22076979</v>
      </c>
      <c r="P212" s="4">
        <v>260584</v>
      </c>
      <c r="Q212" s="4">
        <v>1578</v>
      </c>
      <c r="R212" s="4">
        <v>2507</v>
      </c>
      <c r="S212" s="4">
        <v>5002967</v>
      </c>
      <c r="T212" s="4">
        <v>50766</v>
      </c>
      <c r="U212" s="4">
        <v>56</v>
      </c>
      <c r="V212" s="42" t="str">
        <f>IFERROR(VLOOKUP(U212,Mapping!$A$1:$B$17,2,0),Absent)</f>
        <v>Texas</v>
      </c>
      <c r="W212" s="4" t="str">
        <f>VLOOKUP(U212,Mapping!$A$1:$B$17,2,0)</f>
        <v>Texas</v>
      </c>
      <c r="X212" s="4">
        <v>68026301</v>
      </c>
      <c r="Y212" s="4">
        <v>803537</v>
      </c>
    </row>
    <row r="213" spans="2:25" x14ac:dyDescent="0.35">
      <c r="B213" s="34">
        <v>44053</v>
      </c>
      <c r="C213" s="34" t="str">
        <f t="shared" si="15"/>
        <v>2020_08</v>
      </c>
      <c r="D213" s="43" t="str">
        <f t="shared" si="16"/>
        <v>2020_8</v>
      </c>
      <c r="E213" s="43" t="str">
        <f t="shared" si="17"/>
        <v>2020_08</v>
      </c>
      <c r="F213" s="75">
        <f t="shared" si="18"/>
        <v>2020</v>
      </c>
      <c r="G213" s="75">
        <f t="shared" si="19"/>
        <v>8</v>
      </c>
      <c r="H213" s="4">
        <v>155017</v>
      </c>
      <c r="I213" s="4">
        <v>430</v>
      </c>
      <c r="J213" s="4">
        <v>15158</v>
      </c>
      <c r="K213" s="4">
        <v>9209</v>
      </c>
      <c r="L213" s="4">
        <v>1554</v>
      </c>
      <c r="M213" s="4">
        <v>48751</v>
      </c>
      <c r="N213" s="4">
        <v>328696</v>
      </c>
      <c r="O213" s="4">
        <v>22287303</v>
      </c>
      <c r="P213" s="4">
        <v>210324</v>
      </c>
      <c r="Q213" s="4">
        <v>1592</v>
      </c>
      <c r="R213" s="4">
        <v>2529</v>
      </c>
      <c r="S213" s="4">
        <v>5044337</v>
      </c>
      <c r="T213" s="4">
        <v>41370</v>
      </c>
      <c r="U213" s="4">
        <v>56</v>
      </c>
      <c r="V213" s="42" t="str">
        <f>IFERROR(VLOOKUP(U213,Mapping!$A$1:$B$17,2,0),Absent)</f>
        <v>Texas</v>
      </c>
      <c r="W213" s="4" t="str">
        <f>VLOOKUP(U213,Mapping!$A$1:$B$17,2,0)</f>
        <v>Texas</v>
      </c>
      <c r="X213" s="4">
        <v>68767680</v>
      </c>
      <c r="Y213" s="4">
        <v>741379</v>
      </c>
    </row>
    <row r="214" spans="2:25" x14ac:dyDescent="0.35">
      <c r="B214" s="34">
        <v>44054</v>
      </c>
      <c r="C214" s="34" t="str">
        <f t="shared" si="15"/>
        <v>2020_08</v>
      </c>
      <c r="D214" s="43" t="str">
        <f t="shared" si="16"/>
        <v>2020_8</v>
      </c>
      <c r="E214" s="43" t="str">
        <f t="shared" si="17"/>
        <v>2020_08</v>
      </c>
      <c r="F214" s="75">
        <f t="shared" si="18"/>
        <v>2020</v>
      </c>
      <c r="G214" s="75">
        <f t="shared" si="19"/>
        <v>8</v>
      </c>
      <c r="H214" s="4">
        <v>156337</v>
      </c>
      <c r="I214" s="4">
        <v>1320</v>
      </c>
      <c r="J214" s="4">
        <v>15331</v>
      </c>
      <c r="K214" s="4">
        <v>9135</v>
      </c>
      <c r="L214" s="4">
        <v>2624</v>
      </c>
      <c r="M214" s="4">
        <v>48600</v>
      </c>
      <c r="N214" s="4">
        <v>331320</v>
      </c>
      <c r="O214" s="4">
        <v>22517903</v>
      </c>
      <c r="P214" s="4">
        <v>230600</v>
      </c>
      <c r="Q214" s="4">
        <v>1612</v>
      </c>
      <c r="R214" s="4">
        <v>2422</v>
      </c>
      <c r="S214" s="4">
        <v>5099272</v>
      </c>
      <c r="T214" s="4">
        <v>54935</v>
      </c>
      <c r="U214" s="4">
        <v>56</v>
      </c>
      <c r="V214" s="42" t="str">
        <f>IFERROR(VLOOKUP(U214,Mapping!$A$1:$B$17,2,0),Absent)</f>
        <v>Texas</v>
      </c>
      <c r="W214" s="4" t="str">
        <f>VLOOKUP(U214,Mapping!$A$1:$B$17,2,0)</f>
        <v>Texas</v>
      </c>
      <c r="X214" s="4">
        <v>69612863</v>
      </c>
      <c r="Y214" s="4">
        <v>845183</v>
      </c>
    </row>
    <row r="215" spans="2:25" x14ac:dyDescent="0.35">
      <c r="B215" s="34">
        <v>44055</v>
      </c>
      <c r="C215" s="34" t="str">
        <f t="shared" si="15"/>
        <v>2020_08</v>
      </c>
      <c r="D215" s="43" t="str">
        <f t="shared" si="16"/>
        <v>2020_8</v>
      </c>
      <c r="E215" s="43" t="str">
        <f t="shared" si="17"/>
        <v>2020_08</v>
      </c>
      <c r="F215" s="75">
        <f t="shared" si="18"/>
        <v>2020</v>
      </c>
      <c r="G215" s="75">
        <f t="shared" si="19"/>
        <v>8</v>
      </c>
      <c r="H215" s="4">
        <v>157854</v>
      </c>
      <c r="I215" s="4">
        <v>1517</v>
      </c>
      <c r="J215" s="4">
        <v>15524</v>
      </c>
      <c r="K215" s="4">
        <v>9564</v>
      </c>
      <c r="L215" s="4">
        <v>2971</v>
      </c>
      <c r="M215" s="4">
        <v>48067</v>
      </c>
      <c r="N215" s="4">
        <v>334291</v>
      </c>
      <c r="O215" s="4">
        <v>22753455</v>
      </c>
      <c r="P215" s="4">
        <v>235552</v>
      </c>
      <c r="Q215" s="4">
        <v>1629</v>
      </c>
      <c r="R215" s="4">
        <v>2602</v>
      </c>
      <c r="S215" s="4">
        <v>5155458</v>
      </c>
      <c r="T215" s="4">
        <v>56186</v>
      </c>
      <c r="U215" s="4">
        <v>56</v>
      </c>
      <c r="V215" s="42" t="str">
        <f>IFERROR(VLOOKUP(U215,Mapping!$A$1:$B$17,2,0),Absent)</f>
        <v>Texas</v>
      </c>
      <c r="W215" s="4" t="str">
        <f>VLOOKUP(U215,Mapping!$A$1:$B$17,2,0)</f>
        <v>Texas</v>
      </c>
      <c r="X215" s="4">
        <v>70426659</v>
      </c>
      <c r="Y215" s="4">
        <v>813796</v>
      </c>
    </row>
    <row r="216" spans="2:25" x14ac:dyDescent="0.35">
      <c r="B216" s="34">
        <v>44056</v>
      </c>
      <c r="C216" s="34" t="str">
        <f t="shared" si="15"/>
        <v>2020_08</v>
      </c>
      <c r="D216" s="43" t="str">
        <f t="shared" si="16"/>
        <v>2020_8</v>
      </c>
      <c r="E216" s="43" t="str">
        <f t="shared" si="17"/>
        <v>2020_08</v>
      </c>
      <c r="F216" s="75">
        <f t="shared" si="18"/>
        <v>2020</v>
      </c>
      <c r="G216" s="75">
        <f t="shared" si="19"/>
        <v>8</v>
      </c>
      <c r="H216" s="4">
        <v>159017</v>
      </c>
      <c r="I216" s="4">
        <v>1163</v>
      </c>
      <c r="J216" s="4">
        <v>15629</v>
      </c>
      <c r="K216" s="4">
        <v>9480</v>
      </c>
      <c r="L216" s="4">
        <v>2675</v>
      </c>
      <c r="M216" s="4">
        <v>47303</v>
      </c>
      <c r="N216" s="4">
        <v>336966</v>
      </c>
      <c r="O216" s="4">
        <v>23010089</v>
      </c>
      <c r="P216" s="4">
        <v>256634</v>
      </c>
      <c r="Q216" s="4">
        <v>1649</v>
      </c>
      <c r="R216" s="4">
        <v>2574</v>
      </c>
      <c r="S216" s="4">
        <v>5207221</v>
      </c>
      <c r="T216" s="4">
        <v>51763</v>
      </c>
      <c r="U216" s="4">
        <v>56</v>
      </c>
      <c r="V216" s="42" t="str">
        <f>IFERROR(VLOOKUP(U216,Mapping!$A$1:$B$17,2,0),Absent)</f>
        <v>Texas</v>
      </c>
      <c r="W216" s="4" t="str">
        <f>VLOOKUP(U216,Mapping!$A$1:$B$17,2,0)</f>
        <v>Texas</v>
      </c>
      <c r="X216" s="4">
        <v>71381071</v>
      </c>
      <c r="Y216" s="4">
        <v>954412</v>
      </c>
    </row>
    <row r="217" spans="2:25" x14ac:dyDescent="0.35">
      <c r="B217" s="34">
        <v>44057</v>
      </c>
      <c r="C217" s="34" t="str">
        <f t="shared" si="15"/>
        <v>2020_08</v>
      </c>
      <c r="D217" s="43" t="str">
        <f t="shared" si="16"/>
        <v>2020_8</v>
      </c>
      <c r="E217" s="43" t="str">
        <f t="shared" si="17"/>
        <v>2020_08</v>
      </c>
      <c r="F217" s="75">
        <f t="shared" si="18"/>
        <v>2020</v>
      </c>
      <c r="G217" s="75">
        <f t="shared" si="19"/>
        <v>8</v>
      </c>
      <c r="H217" s="4">
        <v>160243</v>
      </c>
      <c r="I217" s="4">
        <v>1226</v>
      </c>
      <c r="J217" s="4">
        <v>15764</v>
      </c>
      <c r="K217" s="4">
        <v>9277</v>
      </c>
      <c r="L217" s="4">
        <v>2141</v>
      </c>
      <c r="M217" s="4">
        <v>45868</v>
      </c>
      <c r="N217" s="4">
        <v>339107</v>
      </c>
      <c r="O217" s="4">
        <v>23319226</v>
      </c>
      <c r="P217" s="4">
        <v>309137</v>
      </c>
      <c r="Q217" s="4">
        <v>1665</v>
      </c>
      <c r="R217" s="4">
        <v>2555</v>
      </c>
      <c r="S217" s="4">
        <v>5264322</v>
      </c>
      <c r="T217" s="4">
        <v>57101</v>
      </c>
      <c r="U217" s="4">
        <v>56</v>
      </c>
      <c r="V217" s="42" t="str">
        <f>IFERROR(VLOOKUP(U217,Mapping!$A$1:$B$17,2,0),Absent)</f>
        <v>Texas</v>
      </c>
      <c r="W217" s="4" t="str">
        <f>VLOOKUP(U217,Mapping!$A$1:$B$17,2,0)</f>
        <v>Texas</v>
      </c>
      <c r="X217" s="4">
        <v>72371796</v>
      </c>
      <c r="Y217" s="4">
        <v>990725</v>
      </c>
    </row>
    <row r="218" spans="2:25" x14ac:dyDescent="0.35">
      <c r="B218" s="34">
        <v>44058</v>
      </c>
      <c r="C218" s="34" t="str">
        <f t="shared" si="15"/>
        <v>2020_08</v>
      </c>
      <c r="D218" s="43" t="str">
        <f t="shared" si="16"/>
        <v>2020_8</v>
      </c>
      <c r="E218" s="43" t="str">
        <f t="shared" si="17"/>
        <v>2020_08</v>
      </c>
      <c r="F218" s="75">
        <f t="shared" si="18"/>
        <v>2020</v>
      </c>
      <c r="G218" s="75">
        <f t="shared" si="19"/>
        <v>8</v>
      </c>
      <c r="H218" s="4">
        <v>161470</v>
      </c>
      <c r="I218" s="4">
        <v>1227</v>
      </c>
      <c r="J218" s="4">
        <v>15891</v>
      </c>
      <c r="K218" s="4">
        <v>9087</v>
      </c>
      <c r="L218" s="4">
        <v>1891</v>
      </c>
      <c r="M218" s="4">
        <v>44922</v>
      </c>
      <c r="N218" s="4">
        <v>340998</v>
      </c>
      <c r="O218" s="4">
        <v>23568460</v>
      </c>
      <c r="P218" s="4">
        <v>249234</v>
      </c>
      <c r="Q218" s="4">
        <v>1663</v>
      </c>
      <c r="R218" s="4">
        <v>2526</v>
      </c>
      <c r="S218" s="4">
        <v>5320368</v>
      </c>
      <c r="T218" s="4">
        <v>56046</v>
      </c>
      <c r="U218" s="4">
        <v>56</v>
      </c>
      <c r="V218" s="42" t="str">
        <f>IFERROR(VLOOKUP(U218,Mapping!$A$1:$B$17,2,0),Absent)</f>
        <v>Texas</v>
      </c>
      <c r="W218" s="4" t="str">
        <f>VLOOKUP(U218,Mapping!$A$1:$B$17,2,0)</f>
        <v>Texas</v>
      </c>
      <c r="X218" s="4">
        <v>73264876</v>
      </c>
      <c r="Y218" s="4">
        <v>893080</v>
      </c>
    </row>
    <row r="219" spans="2:25" x14ac:dyDescent="0.35">
      <c r="B219" s="34">
        <v>44059</v>
      </c>
      <c r="C219" s="34" t="str">
        <f t="shared" si="15"/>
        <v>2020_08</v>
      </c>
      <c r="D219" s="43" t="str">
        <f t="shared" si="16"/>
        <v>2020_8</v>
      </c>
      <c r="E219" s="43" t="str">
        <f t="shared" si="17"/>
        <v>2020_08</v>
      </c>
      <c r="F219" s="75">
        <f t="shared" si="18"/>
        <v>2020</v>
      </c>
      <c r="G219" s="75">
        <f t="shared" si="19"/>
        <v>8</v>
      </c>
      <c r="H219" s="4">
        <v>162087</v>
      </c>
      <c r="I219" s="4">
        <v>617</v>
      </c>
      <c r="J219" s="4">
        <v>15924</v>
      </c>
      <c r="K219" s="4">
        <v>8958</v>
      </c>
      <c r="L219" s="4">
        <v>685</v>
      </c>
      <c r="M219" s="4">
        <v>44155</v>
      </c>
      <c r="N219" s="4">
        <v>341683</v>
      </c>
      <c r="O219" s="4">
        <v>23826651</v>
      </c>
      <c r="P219" s="4">
        <v>258191</v>
      </c>
      <c r="Q219" s="4">
        <v>1665</v>
      </c>
      <c r="R219" s="4">
        <v>2481</v>
      </c>
      <c r="S219" s="4">
        <v>5362871</v>
      </c>
      <c r="T219" s="4">
        <v>42503</v>
      </c>
      <c r="U219" s="4">
        <v>56</v>
      </c>
      <c r="V219" s="42" t="str">
        <f>IFERROR(VLOOKUP(U219,Mapping!$A$1:$B$17,2,0),Absent)</f>
        <v>Texas</v>
      </c>
      <c r="W219" s="4" t="str">
        <f>VLOOKUP(U219,Mapping!$A$1:$B$17,2,0)</f>
        <v>Texas</v>
      </c>
      <c r="X219" s="4">
        <v>74050076</v>
      </c>
      <c r="Y219" s="4">
        <v>785200</v>
      </c>
    </row>
    <row r="220" spans="2:25" x14ac:dyDescent="0.35">
      <c r="B220" s="34">
        <v>44060</v>
      </c>
      <c r="C220" s="34" t="str">
        <f t="shared" si="15"/>
        <v>2020_08</v>
      </c>
      <c r="D220" s="43" t="str">
        <f t="shared" si="16"/>
        <v>2020_8</v>
      </c>
      <c r="E220" s="43" t="str">
        <f t="shared" si="17"/>
        <v>2020_08</v>
      </c>
      <c r="F220" s="75">
        <f t="shared" si="18"/>
        <v>2020</v>
      </c>
      <c r="G220" s="75">
        <f t="shared" si="19"/>
        <v>8</v>
      </c>
      <c r="H220" s="4">
        <v>162498</v>
      </c>
      <c r="I220" s="4">
        <v>411</v>
      </c>
      <c r="J220" s="4">
        <v>15985</v>
      </c>
      <c r="K220" s="4">
        <v>8881</v>
      </c>
      <c r="L220" s="4">
        <v>1224</v>
      </c>
      <c r="M220" s="4">
        <v>43614</v>
      </c>
      <c r="N220" s="4">
        <v>342907</v>
      </c>
      <c r="O220" s="4">
        <v>24013625</v>
      </c>
      <c r="P220" s="4">
        <v>186974</v>
      </c>
      <c r="Q220" s="4">
        <v>1678</v>
      </c>
      <c r="R220" s="4">
        <v>2444</v>
      </c>
      <c r="S220" s="4">
        <v>5400622</v>
      </c>
      <c r="T220" s="4">
        <v>37751</v>
      </c>
      <c r="U220" s="4">
        <v>56</v>
      </c>
      <c r="V220" s="42" t="str">
        <f>IFERROR(VLOOKUP(U220,Mapping!$A$1:$B$17,2,0),Absent)</f>
        <v>Texas</v>
      </c>
      <c r="W220" s="4" t="str">
        <f>VLOOKUP(U220,Mapping!$A$1:$B$17,2,0)</f>
        <v>Texas</v>
      </c>
      <c r="X220" s="4">
        <v>74752658</v>
      </c>
      <c r="Y220" s="4">
        <v>702582</v>
      </c>
    </row>
    <row r="221" spans="2:25" x14ac:dyDescent="0.35">
      <c r="B221" s="34">
        <v>44061</v>
      </c>
      <c r="C221" s="34" t="str">
        <f t="shared" si="15"/>
        <v>2020_08</v>
      </c>
      <c r="D221" s="43" t="str">
        <f t="shared" si="16"/>
        <v>2020_8</v>
      </c>
      <c r="E221" s="43" t="str">
        <f t="shared" si="17"/>
        <v>2020_08</v>
      </c>
      <c r="F221" s="75">
        <f t="shared" si="18"/>
        <v>2020</v>
      </c>
      <c r="G221" s="75">
        <f t="shared" si="19"/>
        <v>8</v>
      </c>
      <c r="H221" s="4">
        <v>163677</v>
      </c>
      <c r="I221" s="4">
        <v>1179</v>
      </c>
      <c r="J221" s="4">
        <v>16123</v>
      </c>
      <c r="K221" s="4">
        <v>8859</v>
      </c>
      <c r="L221" s="4">
        <v>2261</v>
      </c>
      <c r="M221" s="4">
        <v>43840</v>
      </c>
      <c r="N221" s="4">
        <v>345168</v>
      </c>
      <c r="O221" s="4">
        <v>24219442</v>
      </c>
      <c r="P221" s="4">
        <v>205817</v>
      </c>
      <c r="Q221" s="4">
        <v>1695</v>
      </c>
      <c r="R221" s="4">
        <v>2467</v>
      </c>
      <c r="S221" s="4">
        <v>5440692</v>
      </c>
      <c r="T221" s="4">
        <v>40070</v>
      </c>
      <c r="U221" s="4">
        <v>56</v>
      </c>
      <c r="V221" s="42" t="str">
        <f>IFERROR(VLOOKUP(U221,Mapping!$A$1:$B$17,2,0),Absent)</f>
        <v>Texas</v>
      </c>
      <c r="W221" s="4" t="str">
        <f>VLOOKUP(U221,Mapping!$A$1:$B$17,2,0)</f>
        <v>Texas</v>
      </c>
      <c r="X221" s="4">
        <v>75524652</v>
      </c>
      <c r="Y221" s="4">
        <v>771994</v>
      </c>
    </row>
    <row r="222" spans="2:25" x14ac:dyDescent="0.35">
      <c r="B222" s="34">
        <v>44062</v>
      </c>
      <c r="C222" s="34" t="str">
        <f t="shared" si="15"/>
        <v>2020_08</v>
      </c>
      <c r="D222" s="43" t="str">
        <f t="shared" si="16"/>
        <v>2020_8</v>
      </c>
      <c r="E222" s="43" t="str">
        <f t="shared" si="17"/>
        <v>2020_08</v>
      </c>
      <c r="F222" s="75">
        <f t="shared" si="18"/>
        <v>2020</v>
      </c>
      <c r="G222" s="75">
        <f t="shared" si="19"/>
        <v>8</v>
      </c>
      <c r="H222" s="4">
        <v>165088</v>
      </c>
      <c r="I222" s="4">
        <v>1411</v>
      </c>
      <c r="J222" s="4">
        <v>16377</v>
      </c>
      <c r="K222" s="4">
        <v>8747</v>
      </c>
      <c r="L222" s="4">
        <v>1983</v>
      </c>
      <c r="M222" s="4">
        <v>43406</v>
      </c>
      <c r="N222" s="4">
        <v>347151</v>
      </c>
      <c r="O222" s="4">
        <v>24462674</v>
      </c>
      <c r="P222" s="4">
        <v>243232</v>
      </c>
      <c r="Q222" s="4">
        <v>1705</v>
      </c>
      <c r="R222" s="4">
        <v>2375</v>
      </c>
      <c r="S222" s="4">
        <v>5485765</v>
      </c>
      <c r="T222" s="4">
        <v>45073</v>
      </c>
      <c r="U222" s="4">
        <v>56</v>
      </c>
      <c r="V222" s="42" t="str">
        <f>IFERROR(VLOOKUP(U222,Mapping!$A$1:$B$17,2,0),Absent)</f>
        <v>Texas</v>
      </c>
      <c r="W222" s="4" t="str">
        <f>VLOOKUP(U222,Mapping!$A$1:$B$17,2,0)</f>
        <v>Texas</v>
      </c>
      <c r="X222" s="4">
        <v>76356767</v>
      </c>
      <c r="Y222" s="4">
        <v>832115</v>
      </c>
    </row>
    <row r="223" spans="2:25" x14ac:dyDescent="0.35">
      <c r="B223" s="34">
        <v>44063</v>
      </c>
      <c r="C223" s="34" t="str">
        <f t="shared" si="15"/>
        <v>2020_08</v>
      </c>
      <c r="D223" s="43" t="str">
        <f t="shared" si="16"/>
        <v>2020_8</v>
      </c>
      <c r="E223" s="43" t="str">
        <f t="shared" si="17"/>
        <v>2020_08</v>
      </c>
      <c r="F223" s="75">
        <f t="shared" si="18"/>
        <v>2020</v>
      </c>
      <c r="G223" s="75">
        <f t="shared" si="19"/>
        <v>8</v>
      </c>
      <c r="H223" s="4">
        <v>166217</v>
      </c>
      <c r="I223" s="4">
        <v>1129</v>
      </c>
      <c r="J223" s="4">
        <v>16487</v>
      </c>
      <c r="K223" s="4">
        <v>8486</v>
      </c>
      <c r="L223" s="4">
        <v>1983</v>
      </c>
      <c r="M223" s="4">
        <v>42109</v>
      </c>
      <c r="N223" s="4">
        <v>349134</v>
      </c>
      <c r="O223" s="4">
        <v>24671146</v>
      </c>
      <c r="P223" s="4">
        <v>208472</v>
      </c>
      <c r="Q223" s="4">
        <v>1716</v>
      </c>
      <c r="R223" s="4">
        <v>2330</v>
      </c>
      <c r="S223" s="4">
        <v>5529609</v>
      </c>
      <c r="T223" s="4">
        <v>43844</v>
      </c>
      <c r="U223" s="4">
        <v>56</v>
      </c>
      <c r="V223" s="42" t="str">
        <f>IFERROR(VLOOKUP(U223,Mapping!$A$1:$B$17,2,0),Absent)</f>
        <v>Texas</v>
      </c>
      <c r="W223" s="4" t="str">
        <f>VLOOKUP(U223,Mapping!$A$1:$B$17,2,0)</f>
        <v>Texas</v>
      </c>
      <c r="X223" s="4">
        <v>77220977</v>
      </c>
      <c r="Y223" s="4">
        <v>864210</v>
      </c>
    </row>
    <row r="224" spans="2:25" x14ac:dyDescent="0.35">
      <c r="B224" s="34">
        <v>44064</v>
      </c>
      <c r="C224" s="34" t="str">
        <f t="shared" si="15"/>
        <v>2020_08</v>
      </c>
      <c r="D224" s="43" t="str">
        <f t="shared" si="16"/>
        <v>2020_8</v>
      </c>
      <c r="E224" s="43" t="str">
        <f t="shared" si="17"/>
        <v>2020_08</v>
      </c>
      <c r="F224" s="75">
        <f t="shared" si="18"/>
        <v>2020</v>
      </c>
      <c r="G224" s="75">
        <f t="shared" si="19"/>
        <v>8</v>
      </c>
      <c r="H224" s="4">
        <v>167336</v>
      </c>
      <c r="I224" s="4">
        <v>1119</v>
      </c>
      <c r="J224" s="4">
        <v>16563</v>
      </c>
      <c r="K224" s="4">
        <v>8358</v>
      </c>
      <c r="L224" s="4">
        <v>1783</v>
      </c>
      <c r="M224" s="4">
        <v>41049</v>
      </c>
      <c r="N224" s="4">
        <v>350917</v>
      </c>
      <c r="O224" s="4">
        <v>24922745</v>
      </c>
      <c r="P224" s="4">
        <v>251599</v>
      </c>
      <c r="Q224" s="4">
        <v>1730</v>
      </c>
      <c r="R224" s="4">
        <v>2288</v>
      </c>
      <c r="S224" s="4">
        <v>5576065</v>
      </c>
      <c r="T224" s="4">
        <v>46456</v>
      </c>
      <c r="U224" s="4">
        <v>56</v>
      </c>
      <c r="V224" s="42" t="str">
        <f>IFERROR(VLOOKUP(U224,Mapping!$A$1:$B$17,2,0),Absent)</f>
        <v>Texas</v>
      </c>
      <c r="W224" s="4" t="str">
        <f>VLOOKUP(U224,Mapping!$A$1:$B$17,2,0)</f>
        <v>Texas</v>
      </c>
      <c r="X224" s="4">
        <v>78136411</v>
      </c>
      <c r="Y224" s="4">
        <v>915434</v>
      </c>
    </row>
    <row r="225" spans="2:25" x14ac:dyDescent="0.35">
      <c r="B225" s="34">
        <v>44065</v>
      </c>
      <c r="C225" s="34" t="str">
        <f t="shared" si="15"/>
        <v>2020_08</v>
      </c>
      <c r="D225" s="43" t="str">
        <f t="shared" si="16"/>
        <v>2020_8</v>
      </c>
      <c r="E225" s="43" t="str">
        <f t="shared" si="17"/>
        <v>2020_08</v>
      </c>
      <c r="F225" s="75">
        <f t="shared" si="18"/>
        <v>2020</v>
      </c>
      <c r="G225" s="75">
        <f t="shared" si="19"/>
        <v>8</v>
      </c>
      <c r="H225" s="4">
        <v>168371</v>
      </c>
      <c r="I225" s="4">
        <v>1035</v>
      </c>
      <c r="J225" s="4">
        <v>16657</v>
      </c>
      <c r="K225" s="4">
        <v>8207</v>
      </c>
      <c r="L225" s="4">
        <v>1603</v>
      </c>
      <c r="M225" s="4">
        <v>40017</v>
      </c>
      <c r="N225" s="4">
        <v>352520</v>
      </c>
      <c r="O225" s="4">
        <v>25152471</v>
      </c>
      <c r="P225" s="4">
        <v>229726</v>
      </c>
      <c r="Q225" s="4">
        <v>1736</v>
      </c>
      <c r="R225" s="4">
        <v>2204</v>
      </c>
      <c r="S225" s="4">
        <v>5622119</v>
      </c>
      <c r="T225" s="4">
        <v>46054</v>
      </c>
      <c r="U225" s="4">
        <v>56</v>
      </c>
      <c r="V225" s="42" t="str">
        <f>IFERROR(VLOOKUP(U225,Mapping!$A$1:$B$17,2,0),Absent)</f>
        <v>Texas</v>
      </c>
      <c r="W225" s="4" t="str">
        <f>VLOOKUP(U225,Mapping!$A$1:$B$17,2,0)</f>
        <v>Texas</v>
      </c>
      <c r="X225" s="4">
        <v>79044593</v>
      </c>
      <c r="Y225" s="4">
        <v>908182</v>
      </c>
    </row>
    <row r="226" spans="2:25" x14ac:dyDescent="0.35">
      <c r="B226" s="34">
        <v>44066</v>
      </c>
      <c r="C226" s="34" t="str">
        <f t="shared" si="15"/>
        <v>2020_08</v>
      </c>
      <c r="D226" s="43" t="str">
        <f t="shared" si="16"/>
        <v>2020_8</v>
      </c>
      <c r="E226" s="43" t="str">
        <f t="shared" si="17"/>
        <v>2020_08</v>
      </c>
      <c r="F226" s="75">
        <f t="shared" si="18"/>
        <v>2020</v>
      </c>
      <c r="G226" s="75">
        <f t="shared" si="19"/>
        <v>8</v>
      </c>
      <c r="H226" s="4">
        <v>168948</v>
      </c>
      <c r="I226" s="4">
        <v>577</v>
      </c>
      <c r="J226" s="4">
        <v>16697</v>
      </c>
      <c r="K226" s="4">
        <v>7949</v>
      </c>
      <c r="L226" s="4">
        <v>698</v>
      </c>
      <c r="M226" s="4">
        <v>39064</v>
      </c>
      <c r="N226" s="4">
        <v>353218</v>
      </c>
      <c r="O226" s="4">
        <v>25280953</v>
      </c>
      <c r="P226" s="4">
        <v>128482</v>
      </c>
      <c r="Q226" s="4">
        <v>1737</v>
      </c>
      <c r="R226" s="4">
        <v>2131</v>
      </c>
      <c r="S226" s="4">
        <v>5660019</v>
      </c>
      <c r="T226" s="4">
        <v>37900</v>
      </c>
      <c r="U226" s="4">
        <v>56</v>
      </c>
      <c r="V226" s="42" t="str">
        <f>IFERROR(VLOOKUP(U226,Mapping!$A$1:$B$17,2,0),Absent)</f>
        <v>Texas</v>
      </c>
      <c r="W226" s="4" t="str">
        <f>VLOOKUP(U226,Mapping!$A$1:$B$17,2,0)</f>
        <v>Texas</v>
      </c>
      <c r="X226" s="4">
        <v>79770311</v>
      </c>
      <c r="Y226" s="4">
        <v>725718</v>
      </c>
    </row>
    <row r="227" spans="2:25" x14ac:dyDescent="0.35">
      <c r="B227" s="34">
        <v>44067</v>
      </c>
      <c r="C227" s="34" t="str">
        <f t="shared" si="15"/>
        <v>2020_08</v>
      </c>
      <c r="D227" s="43" t="str">
        <f t="shared" si="16"/>
        <v>2020_8</v>
      </c>
      <c r="E227" s="43" t="str">
        <f t="shared" si="17"/>
        <v>2020_08</v>
      </c>
      <c r="F227" s="75">
        <f t="shared" si="18"/>
        <v>2020</v>
      </c>
      <c r="G227" s="75">
        <f t="shared" si="19"/>
        <v>8</v>
      </c>
      <c r="H227" s="4">
        <v>169289</v>
      </c>
      <c r="I227" s="4">
        <v>341</v>
      </c>
      <c r="J227" s="4">
        <v>16787</v>
      </c>
      <c r="K227" s="4">
        <v>7854</v>
      </c>
      <c r="L227" s="4">
        <v>1031</v>
      </c>
      <c r="M227" s="4">
        <v>38806</v>
      </c>
      <c r="N227" s="4">
        <v>354249</v>
      </c>
      <c r="O227" s="4">
        <v>25500592</v>
      </c>
      <c r="P227" s="4">
        <v>219639</v>
      </c>
      <c r="Q227" s="4">
        <v>1764</v>
      </c>
      <c r="R227" s="4">
        <v>2112</v>
      </c>
      <c r="S227" s="4">
        <v>5694562</v>
      </c>
      <c r="T227" s="4">
        <v>34543</v>
      </c>
      <c r="U227" s="4">
        <v>56</v>
      </c>
      <c r="V227" s="42" t="str">
        <f>IFERROR(VLOOKUP(U227,Mapping!$A$1:$B$17,2,0),Absent)</f>
        <v>Texas</v>
      </c>
      <c r="W227" s="4" t="str">
        <f>VLOOKUP(U227,Mapping!$A$1:$B$17,2,0)</f>
        <v>Texas</v>
      </c>
      <c r="X227" s="4">
        <v>80485262</v>
      </c>
      <c r="Y227" s="4">
        <v>714951</v>
      </c>
    </row>
    <row r="228" spans="2:25" x14ac:dyDescent="0.35">
      <c r="B228" s="34">
        <v>44068</v>
      </c>
      <c r="C228" s="34" t="str">
        <f t="shared" si="15"/>
        <v>2020_08</v>
      </c>
      <c r="D228" s="43" t="str">
        <f t="shared" si="16"/>
        <v>2020_8</v>
      </c>
      <c r="E228" s="43" t="str">
        <f t="shared" si="17"/>
        <v>2020_08</v>
      </c>
      <c r="F228" s="75">
        <f t="shared" si="18"/>
        <v>2020</v>
      </c>
      <c r="G228" s="75">
        <f t="shared" si="19"/>
        <v>8</v>
      </c>
      <c r="H228" s="4">
        <v>170429</v>
      </c>
      <c r="I228" s="4">
        <v>1140</v>
      </c>
      <c r="J228" s="4">
        <v>16920</v>
      </c>
      <c r="K228" s="4">
        <v>7854</v>
      </c>
      <c r="L228" s="4">
        <v>1988</v>
      </c>
      <c r="M228" s="4">
        <v>38831</v>
      </c>
      <c r="N228" s="4">
        <v>356237</v>
      </c>
      <c r="O228" s="4">
        <v>25725096</v>
      </c>
      <c r="P228" s="4">
        <v>224504</v>
      </c>
      <c r="Q228" s="4">
        <v>1789</v>
      </c>
      <c r="R228" s="4">
        <v>2161</v>
      </c>
      <c r="S228" s="4">
        <v>5731401</v>
      </c>
      <c r="T228" s="4">
        <v>36839</v>
      </c>
      <c r="U228" s="4">
        <v>56</v>
      </c>
      <c r="V228" s="42" t="str">
        <f>IFERROR(VLOOKUP(U228,Mapping!$A$1:$B$17,2,0),Absent)</f>
        <v>Texas</v>
      </c>
      <c r="W228" s="4" t="str">
        <f>VLOOKUP(U228,Mapping!$A$1:$B$17,2,0)</f>
        <v>Texas</v>
      </c>
      <c r="X228" s="4">
        <v>81229134</v>
      </c>
      <c r="Y228" s="4">
        <v>743872</v>
      </c>
    </row>
    <row r="229" spans="2:25" x14ac:dyDescent="0.35">
      <c r="B229" s="34">
        <v>44069</v>
      </c>
      <c r="C229" s="34" t="str">
        <f t="shared" si="15"/>
        <v>2020_08</v>
      </c>
      <c r="D229" s="43" t="str">
        <f t="shared" si="16"/>
        <v>2020_8</v>
      </c>
      <c r="E229" s="43" t="str">
        <f t="shared" si="17"/>
        <v>2020_08</v>
      </c>
      <c r="F229" s="75">
        <f t="shared" si="18"/>
        <v>2020</v>
      </c>
      <c r="G229" s="75">
        <f t="shared" si="19"/>
        <v>8</v>
      </c>
      <c r="H229" s="4">
        <v>171729</v>
      </c>
      <c r="I229" s="4">
        <v>1300</v>
      </c>
      <c r="J229" s="4">
        <v>17046</v>
      </c>
      <c r="K229" s="4">
        <v>7742</v>
      </c>
      <c r="L229" s="4">
        <v>1804</v>
      </c>
      <c r="M229" s="4">
        <v>38515</v>
      </c>
      <c r="N229" s="4">
        <v>358041</v>
      </c>
      <c r="O229" s="4">
        <v>25941680</v>
      </c>
      <c r="P229" s="4">
        <v>216584</v>
      </c>
      <c r="Q229" s="4">
        <v>1809</v>
      </c>
      <c r="R229" s="4">
        <v>2143</v>
      </c>
      <c r="S229" s="4">
        <v>5775732</v>
      </c>
      <c r="T229" s="4">
        <v>44331</v>
      </c>
      <c r="U229" s="4">
        <v>56</v>
      </c>
      <c r="V229" s="42" t="str">
        <f>IFERROR(VLOOKUP(U229,Mapping!$A$1:$B$17,2,0),Absent)</f>
        <v>Texas</v>
      </c>
      <c r="W229" s="4" t="str">
        <f>VLOOKUP(U229,Mapping!$A$1:$B$17,2,0)</f>
        <v>Texas</v>
      </c>
      <c r="X229" s="4">
        <v>82001802</v>
      </c>
      <c r="Y229" s="4">
        <v>772668</v>
      </c>
    </row>
    <row r="230" spans="2:25" x14ac:dyDescent="0.35">
      <c r="B230" s="34">
        <v>44070</v>
      </c>
      <c r="C230" s="34" t="str">
        <f t="shared" si="15"/>
        <v>2020_08</v>
      </c>
      <c r="D230" s="43" t="str">
        <f t="shared" si="16"/>
        <v>2020_8</v>
      </c>
      <c r="E230" s="43" t="str">
        <f t="shared" si="17"/>
        <v>2020_08</v>
      </c>
      <c r="F230" s="75">
        <f t="shared" si="18"/>
        <v>2020</v>
      </c>
      <c r="G230" s="75">
        <f t="shared" si="19"/>
        <v>8</v>
      </c>
      <c r="H230" s="4">
        <v>172857</v>
      </c>
      <c r="I230" s="4">
        <v>1128</v>
      </c>
      <c r="J230" s="4">
        <v>17181</v>
      </c>
      <c r="K230" s="4">
        <v>7712</v>
      </c>
      <c r="L230" s="4">
        <v>1654</v>
      </c>
      <c r="M230" s="4">
        <v>37498</v>
      </c>
      <c r="N230" s="4">
        <v>359695</v>
      </c>
      <c r="O230" s="4">
        <v>26185279</v>
      </c>
      <c r="P230" s="4">
        <v>243599</v>
      </c>
      <c r="Q230" s="4">
        <v>1831</v>
      </c>
      <c r="R230" s="4">
        <v>2128</v>
      </c>
      <c r="S230" s="4">
        <v>5819843</v>
      </c>
      <c r="T230" s="4">
        <v>44111</v>
      </c>
      <c r="U230" s="4">
        <v>56</v>
      </c>
      <c r="V230" s="42" t="str">
        <f>IFERROR(VLOOKUP(U230,Mapping!$A$1:$B$17,2,0),Absent)</f>
        <v>Texas</v>
      </c>
      <c r="W230" s="4" t="str">
        <f>VLOOKUP(U230,Mapping!$A$1:$B$17,2,0)</f>
        <v>Texas</v>
      </c>
      <c r="X230" s="4">
        <v>82859379</v>
      </c>
      <c r="Y230" s="4">
        <v>857577</v>
      </c>
    </row>
    <row r="231" spans="2:25" x14ac:dyDescent="0.35">
      <c r="B231" s="34">
        <v>44071</v>
      </c>
      <c r="C231" s="34" t="str">
        <f t="shared" si="15"/>
        <v>2020_08</v>
      </c>
      <c r="D231" s="43" t="str">
        <f t="shared" si="16"/>
        <v>2020_8</v>
      </c>
      <c r="E231" s="43" t="str">
        <f t="shared" si="17"/>
        <v>2020_08</v>
      </c>
      <c r="F231" s="75">
        <f t="shared" si="18"/>
        <v>2020</v>
      </c>
      <c r="G231" s="75">
        <f t="shared" si="19"/>
        <v>8</v>
      </c>
      <c r="H231" s="4">
        <v>173877</v>
      </c>
      <c r="I231" s="4">
        <v>1020</v>
      </c>
      <c r="J231" s="4">
        <v>17304</v>
      </c>
      <c r="K231" s="4">
        <v>7564</v>
      </c>
      <c r="L231" s="4">
        <v>1642</v>
      </c>
      <c r="M231" s="4">
        <v>37356</v>
      </c>
      <c r="N231" s="4">
        <v>361337</v>
      </c>
      <c r="O231" s="4">
        <v>26409914</v>
      </c>
      <c r="P231" s="4">
        <v>224635</v>
      </c>
      <c r="Q231" s="4">
        <v>1856</v>
      </c>
      <c r="R231" s="4">
        <v>2087</v>
      </c>
      <c r="S231" s="4">
        <v>5865958</v>
      </c>
      <c r="T231" s="4">
        <v>46115</v>
      </c>
      <c r="U231" s="4">
        <v>56</v>
      </c>
      <c r="V231" s="42" t="str">
        <f>IFERROR(VLOOKUP(U231,Mapping!$A$1:$B$17,2,0),Absent)</f>
        <v>Texas</v>
      </c>
      <c r="W231" s="4" t="str">
        <f>VLOOKUP(U231,Mapping!$A$1:$B$17,2,0)</f>
        <v>Texas</v>
      </c>
      <c r="X231" s="4">
        <v>83797844</v>
      </c>
      <c r="Y231" s="4">
        <v>938465</v>
      </c>
    </row>
    <row r="232" spans="2:25" x14ac:dyDescent="0.35">
      <c r="B232" s="34">
        <v>44072</v>
      </c>
      <c r="C232" s="34" t="str">
        <f t="shared" si="15"/>
        <v>2020_08</v>
      </c>
      <c r="D232" s="43" t="str">
        <f t="shared" si="16"/>
        <v>2020_8</v>
      </c>
      <c r="E232" s="43" t="str">
        <f t="shared" si="17"/>
        <v>2020_08</v>
      </c>
      <c r="F232" s="75">
        <f t="shared" si="18"/>
        <v>2020</v>
      </c>
      <c r="G232" s="75">
        <f t="shared" si="19"/>
        <v>8</v>
      </c>
      <c r="H232" s="4">
        <v>174894</v>
      </c>
      <c r="I232" s="4">
        <v>1017</v>
      </c>
      <c r="J232" s="4">
        <v>17401</v>
      </c>
      <c r="K232" s="4">
        <v>7413</v>
      </c>
      <c r="L232" s="4">
        <v>1299</v>
      </c>
      <c r="M232" s="4">
        <v>36516</v>
      </c>
      <c r="N232" s="4">
        <v>362636</v>
      </c>
      <c r="O232" s="4">
        <v>26667080</v>
      </c>
      <c r="P232" s="4">
        <v>257166</v>
      </c>
      <c r="Q232" s="4">
        <v>1864</v>
      </c>
      <c r="R232" s="4">
        <v>2062</v>
      </c>
      <c r="S232" s="4">
        <v>5909953</v>
      </c>
      <c r="T232" s="4">
        <v>43995</v>
      </c>
      <c r="U232" s="4">
        <v>56</v>
      </c>
      <c r="V232" s="42" t="str">
        <f>IFERROR(VLOOKUP(U232,Mapping!$A$1:$B$17,2,0),Absent)</f>
        <v>Texas</v>
      </c>
      <c r="W232" s="4" t="str">
        <f>VLOOKUP(U232,Mapping!$A$1:$B$17,2,0)</f>
        <v>Texas</v>
      </c>
      <c r="X232" s="4">
        <v>84744931</v>
      </c>
      <c r="Y232" s="4">
        <v>947087</v>
      </c>
    </row>
    <row r="233" spans="2:25" x14ac:dyDescent="0.35">
      <c r="B233" s="34">
        <v>44073</v>
      </c>
      <c r="C233" s="34" t="str">
        <f t="shared" si="15"/>
        <v>2020_08</v>
      </c>
      <c r="D233" s="43" t="str">
        <f t="shared" si="16"/>
        <v>2020_8</v>
      </c>
      <c r="E233" s="43" t="str">
        <f t="shared" si="17"/>
        <v>2020_08</v>
      </c>
      <c r="F233" s="75">
        <f t="shared" si="18"/>
        <v>2020</v>
      </c>
      <c r="G233" s="75">
        <f t="shared" si="19"/>
        <v>8</v>
      </c>
      <c r="H233" s="4">
        <v>175371</v>
      </c>
      <c r="I233" s="4">
        <v>477</v>
      </c>
      <c r="J233" s="4">
        <v>17439</v>
      </c>
      <c r="K233" s="4">
        <v>7268</v>
      </c>
      <c r="L233" s="4">
        <v>662</v>
      </c>
      <c r="M233" s="4">
        <v>35801</v>
      </c>
      <c r="N233" s="4">
        <v>363298</v>
      </c>
      <c r="O233" s="4">
        <v>26887882</v>
      </c>
      <c r="P233" s="4">
        <v>220802</v>
      </c>
      <c r="Q233" s="4">
        <v>1870</v>
      </c>
      <c r="R233" s="4">
        <v>2055</v>
      </c>
      <c r="S233" s="4">
        <v>5948719</v>
      </c>
      <c r="T233" s="4">
        <v>38766</v>
      </c>
      <c r="U233" s="4">
        <v>56</v>
      </c>
      <c r="V233" s="42" t="str">
        <f>IFERROR(VLOOKUP(U233,Mapping!$A$1:$B$17,2,0),Absent)</f>
        <v>Texas</v>
      </c>
      <c r="W233" s="4" t="str">
        <f>VLOOKUP(U233,Mapping!$A$1:$B$17,2,0)</f>
        <v>Texas</v>
      </c>
      <c r="X233" s="4">
        <v>85568281</v>
      </c>
      <c r="Y233" s="4">
        <v>823350</v>
      </c>
    </row>
    <row r="234" spans="2:25" x14ac:dyDescent="0.35">
      <c r="B234" s="34">
        <v>44074</v>
      </c>
      <c r="C234" s="34" t="str">
        <f t="shared" si="15"/>
        <v>2020_08</v>
      </c>
      <c r="D234" s="43" t="str">
        <f t="shared" si="16"/>
        <v>2020_8</v>
      </c>
      <c r="E234" s="43" t="str">
        <f t="shared" si="17"/>
        <v>2020_08</v>
      </c>
      <c r="F234" s="75">
        <f t="shared" si="18"/>
        <v>2020</v>
      </c>
      <c r="G234" s="75">
        <f t="shared" si="19"/>
        <v>8</v>
      </c>
      <c r="H234" s="4">
        <v>175751</v>
      </c>
      <c r="I234" s="4">
        <v>380</v>
      </c>
      <c r="J234" s="4">
        <v>17537</v>
      </c>
      <c r="K234" s="4">
        <v>7047</v>
      </c>
      <c r="L234" s="4">
        <v>710</v>
      </c>
      <c r="M234" s="4">
        <v>35453</v>
      </c>
      <c r="N234" s="4">
        <v>364008</v>
      </c>
      <c r="O234" s="4">
        <v>27068610</v>
      </c>
      <c r="P234" s="4">
        <v>180728</v>
      </c>
      <c r="Q234" s="4">
        <v>1877</v>
      </c>
      <c r="R234" s="4">
        <v>2075</v>
      </c>
      <c r="S234" s="4">
        <v>5980439</v>
      </c>
      <c r="T234" s="4">
        <v>31720</v>
      </c>
      <c r="U234" s="4">
        <v>56</v>
      </c>
      <c r="V234" s="42" t="str">
        <f>IFERROR(VLOOKUP(U234,Mapping!$A$1:$B$17,2,0),Absent)</f>
        <v>Texas</v>
      </c>
      <c r="W234" s="4" t="str">
        <f>VLOOKUP(U234,Mapping!$A$1:$B$17,2,0)</f>
        <v>Texas</v>
      </c>
      <c r="X234" s="4">
        <v>86248930</v>
      </c>
      <c r="Y234" s="4">
        <v>680649</v>
      </c>
    </row>
    <row r="235" spans="2:25" x14ac:dyDescent="0.35">
      <c r="B235" s="34">
        <v>44075</v>
      </c>
      <c r="C235" s="34" t="str">
        <f t="shared" si="15"/>
        <v>2020_09</v>
      </c>
      <c r="D235" s="43" t="str">
        <f t="shared" si="16"/>
        <v>2020_9</v>
      </c>
      <c r="E235" s="43" t="str">
        <f t="shared" si="17"/>
        <v>2020_09</v>
      </c>
      <c r="F235" s="75">
        <f t="shared" si="18"/>
        <v>2020</v>
      </c>
      <c r="G235" s="75">
        <f t="shared" si="19"/>
        <v>9</v>
      </c>
      <c r="H235" s="4">
        <v>176765</v>
      </c>
      <c r="I235" s="4">
        <v>1014</v>
      </c>
      <c r="J235" s="4">
        <v>17655</v>
      </c>
      <c r="K235" s="4">
        <v>7084</v>
      </c>
      <c r="L235" s="4">
        <v>1867</v>
      </c>
      <c r="M235" s="4">
        <v>35338</v>
      </c>
      <c r="N235" s="4">
        <v>365875</v>
      </c>
      <c r="O235" s="4">
        <v>27247820</v>
      </c>
      <c r="P235" s="4">
        <v>179210</v>
      </c>
      <c r="Q235" s="4">
        <v>1902</v>
      </c>
      <c r="R235" s="4">
        <v>2041</v>
      </c>
      <c r="S235" s="4">
        <v>6022681</v>
      </c>
      <c r="T235" s="4">
        <v>42242</v>
      </c>
      <c r="U235" s="4">
        <v>56</v>
      </c>
      <c r="V235" s="42" t="str">
        <f>IFERROR(VLOOKUP(U235,Mapping!$A$1:$B$17,2,0),Absent)</f>
        <v>Texas</v>
      </c>
      <c r="W235" s="4" t="str">
        <f>VLOOKUP(U235,Mapping!$A$1:$B$17,2,0)</f>
        <v>Texas</v>
      </c>
      <c r="X235" s="4">
        <v>87045460</v>
      </c>
      <c r="Y235" s="4">
        <v>796530</v>
      </c>
    </row>
    <row r="236" spans="2:25" x14ac:dyDescent="0.35">
      <c r="B236" s="34">
        <v>44076</v>
      </c>
      <c r="C236" s="34" t="str">
        <f t="shared" si="15"/>
        <v>2020_09</v>
      </c>
      <c r="D236" s="43" t="str">
        <f t="shared" si="16"/>
        <v>2020_9</v>
      </c>
      <c r="E236" s="43" t="str">
        <f t="shared" si="17"/>
        <v>2020_09</v>
      </c>
      <c r="F236" s="75">
        <f t="shared" si="18"/>
        <v>2020</v>
      </c>
      <c r="G236" s="75">
        <f t="shared" si="19"/>
        <v>9</v>
      </c>
      <c r="H236" s="4">
        <v>177800</v>
      </c>
      <c r="I236" s="4">
        <v>1035</v>
      </c>
      <c r="J236" s="4">
        <v>17784</v>
      </c>
      <c r="K236" s="4">
        <v>7091</v>
      </c>
      <c r="L236" s="4">
        <v>1521</v>
      </c>
      <c r="M236" s="4">
        <v>35660</v>
      </c>
      <c r="N236" s="4">
        <v>367396</v>
      </c>
      <c r="O236" s="4">
        <v>27458917</v>
      </c>
      <c r="P236" s="4">
        <v>211097</v>
      </c>
      <c r="Q236" s="4">
        <v>1918</v>
      </c>
      <c r="R236" s="4">
        <v>2027</v>
      </c>
      <c r="S236" s="4">
        <v>6053336</v>
      </c>
      <c r="T236" s="4">
        <v>30655</v>
      </c>
      <c r="U236" s="4">
        <v>56</v>
      </c>
      <c r="V236" s="42" t="str">
        <f>IFERROR(VLOOKUP(U236,Mapping!$A$1:$B$17,2,0),Absent)</f>
        <v>Texas</v>
      </c>
      <c r="W236" s="4" t="str">
        <f>VLOOKUP(U236,Mapping!$A$1:$B$17,2,0)</f>
        <v>Texas</v>
      </c>
      <c r="X236" s="4">
        <v>87841605</v>
      </c>
      <c r="Y236" s="4">
        <v>796145</v>
      </c>
    </row>
    <row r="237" spans="2:25" x14ac:dyDescent="0.35">
      <c r="B237" s="34">
        <v>44077</v>
      </c>
      <c r="C237" s="34" t="str">
        <f t="shared" si="15"/>
        <v>2020_09</v>
      </c>
      <c r="D237" s="43" t="str">
        <f t="shared" si="16"/>
        <v>2020_9</v>
      </c>
      <c r="E237" s="43" t="str">
        <f t="shared" si="17"/>
        <v>2020_09</v>
      </c>
      <c r="F237" s="75">
        <f t="shared" si="18"/>
        <v>2020</v>
      </c>
      <c r="G237" s="75">
        <f t="shared" si="19"/>
        <v>9</v>
      </c>
      <c r="H237" s="4">
        <v>178872</v>
      </c>
      <c r="I237" s="4">
        <v>1072</v>
      </c>
      <c r="J237" s="4">
        <v>17894</v>
      </c>
      <c r="K237" s="4">
        <v>6923</v>
      </c>
      <c r="L237" s="4">
        <v>1488</v>
      </c>
      <c r="M237" s="4">
        <v>34753</v>
      </c>
      <c r="N237" s="4">
        <v>368884</v>
      </c>
      <c r="O237" s="4">
        <v>27685998</v>
      </c>
      <c r="P237" s="4">
        <v>227081</v>
      </c>
      <c r="Q237" s="4">
        <v>1928</v>
      </c>
      <c r="R237" s="4">
        <v>2038</v>
      </c>
      <c r="S237" s="4">
        <v>6097979</v>
      </c>
      <c r="T237" s="4">
        <v>44643</v>
      </c>
      <c r="U237" s="4">
        <v>56</v>
      </c>
      <c r="V237" s="42" t="str">
        <f>IFERROR(VLOOKUP(U237,Mapping!$A$1:$B$17,2,0),Absent)</f>
        <v>Texas</v>
      </c>
      <c r="W237" s="4" t="str">
        <f>VLOOKUP(U237,Mapping!$A$1:$B$17,2,0)</f>
        <v>Texas</v>
      </c>
      <c r="X237" s="4">
        <v>88751425</v>
      </c>
      <c r="Y237" s="4">
        <v>909820</v>
      </c>
    </row>
    <row r="238" spans="2:25" x14ac:dyDescent="0.35">
      <c r="B238" s="34">
        <v>44078</v>
      </c>
      <c r="C238" s="34" t="str">
        <f t="shared" si="15"/>
        <v>2020_09</v>
      </c>
      <c r="D238" s="43" t="str">
        <f t="shared" si="16"/>
        <v>2020_9</v>
      </c>
      <c r="E238" s="43" t="str">
        <f t="shared" si="17"/>
        <v>2020_09</v>
      </c>
      <c r="F238" s="75">
        <f t="shared" si="18"/>
        <v>2020</v>
      </c>
      <c r="G238" s="75">
        <f t="shared" si="19"/>
        <v>9</v>
      </c>
      <c r="H238" s="4">
        <v>179871</v>
      </c>
      <c r="I238" s="4">
        <v>999</v>
      </c>
      <c r="J238" s="4">
        <v>18012</v>
      </c>
      <c r="K238" s="4">
        <v>6922</v>
      </c>
      <c r="L238" s="4">
        <v>1249</v>
      </c>
      <c r="M238" s="4">
        <v>34177</v>
      </c>
      <c r="N238" s="4">
        <v>370133</v>
      </c>
      <c r="O238" s="4">
        <v>27942509</v>
      </c>
      <c r="P238" s="4">
        <v>256511</v>
      </c>
      <c r="Q238" s="4">
        <v>1943</v>
      </c>
      <c r="R238" s="4">
        <v>1998</v>
      </c>
      <c r="S238" s="4">
        <v>6149579</v>
      </c>
      <c r="T238" s="4">
        <v>51600</v>
      </c>
      <c r="U238" s="4">
        <v>56</v>
      </c>
      <c r="V238" s="42" t="str">
        <f>IFERROR(VLOOKUP(U238,Mapping!$A$1:$B$17,2,0),Absent)</f>
        <v>Texas</v>
      </c>
      <c r="W238" s="4" t="str">
        <f>VLOOKUP(U238,Mapping!$A$1:$B$17,2,0)</f>
        <v>Texas</v>
      </c>
      <c r="X238" s="4">
        <v>89840462</v>
      </c>
      <c r="Y238" s="4">
        <v>1089037</v>
      </c>
    </row>
    <row r="239" spans="2:25" x14ac:dyDescent="0.35">
      <c r="B239" s="34">
        <v>44079</v>
      </c>
      <c r="C239" s="34" t="str">
        <f t="shared" si="15"/>
        <v>2020_09</v>
      </c>
      <c r="D239" s="43" t="str">
        <f t="shared" si="16"/>
        <v>2020_9</v>
      </c>
      <c r="E239" s="43" t="str">
        <f t="shared" si="17"/>
        <v>2020_09</v>
      </c>
      <c r="F239" s="75">
        <f t="shared" si="18"/>
        <v>2020</v>
      </c>
      <c r="G239" s="75">
        <f t="shared" si="19"/>
        <v>9</v>
      </c>
      <c r="H239" s="4">
        <v>180797</v>
      </c>
      <c r="I239" s="4">
        <v>926</v>
      </c>
      <c r="J239" s="4">
        <v>18089</v>
      </c>
      <c r="K239" s="4">
        <v>6766</v>
      </c>
      <c r="L239" s="4">
        <v>1173</v>
      </c>
      <c r="M239" s="4">
        <v>33626</v>
      </c>
      <c r="N239" s="4">
        <v>371306</v>
      </c>
      <c r="O239" s="4">
        <v>28161045</v>
      </c>
      <c r="P239" s="4">
        <v>218536</v>
      </c>
      <c r="Q239" s="4">
        <v>1956</v>
      </c>
      <c r="R239" s="4">
        <v>1956</v>
      </c>
      <c r="S239" s="4">
        <v>6194439</v>
      </c>
      <c r="T239" s="4">
        <v>44860</v>
      </c>
      <c r="U239" s="4">
        <v>56</v>
      </c>
      <c r="V239" s="42" t="str">
        <f>IFERROR(VLOOKUP(U239,Mapping!$A$1:$B$17,2,0),Absent)</f>
        <v>Texas</v>
      </c>
      <c r="W239" s="4" t="str">
        <f>VLOOKUP(U239,Mapping!$A$1:$B$17,2,0)</f>
        <v>Texas</v>
      </c>
      <c r="X239" s="4">
        <v>90834027</v>
      </c>
      <c r="Y239" s="4">
        <v>993565</v>
      </c>
    </row>
    <row r="240" spans="2:25" x14ac:dyDescent="0.35">
      <c r="B240" s="34">
        <v>44080</v>
      </c>
      <c r="C240" s="34" t="str">
        <f t="shared" si="15"/>
        <v>2020_09</v>
      </c>
      <c r="D240" s="43" t="str">
        <f t="shared" si="16"/>
        <v>2020_9</v>
      </c>
      <c r="E240" s="43" t="str">
        <f t="shared" si="17"/>
        <v>2020_09</v>
      </c>
      <c r="F240" s="75">
        <f t="shared" si="18"/>
        <v>2020</v>
      </c>
      <c r="G240" s="75">
        <f t="shared" si="19"/>
        <v>9</v>
      </c>
      <c r="H240" s="4">
        <v>181249</v>
      </c>
      <c r="I240" s="4">
        <v>452</v>
      </c>
      <c r="J240" s="4">
        <v>18125</v>
      </c>
      <c r="K240" s="4">
        <v>6700</v>
      </c>
      <c r="L240" s="4">
        <v>499</v>
      </c>
      <c r="M240" s="4">
        <v>32497</v>
      </c>
      <c r="N240" s="4">
        <v>371805</v>
      </c>
      <c r="O240" s="4">
        <v>28367179</v>
      </c>
      <c r="P240" s="4">
        <v>206134</v>
      </c>
      <c r="Q240" s="4">
        <v>1960</v>
      </c>
      <c r="R240" s="4">
        <v>1912</v>
      </c>
      <c r="S240" s="4">
        <v>6227472</v>
      </c>
      <c r="T240" s="4">
        <v>33033</v>
      </c>
      <c r="U240" s="4">
        <v>56</v>
      </c>
      <c r="V240" s="42" t="str">
        <f>IFERROR(VLOOKUP(U240,Mapping!$A$1:$B$17,2,0),Absent)</f>
        <v>Texas</v>
      </c>
      <c r="W240" s="4" t="str">
        <f>VLOOKUP(U240,Mapping!$A$1:$B$17,2,0)</f>
        <v>Texas</v>
      </c>
      <c r="X240" s="4">
        <v>91598592</v>
      </c>
      <c r="Y240" s="4">
        <v>764565</v>
      </c>
    </row>
    <row r="241" spans="2:25" x14ac:dyDescent="0.35">
      <c r="B241" s="34">
        <v>44081</v>
      </c>
      <c r="C241" s="34" t="str">
        <f t="shared" si="15"/>
        <v>2020_09</v>
      </c>
      <c r="D241" s="43" t="str">
        <f t="shared" si="16"/>
        <v>2020_9</v>
      </c>
      <c r="E241" s="43" t="str">
        <f t="shared" si="17"/>
        <v>2020_09</v>
      </c>
      <c r="F241" s="75">
        <f t="shared" si="18"/>
        <v>2020</v>
      </c>
      <c r="G241" s="75">
        <f t="shared" si="19"/>
        <v>9</v>
      </c>
      <c r="H241" s="4">
        <v>181476</v>
      </c>
      <c r="I241" s="4">
        <v>227</v>
      </c>
      <c r="J241" s="4">
        <v>18156</v>
      </c>
      <c r="K241" s="4">
        <v>6630</v>
      </c>
      <c r="L241" s="4">
        <v>474</v>
      </c>
      <c r="M241" s="4">
        <v>32116</v>
      </c>
      <c r="N241" s="4">
        <v>372279</v>
      </c>
      <c r="O241" s="4">
        <v>28559054</v>
      </c>
      <c r="P241" s="4">
        <v>191875</v>
      </c>
      <c r="Q241" s="4">
        <v>1967</v>
      </c>
      <c r="R241" s="4">
        <v>1879</v>
      </c>
      <c r="S241" s="4">
        <v>6255589</v>
      </c>
      <c r="T241" s="4">
        <v>28117</v>
      </c>
      <c r="U241" s="4">
        <v>56</v>
      </c>
      <c r="V241" s="42" t="str">
        <f>IFERROR(VLOOKUP(U241,Mapping!$A$1:$B$17,2,0),Absent)</f>
        <v>Texas</v>
      </c>
      <c r="W241" s="4" t="str">
        <f>VLOOKUP(U241,Mapping!$A$1:$B$17,2,0)</f>
        <v>Texas</v>
      </c>
      <c r="X241" s="4">
        <v>92269458</v>
      </c>
      <c r="Y241" s="4">
        <v>670866</v>
      </c>
    </row>
    <row r="242" spans="2:25" x14ac:dyDescent="0.35">
      <c r="B242" s="34">
        <v>44082</v>
      </c>
      <c r="C242" s="34" t="str">
        <f t="shared" si="15"/>
        <v>2020_09</v>
      </c>
      <c r="D242" s="43" t="str">
        <f t="shared" si="16"/>
        <v>2020_9</v>
      </c>
      <c r="E242" s="43" t="str">
        <f t="shared" si="17"/>
        <v>2020_09</v>
      </c>
      <c r="F242" s="75">
        <f t="shared" si="18"/>
        <v>2020</v>
      </c>
      <c r="G242" s="75">
        <f t="shared" si="19"/>
        <v>9</v>
      </c>
      <c r="H242" s="4">
        <v>181823</v>
      </c>
      <c r="I242" s="4">
        <v>347</v>
      </c>
      <c r="J242" s="4">
        <v>18189</v>
      </c>
      <c r="K242" s="4">
        <v>6543</v>
      </c>
      <c r="L242" s="4">
        <v>934</v>
      </c>
      <c r="M242" s="4">
        <v>32339</v>
      </c>
      <c r="N242" s="4">
        <v>373213</v>
      </c>
      <c r="O242" s="4">
        <v>28682344</v>
      </c>
      <c r="P242" s="4">
        <v>123290</v>
      </c>
      <c r="Q242" s="4">
        <v>1975</v>
      </c>
      <c r="R242" s="4">
        <v>1881</v>
      </c>
      <c r="S242" s="4">
        <v>6277899</v>
      </c>
      <c r="T242" s="4">
        <v>22310</v>
      </c>
      <c r="U242" s="4">
        <v>56</v>
      </c>
      <c r="V242" s="42" t="str">
        <f>IFERROR(VLOOKUP(U242,Mapping!$A$1:$B$17,2,0),Absent)</f>
        <v>Texas</v>
      </c>
      <c r="W242" s="4" t="str">
        <f>VLOOKUP(U242,Mapping!$A$1:$B$17,2,0)</f>
        <v>Texas</v>
      </c>
      <c r="X242" s="4">
        <v>92816317</v>
      </c>
      <c r="Y242" s="4">
        <v>546859</v>
      </c>
    </row>
    <row r="243" spans="2:25" x14ac:dyDescent="0.35">
      <c r="B243" s="34">
        <v>44083</v>
      </c>
      <c r="C243" s="34" t="str">
        <f t="shared" si="15"/>
        <v>2020_09</v>
      </c>
      <c r="D243" s="43" t="str">
        <f t="shared" si="16"/>
        <v>2020_9</v>
      </c>
      <c r="E243" s="43" t="str">
        <f t="shared" si="17"/>
        <v>2020_09</v>
      </c>
      <c r="F243" s="75">
        <f t="shared" si="18"/>
        <v>2020</v>
      </c>
      <c r="G243" s="75">
        <f t="shared" si="19"/>
        <v>9</v>
      </c>
      <c r="H243" s="4">
        <v>182911</v>
      </c>
      <c r="I243" s="4">
        <v>1088</v>
      </c>
      <c r="J243" s="4">
        <v>18322</v>
      </c>
      <c r="K243" s="4">
        <v>6659</v>
      </c>
      <c r="L243" s="4">
        <v>1970</v>
      </c>
      <c r="M243" s="4">
        <v>32653</v>
      </c>
      <c r="N243" s="4">
        <v>375183</v>
      </c>
      <c r="O243" s="4">
        <v>28874310</v>
      </c>
      <c r="P243" s="4">
        <v>191966</v>
      </c>
      <c r="Q243" s="4">
        <v>1994</v>
      </c>
      <c r="R243" s="4">
        <v>1906</v>
      </c>
      <c r="S243" s="4">
        <v>6308632</v>
      </c>
      <c r="T243" s="4">
        <v>30733</v>
      </c>
      <c r="U243" s="4">
        <v>56</v>
      </c>
      <c r="V243" s="42" t="str">
        <f>IFERROR(VLOOKUP(U243,Mapping!$A$1:$B$17,2,0),Absent)</f>
        <v>Texas</v>
      </c>
      <c r="W243" s="4" t="str">
        <f>VLOOKUP(U243,Mapping!$A$1:$B$17,2,0)</f>
        <v>Texas</v>
      </c>
      <c r="X243" s="4">
        <v>93567319</v>
      </c>
      <c r="Y243" s="4">
        <v>751002</v>
      </c>
    </row>
    <row r="244" spans="2:25" x14ac:dyDescent="0.35">
      <c r="B244" s="34">
        <v>44084</v>
      </c>
      <c r="C244" s="34" t="str">
        <f t="shared" si="15"/>
        <v>2020_09</v>
      </c>
      <c r="D244" s="43" t="str">
        <f t="shared" si="16"/>
        <v>2020_9</v>
      </c>
      <c r="E244" s="43" t="str">
        <f t="shared" si="17"/>
        <v>2020_09</v>
      </c>
      <c r="F244" s="75">
        <f t="shared" si="18"/>
        <v>2020</v>
      </c>
      <c r="G244" s="75">
        <f t="shared" si="19"/>
        <v>9</v>
      </c>
      <c r="H244" s="4">
        <v>184072</v>
      </c>
      <c r="I244" s="4">
        <v>1161</v>
      </c>
      <c r="J244" s="4">
        <v>18453</v>
      </c>
      <c r="K244" s="4">
        <v>6522</v>
      </c>
      <c r="L244" s="4">
        <v>1498</v>
      </c>
      <c r="M244" s="4">
        <v>32521</v>
      </c>
      <c r="N244" s="4">
        <v>376681</v>
      </c>
      <c r="O244" s="4">
        <v>29071387</v>
      </c>
      <c r="P244" s="4">
        <v>197077</v>
      </c>
      <c r="Q244" s="4">
        <v>2008</v>
      </c>
      <c r="R244" s="4">
        <v>1923</v>
      </c>
      <c r="S244" s="4">
        <v>6346041</v>
      </c>
      <c r="T244" s="4">
        <v>37409</v>
      </c>
      <c r="U244" s="4">
        <v>56</v>
      </c>
      <c r="V244" s="42" t="str">
        <f>IFERROR(VLOOKUP(U244,Mapping!$A$1:$B$17,2,0),Absent)</f>
        <v>Texas</v>
      </c>
      <c r="W244" s="4" t="str">
        <f>VLOOKUP(U244,Mapping!$A$1:$B$17,2,0)</f>
        <v>Texas</v>
      </c>
      <c r="X244" s="4">
        <v>94388706</v>
      </c>
      <c r="Y244" s="4">
        <v>821387</v>
      </c>
    </row>
    <row r="245" spans="2:25" x14ac:dyDescent="0.35">
      <c r="B245" s="34">
        <v>44085</v>
      </c>
      <c r="C245" s="34" t="str">
        <f t="shared" si="15"/>
        <v>2020_09</v>
      </c>
      <c r="D245" s="43" t="str">
        <f t="shared" si="16"/>
        <v>2020_9</v>
      </c>
      <c r="E245" s="43" t="str">
        <f t="shared" si="17"/>
        <v>2020_09</v>
      </c>
      <c r="F245" s="75">
        <f t="shared" si="18"/>
        <v>2020</v>
      </c>
      <c r="G245" s="75">
        <f t="shared" si="19"/>
        <v>9</v>
      </c>
      <c r="H245" s="4">
        <v>185087</v>
      </c>
      <c r="I245" s="4">
        <v>1015</v>
      </c>
      <c r="J245" s="4">
        <v>18549</v>
      </c>
      <c r="K245" s="4">
        <v>6376</v>
      </c>
      <c r="L245" s="4">
        <v>1510</v>
      </c>
      <c r="M245" s="4">
        <v>31530</v>
      </c>
      <c r="N245" s="4">
        <v>378191</v>
      </c>
      <c r="O245" s="4">
        <v>29316279</v>
      </c>
      <c r="P245" s="4">
        <v>244892</v>
      </c>
      <c r="Q245" s="4">
        <v>2031</v>
      </c>
      <c r="R245" s="4">
        <v>1716</v>
      </c>
      <c r="S245" s="4">
        <v>6390739</v>
      </c>
      <c r="T245" s="4">
        <v>44698</v>
      </c>
      <c r="U245" s="4">
        <v>56</v>
      </c>
      <c r="V245" s="42" t="str">
        <f>IFERROR(VLOOKUP(U245,Mapping!$A$1:$B$17,2,0),Absent)</f>
        <v>Texas</v>
      </c>
      <c r="W245" s="4" t="str">
        <f>VLOOKUP(U245,Mapping!$A$1:$B$17,2,0)</f>
        <v>Texas</v>
      </c>
      <c r="X245" s="4">
        <v>95326281</v>
      </c>
      <c r="Y245" s="4">
        <v>937575</v>
      </c>
    </row>
    <row r="246" spans="2:25" x14ac:dyDescent="0.35">
      <c r="B246" s="34">
        <v>44086</v>
      </c>
      <c r="C246" s="34" t="str">
        <f t="shared" si="15"/>
        <v>2020_09</v>
      </c>
      <c r="D246" s="43" t="str">
        <f t="shared" si="16"/>
        <v>2020_9</v>
      </c>
      <c r="E246" s="43" t="str">
        <f t="shared" si="17"/>
        <v>2020_09</v>
      </c>
      <c r="F246" s="75">
        <f t="shared" si="18"/>
        <v>2020</v>
      </c>
      <c r="G246" s="75">
        <f t="shared" si="19"/>
        <v>9</v>
      </c>
      <c r="H246" s="4">
        <v>185904</v>
      </c>
      <c r="I246" s="4">
        <v>817</v>
      </c>
      <c r="J246" s="4">
        <v>18648</v>
      </c>
      <c r="K246" s="4">
        <v>6451</v>
      </c>
      <c r="L246" s="4">
        <v>1145</v>
      </c>
      <c r="M246" s="4">
        <v>30758</v>
      </c>
      <c r="N246" s="4">
        <v>379336</v>
      </c>
      <c r="O246" s="4">
        <v>29543917</v>
      </c>
      <c r="P246" s="4">
        <v>227638</v>
      </c>
      <c r="Q246" s="4">
        <v>2051</v>
      </c>
      <c r="R246" s="4">
        <v>1619</v>
      </c>
      <c r="S246" s="4">
        <v>6432589</v>
      </c>
      <c r="T246" s="4">
        <v>41850</v>
      </c>
      <c r="U246" s="4">
        <v>56</v>
      </c>
      <c r="V246" s="42" t="str">
        <f>IFERROR(VLOOKUP(U246,Mapping!$A$1:$B$17,2,0),Absent)</f>
        <v>Texas</v>
      </c>
      <c r="W246" s="4" t="str">
        <f>VLOOKUP(U246,Mapping!$A$1:$B$17,2,0)</f>
        <v>Texas</v>
      </c>
      <c r="X246" s="4">
        <v>96347041</v>
      </c>
      <c r="Y246" s="4">
        <v>1020760</v>
      </c>
    </row>
    <row r="247" spans="2:25" x14ac:dyDescent="0.35">
      <c r="B247" s="34">
        <v>44087</v>
      </c>
      <c r="C247" s="34" t="str">
        <f t="shared" si="15"/>
        <v>2020_09</v>
      </c>
      <c r="D247" s="43" t="str">
        <f t="shared" si="16"/>
        <v>2020_9</v>
      </c>
      <c r="E247" s="43" t="str">
        <f t="shared" si="17"/>
        <v>2020_09</v>
      </c>
      <c r="F247" s="75">
        <f t="shared" si="18"/>
        <v>2020</v>
      </c>
      <c r="G247" s="75">
        <f t="shared" si="19"/>
        <v>9</v>
      </c>
      <c r="H247" s="4">
        <v>186296</v>
      </c>
      <c r="I247" s="4">
        <v>392</v>
      </c>
      <c r="J247" s="4">
        <v>18692</v>
      </c>
      <c r="K247" s="4">
        <v>6233</v>
      </c>
      <c r="L247" s="4">
        <v>545</v>
      </c>
      <c r="M247" s="4">
        <v>29921</v>
      </c>
      <c r="N247" s="4">
        <v>379881</v>
      </c>
      <c r="O247" s="4">
        <v>29770264</v>
      </c>
      <c r="P247" s="4">
        <v>226347</v>
      </c>
      <c r="Q247" s="4">
        <v>2056</v>
      </c>
      <c r="R247" s="4">
        <v>1562</v>
      </c>
      <c r="S247" s="4">
        <v>6467168</v>
      </c>
      <c r="T247" s="4">
        <v>34579</v>
      </c>
      <c r="U247" s="4">
        <v>56</v>
      </c>
      <c r="V247" s="42" t="str">
        <f>IFERROR(VLOOKUP(U247,Mapping!$A$1:$B$17,2,0),Absent)</f>
        <v>Texas</v>
      </c>
      <c r="W247" s="4" t="str">
        <f>VLOOKUP(U247,Mapping!$A$1:$B$17,2,0)</f>
        <v>Texas</v>
      </c>
      <c r="X247" s="4">
        <v>97139741</v>
      </c>
      <c r="Y247" s="4">
        <v>792700</v>
      </c>
    </row>
    <row r="248" spans="2:25" x14ac:dyDescent="0.35">
      <c r="B248" s="34">
        <v>44088</v>
      </c>
      <c r="C248" s="34" t="str">
        <f t="shared" si="15"/>
        <v>2020_09</v>
      </c>
      <c r="D248" s="43" t="str">
        <f t="shared" si="16"/>
        <v>2020_9</v>
      </c>
      <c r="E248" s="43" t="str">
        <f t="shared" si="17"/>
        <v>2020_09</v>
      </c>
      <c r="F248" s="75">
        <f t="shared" si="18"/>
        <v>2020</v>
      </c>
      <c r="G248" s="75">
        <f t="shared" si="19"/>
        <v>9</v>
      </c>
      <c r="H248" s="4">
        <v>186703</v>
      </c>
      <c r="I248" s="4">
        <v>407</v>
      </c>
      <c r="J248" s="4">
        <v>18748</v>
      </c>
      <c r="K248" s="4">
        <v>6249</v>
      </c>
      <c r="L248" s="4">
        <v>912</v>
      </c>
      <c r="M248" s="4">
        <v>30071</v>
      </c>
      <c r="N248" s="4">
        <v>380793</v>
      </c>
      <c r="O248" s="4">
        <v>29969089</v>
      </c>
      <c r="P248" s="4">
        <v>198825</v>
      </c>
      <c r="Q248" s="4">
        <v>2061</v>
      </c>
      <c r="R248" s="4">
        <v>1513</v>
      </c>
      <c r="S248" s="4">
        <v>6500740</v>
      </c>
      <c r="T248" s="4">
        <v>33572</v>
      </c>
      <c r="U248" s="4">
        <v>56</v>
      </c>
      <c r="V248" s="42" t="str">
        <f>IFERROR(VLOOKUP(U248,Mapping!$A$1:$B$17,2,0),Absent)</f>
        <v>Texas</v>
      </c>
      <c r="W248" s="4" t="str">
        <f>VLOOKUP(U248,Mapping!$A$1:$B$17,2,0)</f>
        <v>Texas</v>
      </c>
      <c r="X248" s="4">
        <v>97960834</v>
      </c>
      <c r="Y248" s="4">
        <v>821093</v>
      </c>
    </row>
    <row r="249" spans="2:25" x14ac:dyDescent="0.35">
      <c r="B249" s="34">
        <v>44089</v>
      </c>
      <c r="C249" s="34" t="str">
        <f t="shared" si="15"/>
        <v>2020_09</v>
      </c>
      <c r="D249" s="43" t="str">
        <f t="shared" si="16"/>
        <v>2020_9</v>
      </c>
      <c r="E249" s="43" t="str">
        <f t="shared" si="17"/>
        <v>2020_09</v>
      </c>
      <c r="F249" s="75">
        <f t="shared" si="18"/>
        <v>2020</v>
      </c>
      <c r="G249" s="75">
        <f t="shared" si="19"/>
        <v>9</v>
      </c>
      <c r="H249" s="4">
        <v>187737</v>
      </c>
      <c r="I249" s="4">
        <v>1034</v>
      </c>
      <c r="J249" s="4">
        <v>18847</v>
      </c>
      <c r="K249" s="4">
        <v>6308</v>
      </c>
      <c r="L249" s="4">
        <v>1484</v>
      </c>
      <c r="M249" s="4">
        <v>30427</v>
      </c>
      <c r="N249" s="4">
        <v>382277</v>
      </c>
      <c r="O249" s="4">
        <v>30185904</v>
      </c>
      <c r="P249" s="4">
        <v>216815</v>
      </c>
      <c r="Q249" s="4">
        <v>2071</v>
      </c>
      <c r="R249" s="4">
        <v>1574</v>
      </c>
      <c r="S249" s="4">
        <v>6535518</v>
      </c>
      <c r="T249" s="4">
        <v>34778</v>
      </c>
      <c r="U249" s="4">
        <v>56</v>
      </c>
      <c r="V249" s="42" t="str">
        <f>IFERROR(VLOOKUP(U249,Mapping!$A$1:$B$17,2,0),Absent)</f>
        <v>Texas</v>
      </c>
      <c r="W249" s="4" t="str">
        <f>VLOOKUP(U249,Mapping!$A$1:$B$17,2,0)</f>
        <v>Texas</v>
      </c>
      <c r="X249" s="4">
        <v>98813568</v>
      </c>
      <c r="Y249" s="4">
        <v>852734</v>
      </c>
    </row>
    <row r="250" spans="2:25" x14ac:dyDescent="0.35">
      <c r="B250" s="34">
        <v>44090</v>
      </c>
      <c r="C250" s="34" t="str">
        <f t="shared" si="15"/>
        <v>2020_09</v>
      </c>
      <c r="D250" s="43" t="str">
        <f t="shared" si="16"/>
        <v>2020_9</v>
      </c>
      <c r="E250" s="43" t="str">
        <f t="shared" si="17"/>
        <v>2020_09</v>
      </c>
      <c r="F250" s="75">
        <f t="shared" si="18"/>
        <v>2020</v>
      </c>
      <c r="G250" s="75">
        <f t="shared" si="19"/>
        <v>9</v>
      </c>
      <c r="H250" s="4">
        <v>188927</v>
      </c>
      <c r="I250" s="4">
        <v>1190</v>
      </c>
      <c r="J250" s="4">
        <v>18961</v>
      </c>
      <c r="K250" s="4">
        <v>6303</v>
      </c>
      <c r="L250" s="4">
        <v>1461</v>
      </c>
      <c r="M250" s="4">
        <v>30345</v>
      </c>
      <c r="N250" s="4">
        <v>383738</v>
      </c>
      <c r="O250" s="4">
        <v>30368264</v>
      </c>
      <c r="P250" s="4">
        <v>182360</v>
      </c>
      <c r="Q250" s="4">
        <v>2090</v>
      </c>
      <c r="R250" s="4">
        <v>1647</v>
      </c>
      <c r="S250" s="4">
        <v>6575837</v>
      </c>
      <c r="T250" s="4">
        <v>40319</v>
      </c>
      <c r="U250" s="4">
        <v>56</v>
      </c>
      <c r="V250" s="42" t="str">
        <f>IFERROR(VLOOKUP(U250,Mapping!$A$1:$B$17,2,0),Absent)</f>
        <v>Texas</v>
      </c>
      <c r="W250" s="4" t="str">
        <f>VLOOKUP(U250,Mapping!$A$1:$B$17,2,0)</f>
        <v>Texas</v>
      </c>
      <c r="X250" s="4">
        <v>99653524</v>
      </c>
      <c r="Y250" s="4">
        <v>839956</v>
      </c>
    </row>
    <row r="251" spans="2:25" x14ac:dyDescent="0.35">
      <c r="B251" s="34">
        <v>44091</v>
      </c>
      <c r="C251" s="34" t="str">
        <f t="shared" si="15"/>
        <v>2020_09</v>
      </c>
      <c r="D251" s="43" t="str">
        <f t="shared" si="16"/>
        <v>2020_9</v>
      </c>
      <c r="E251" s="43" t="str">
        <f t="shared" si="17"/>
        <v>2020_09</v>
      </c>
      <c r="F251" s="75">
        <f t="shared" si="18"/>
        <v>2020</v>
      </c>
      <c r="G251" s="75">
        <f t="shared" si="19"/>
        <v>9</v>
      </c>
      <c r="H251" s="4">
        <v>189807</v>
      </c>
      <c r="I251" s="4">
        <v>880</v>
      </c>
      <c r="J251" s="4">
        <v>19057</v>
      </c>
      <c r="K251" s="4">
        <v>6285</v>
      </c>
      <c r="L251" s="4">
        <v>1549</v>
      </c>
      <c r="M251" s="4">
        <v>30035</v>
      </c>
      <c r="N251" s="4">
        <v>385287</v>
      </c>
      <c r="O251" s="4">
        <v>30613715</v>
      </c>
      <c r="P251" s="4">
        <v>245451</v>
      </c>
      <c r="Q251" s="4">
        <v>2092</v>
      </c>
      <c r="R251" s="4">
        <v>1662</v>
      </c>
      <c r="S251" s="4">
        <v>6619479</v>
      </c>
      <c r="T251" s="4">
        <v>43642</v>
      </c>
      <c r="U251" s="4">
        <v>56</v>
      </c>
      <c r="V251" s="42" t="str">
        <f>IFERROR(VLOOKUP(U251,Mapping!$A$1:$B$17,2,0),Absent)</f>
        <v>Texas</v>
      </c>
      <c r="W251" s="4" t="str">
        <f>VLOOKUP(U251,Mapping!$A$1:$B$17,2,0)</f>
        <v>Texas</v>
      </c>
      <c r="X251" s="4">
        <v>100643619</v>
      </c>
      <c r="Y251" s="4">
        <v>990095</v>
      </c>
    </row>
    <row r="252" spans="2:25" x14ac:dyDescent="0.35">
      <c r="B252" s="34">
        <v>44092</v>
      </c>
      <c r="C252" s="34" t="str">
        <f t="shared" si="15"/>
        <v>2020_09</v>
      </c>
      <c r="D252" s="43" t="str">
        <f t="shared" si="16"/>
        <v>2020_9</v>
      </c>
      <c r="E252" s="43" t="str">
        <f t="shared" si="17"/>
        <v>2020_09</v>
      </c>
      <c r="F252" s="75">
        <f t="shared" si="18"/>
        <v>2020</v>
      </c>
      <c r="G252" s="75">
        <f t="shared" si="19"/>
        <v>9</v>
      </c>
      <c r="H252" s="4">
        <v>190708</v>
      </c>
      <c r="I252" s="4">
        <v>901</v>
      </c>
      <c r="J252" s="4">
        <v>19163</v>
      </c>
      <c r="K252" s="4">
        <v>6175</v>
      </c>
      <c r="L252" s="4">
        <v>1423</v>
      </c>
      <c r="M252" s="4">
        <v>29651</v>
      </c>
      <c r="N252" s="4">
        <v>386710</v>
      </c>
      <c r="O252" s="4">
        <v>30890761</v>
      </c>
      <c r="P252" s="4">
        <v>277046</v>
      </c>
      <c r="Q252" s="4">
        <v>2107</v>
      </c>
      <c r="R252" s="4">
        <v>1608</v>
      </c>
      <c r="S252" s="4">
        <v>6666368</v>
      </c>
      <c r="T252" s="4">
        <v>46889</v>
      </c>
      <c r="U252" s="4">
        <v>56</v>
      </c>
      <c r="V252" s="42" t="str">
        <f>IFERROR(VLOOKUP(U252,Mapping!$A$1:$B$17,2,0),Absent)</f>
        <v>Texas</v>
      </c>
      <c r="W252" s="4" t="str">
        <f>VLOOKUP(U252,Mapping!$A$1:$B$17,2,0)</f>
        <v>Texas</v>
      </c>
      <c r="X252" s="4">
        <v>101738314</v>
      </c>
      <c r="Y252" s="4">
        <v>1094695</v>
      </c>
    </row>
    <row r="253" spans="2:25" x14ac:dyDescent="0.35">
      <c r="B253" s="34">
        <v>44093</v>
      </c>
      <c r="C253" s="34" t="str">
        <f t="shared" si="15"/>
        <v>2020_09</v>
      </c>
      <c r="D253" s="43" t="str">
        <f t="shared" si="16"/>
        <v>2020_9</v>
      </c>
      <c r="E253" s="43" t="str">
        <f t="shared" si="17"/>
        <v>2020_09</v>
      </c>
      <c r="F253" s="75">
        <f t="shared" si="18"/>
        <v>2020</v>
      </c>
      <c r="G253" s="75">
        <f t="shared" si="19"/>
        <v>9</v>
      </c>
      <c r="H253" s="4">
        <v>191455</v>
      </c>
      <c r="I253" s="4">
        <v>747</v>
      </c>
      <c r="J253" s="4">
        <v>19243</v>
      </c>
      <c r="K253" s="4">
        <v>6163</v>
      </c>
      <c r="L253" s="4">
        <v>1051</v>
      </c>
      <c r="M253" s="4">
        <v>29185</v>
      </c>
      <c r="N253" s="4">
        <v>387761</v>
      </c>
      <c r="O253" s="4">
        <v>31169829</v>
      </c>
      <c r="P253" s="4">
        <v>279068</v>
      </c>
      <c r="Q253" s="4">
        <v>2111</v>
      </c>
      <c r="R253" s="4">
        <v>1577</v>
      </c>
      <c r="S253" s="4">
        <v>6712036</v>
      </c>
      <c r="T253" s="4">
        <v>45668</v>
      </c>
      <c r="U253" s="4">
        <v>56</v>
      </c>
      <c r="V253" s="42" t="str">
        <f>IFERROR(VLOOKUP(U253,Mapping!$A$1:$B$17,2,0),Absent)</f>
        <v>Texas</v>
      </c>
      <c r="W253" s="4" t="str">
        <f>VLOOKUP(U253,Mapping!$A$1:$B$17,2,0)</f>
        <v>Texas</v>
      </c>
      <c r="X253" s="4">
        <v>102908256</v>
      </c>
      <c r="Y253" s="4">
        <v>1169942</v>
      </c>
    </row>
    <row r="254" spans="2:25" x14ac:dyDescent="0.35">
      <c r="B254" s="34">
        <v>44094</v>
      </c>
      <c r="C254" s="34" t="str">
        <f t="shared" si="15"/>
        <v>2020_09</v>
      </c>
      <c r="D254" s="43" t="str">
        <f t="shared" si="16"/>
        <v>2020_9</v>
      </c>
      <c r="E254" s="43" t="str">
        <f t="shared" si="17"/>
        <v>2020_09</v>
      </c>
      <c r="F254" s="75">
        <f t="shared" si="18"/>
        <v>2020</v>
      </c>
      <c r="G254" s="75">
        <f t="shared" si="19"/>
        <v>9</v>
      </c>
      <c r="H254" s="4">
        <v>191782</v>
      </c>
      <c r="I254" s="4">
        <v>327</v>
      </c>
      <c r="J254" s="4">
        <v>19281</v>
      </c>
      <c r="K254" s="4">
        <v>6100</v>
      </c>
      <c r="L254" s="4">
        <v>525</v>
      </c>
      <c r="M254" s="4">
        <v>28724</v>
      </c>
      <c r="N254" s="4">
        <v>388286</v>
      </c>
      <c r="O254" s="4">
        <v>31435785</v>
      </c>
      <c r="P254" s="4">
        <v>265956</v>
      </c>
      <c r="Q254" s="4">
        <v>2112</v>
      </c>
      <c r="R254" s="4">
        <v>1595</v>
      </c>
      <c r="S254" s="4">
        <v>6747569</v>
      </c>
      <c r="T254" s="4">
        <v>35533</v>
      </c>
      <c r="U254" s="4">
        <v>56</v>
      </c>
      <c r="V254" s="42" t="str">
        <f>IFERROR(VLOOKUP(U254,Mapping!$A$1:$B$17,2,0),Absent)</f>
        <v>Texas</v>
      </c>
      <c r="W254" s="4" t="str">
        <f>VLOOKUP(U254,Mapping!$A$1:$B$17,2,0)</f>
        <v>Texas</v>
      </c>
      <c r="X254" s="4">
        <v>103902528</v>
      </c>
      <c r="Y254" s="4">
        <v>994272</v>
      </c>
    </row>
    <row r="255" spans="2:25" x14ac:dyDescent="0.35">
      <c r="B255" s="34">
        <v>44095</v>
      </c>
      <c r="C255" s="34" t="str">
        <f t="shared" si="15"/>
        <v>2020_09</v>
      </c>
      <c r="D255" s="43" t="str">
        <f t="shared" si="16"/>
        <v>2020_9</v>
      </c>
      <c r="E255" s="43" t="str">
        <f t="shared" si="17"/>
        <v>2020_09</v>
      </c>
      <c r="F255" s="75">
        <f t="shared" si="18"/>
        <v>2020</v>
      </c>
      <c r="G255" s="75">
        <f t="shared" si="19"/>
        <v>9</v>
      </c>
      <c r="H255" s="4">
        <v>192063</v>
      </c>
      <c r="I255" s="4">
        <v>281</v>
      </c>
      <c r="J255" s="4">
        <v>19353</v>
      </c>
      <c r="K255" s="4">
        <v>6138</v>
      </c>
      <c r="L255" s="4">
        <v>1064</v>
      </c>
      <c r="M255" s="4">
        <v>28849</v>
      </c>
      <c r="N255" s="4">
        <v>389350</v>
      </c>
      <c r="O255" s="4">
        <v>31582537</v>
      </c>
      <c r="P255" s="4">
        <v>146752</v>
      </c>
      <c r="Q255" s="4">
        <v>2116</v>
      </c>
      <c r="R255" s="4">
        <v>1570</v>
      </c>
      <c r="S255" s="4">
        <v>6786731</v>
      </c>
      <c r="T255" s="4">
        <v>39162</v>
      </c>
      <c r="U255" s="4">
        <v>56</v>
      </c>
      <c r="V255" s="42" t="str">
        <f>IFERROR(VLOOKUP(U255,Mapping!$A$1:$B$17,2,0),Absent)</f>
        <v>Texas</v>
      </c>
      <c r="W255" s="4" t="str">
        <f>VLOOKUP(U255,Mapping!$A$1:$B$17,2,0)</f>
        <v>Texas</v>
      </c>
      <c r="X255" s="4">
        <v>104652879</v>
      </c>
      <c r="Y255" s="4">
        <v>750351</v>
      </c>
    </row>
    <row r="256" spans="2:25" x14ac:dyDescent="0.35">
      <c r="B256" s="34">
        <v>44096</v>
      </c>
      <c r="C256" s="34" t="str">
        <f t="shared" si="15"/>
        <v>2020_09</v>
      </c>
      <c r="D256" s="43" t="str">
        <f t="shared" si="16"/>
        <v>2020_9</v>
      </c>
      <c r="E256" s="43" t="str">
        <f t="shared" si="17"/>
        <v>2020_09</v>
      </c>
      <c r="F256" s="75">
        <f t="shared" si="18"/>
        <v>2020</v>
      </c>
      <c r="G256" s="75">
        <f t="shared" si="19"/>
        <v>9</v>
      </c>
      <c r="H256" s="4">
        <v>192922</v>
      </c>
      <c r="I256" s="4">
        <v>859</v>
      </c>
      <c r="J256" s="4">
        <v>19324</v>
      </c>
      <c r="K256" s="4">
        <v>6188</v>
      </c>
      <c r="L256" s="4">
        <v>1534</v>
      </c>
      <c r="M256" s="4">
        <v>29645</v>
      </c>
      <c r="N256" s="4">
        <v>390884</v>
      </c>
      <c r="O256" s="4">
        <v>31840636</v>
      </c>
      <c r="P256" s="4">
        <v>258099</v>
      </c>
      <c r="Q256" s="4">
        <v>2130</v>
      </c>
      <c r="R256" s="4">
        <v>1558</v>
      </c>
      <c r="S256" s="4">
        <v>6835717</v>
      </c>
      <c r="T256" s="4">
        <v>48986</v>
      </c>
      <c r="U256" s="4">
        <v>56</v>
      </c>
      <c r="V256" s="42" t="str">
        <f>IFERROR(VLOOKUP(U256,Mapping!$A$1:$B$17,2,0),Absent)</f>
        <v>Texas</v>
      </c>
      <c r="W256" s="4" t="str">
        <f>VLOOKUP(U256,Mapping!$A$1:$B$17,2,0)</f>
        <v>Texas</v>
      </c>
      <c r="X256" s="4">
        <v>105570092</v>
      </c>
      <c r="Y256" s="4">
        <v>917213</v>
      </c>
    </row>
    <row r="257" spans="2:25" x14ac:dyDescent="0.35">
      <c r="B257" s="34">
        <v>44097</v>
      </c>
      <c r="C257" s="34" t="str">
        <f t="shared" si="15"/>
        <v>2020_09</v>
      </c>
      <c r="D257" s="43" t="str">
        <f t="shared" si="16"/>
        <v>2020_9</v>
      </c>
      <c r="E257" s="43" t="str">
        <f t="shared" si="17"/>
        <v>2020_09</v>
      </c>
      <c r="F257" s="75">
        <f t="shared" si="18"/>
        <v>2020</v>
      </c>
      <c r="G257" s="75">
        <f t="shared" si="19"/>
        <v>9</v>
      </c>
      <c r="H257" s="4">
        <v>194078</v>
      </c>
      <c r="I257" s="4">
        <v>1156</v>
      </c>
      <c r="J257" s="4">
        <v>19452</v>
      </c>
      <c r="K257" s="4">
        <v>6200</v>
      </c>
      <c r="L257" s="4">
        <v>1454</v>
      </c>
      <c r="M257" s="4">
        <v>30015</v>
      </c>
      <c r="N257" s="4">
        <v>392338</v>
      </c>
      <c r="O257" s="4">
        <v>32064596</v>
      </c>
      <c r="P257" s="4">
        <v>223960</v>
      </c>
      <c r="Q257" s="4">
        <v>2154</v>
      </c>
      <c r="R257" s="4">
        <v>1545</v>
      </c>
      <c r="S257" s="4">
        <v>6875215</v>
      </c>
      <c r="T257" s="4">
        <v>39498</v>
      </c>
      <c r="U257" s="4">
        <v>56</v>
      </c>
      <c r="V257" s="42" t="str">
        <f>IFERROR(VLOOKUP(U257,Mapping!$A$1:$B$17,2,0),Absent)</f>
        <v>Texas</v>
      </c>
      <c r="W257" s="4" t="str">
        <f>VLOOKUP(U257,Mapping!$A$1:$B$17,2,0)</f>
        <v>Texas</v>
      </c>
      <c r="X257" s="4">
        <v>106583459</v>
      </c>
      <c r="Y257" s="4">
        <v>1013367</v>
      </c>
    </row>
    <row r="258" spans="2:25" x14ac:dyDescent="0.35">
      <c r="B258" s="34">
        <v>44098</v>
      </c>
      <c r="C258" s="34" t="str">
        <f t="shared" si="15"/>
        <v>2020_09</v>
      </c>
      <c r="D258" s="43" t="str">
        <f t="shared" si="16"/>
        <v>2020_9</v>
      </c>
      <c r="E258" s="43" t="str">
        <f t="shared" si="17"/>
        <v>2020_09</v>
      </c>
      <c r="F258" s="75">
        <f t="shared" si="18"/>
        <v>2020</v>
      </c>
      <c r="G258" s="75">
        <f t="shared" si="19"/>
        <v>9</v>
      </c>
      <c r="H258" s="4">
        <v>195016</v>
      </c>
      <c r="I258" s="4">
        <v>938</v>
      </c>
      <c r="J258" s="4">
        <v>19555</v>
      </c>
      <c r="K258" s="4">
        <v>6274</v>
      </c>
      <c r="L258" s="4">
        <v>1484</v>
      </c>
      <c r="M258" s="4">
        <v>30159</v>
      </c>
      <c r="N258" s="4">
        <v>393822</v>
      </c>
      <c r="O258" s="4">
        <v>32319146</v>
      </c>
      <c r="P258" s="4">
        <v>254550</v>
      </c>
      <c r="Q258" s="4">
        <v>2177</v>
      </c>
      <c r="R258" s="4">
        <v>1560</v>
      </c>
      <c r="S258" s="4">
        <v>6918556</v>
      </c>
      <c r="T258" s="4">
        <v>43341</v>
      </c>
      <c r="U258" s="4">
        <v>56</v>
      </c>
      <c r="V258" s="42" t="str">
        <f>IFERROR(VLOOKUP(U258,Mapping!$A$1:$B$17,2,0),Absent)</f>
        <v>Texas</v>
      </c>
      <c r="W258" s="4" t="str">
        <f>VLOOKUP(U258,Mapping!$A$1:$B$17,2,0)</f>
        <v>Texas</v>
      </c>
      <c r="X258" s="4">
        <v>107593649</v>
      </c>
      <c r="Y258" s="4">
        <v>1010190</v>
      </c>
    </row>
    <row r="259" spans="2:25" x14ac:dyDescent="0.35">
      <c r="B259" s="34">
        <v>44099</v>
      </c>
      <c r="C259" s="34" t="str">
        <f t="shared" ref="C259:C322" si="20">YEAR(B259)&amp;"_"&amp;TEXT(MONTH(B259),"00")</f>
        <v>2020_09</v>
      </c>
      <c r="D259" s="43" t="str">
        <f t="shared" ref="D259:D322" si="21">YEAR(B259)&amp;"_"&amp;MONTH(B259)</f>
        <v>2020_9</v>
      </c>
      <c r="E259" s="43" t="str">
        <f t="shared" ref="E259:E322" si="22">YEAR(B259)&amp;"_"&amp;TEXT(MONTH(B259),"00")</f>
        <v>2020_09</v>
      </c>
      <c r="F259" s="75">
        <f t="shared" ref="F259:F322" si="23">YEAR(B259)</f>
        <v>2020</v>
      </c>
      <c r="G259" s="75">
        <f t="shared" ref="G259:G322" si="24">MONTH(B259)</f>
        <v>9</v>
      </c>
      <c r="H259" s="4">
        <v>195863</v>
      </c>
      <c r="I259" s="4">
        <v>847</v>
      </c>
      <c r="J259" s="4">
        <v>19919</v>
      </c>
      <c r="K259" s="4">
        <v>6220</v>
      </c>
      <c r="L259" s="4">
        <v>1322</v>
      </c>
      <c r="M259" s="4">
        <v>29888</v>
      </c>
      <c r="N259" s="4">
        <v>395144</v>
      </c>
      <c r="O259" s="4">
        <v>32592858</v>
      </c>
      <c r="P259" s="4">
        <v>273712</v>
      </c>
      <c r="Q259" s="4">
        <v>2264</v>
      </c>
      <c r="R259" s="4">
        <v>1508</v>
      </c>
      <c r="S259" s="4">
        <v>6973793</v>
      </c>
      <c r="T259" s="4">
        <v>55237</v>
      </c>
      <c r="U259" s="4">
        <v>56</v>
      </c>
      <c r="V259" s="42" t="str">
        <f>IFERROR(VLOOKUP(U259,Mapping!$A$1:$B$17,2,0),Absent)</f>
        <v>Texas</v>
      </c>
      <c r="W259" s="4" t="str">
        <f>VLOOKUP(U259,Mapping!$A$1:$B$17,2,0)</f>
        <v>Texas</v>
      </c>
      <c r="X259" s="4">
        <v>108745031</v>
      </c>
      <c r="Y259" s="4">
        <v>1151382</v>
      </c>
    </row>
    <row r="260" spans="2:25" x14ac:dyDescent="0.35">
      <c r="B260" s="34">
        <v>44100</v>
      </c>
      <c r="C260" s="34" t="str">
        <f t="shared" si="20"/>
        <v>2020_09</v>
      </c>
      <c r="D260" s="43" t="str">
        <f t="shared" si="21"/>
        <v>2020_9</v>
      </c>
      <c r="E260" s="43" t="str">
        <f t="shared" si="22"/>
        <v>2020_09</v>
      </c>
      <c r="F260" s="75">
        <f t="shared" si="23"/>
        <v>2020</v>
      </c>
      <c r="G260" s="75">
        <f t="shared" si="24"/>
        <v>9</v>
      </c>
      <c r="H260" s="4">
        <v>196736</v>
      </c>
      <c r="I260" s="4">
        <v>873</v>
      </c>
      <c r="J260" s="4">
        <v>20002</v>
      </c>
      <c r="K260" s="4">
        <v>6143</v>
      </c>
      <c r="L260" s="4">
        <v>1225</v>
      </c>
      <c r="M260" s="4">
        <v>29670</v>
      </c>
      <c r="N260" s="4">
        <v>396369</v>
      </c>
      <c r="O260" s="4">
        <v>32870381</v>
      </c>
      <c r="P260" s="4">
        <v>277523</v>
      </c>
      <c r="Q260" s="4">
        <v>2272</v>
      </c>
      <c r="R260" s="4">
        <v>1509</v>
      </c>
      <c r="S260" s="4">
        <v>7021061</v>
      </c>
      <c r="T260" s="4">
        <v>47268</v>
      </c>
      <c r="U260" s="4">
        <v>56</v>
      </c>
      <c r="V260" s="42" t="str">
        <f>IFERROR(VLOOKUP(U260,Mapping!$A$1:$B$17,2,0),Absent)</f>
        <v>Texas</v>
      </c>
      <c r="W260" s="4" t="str">
        <f>VLOOKUP(U260,Mapping!$A$1:$B$17,2,0)</f>
        <v>Texas</v>
      </c>
      <c r="X260" s="4">
        <v>109886423</v>
      </c>
      <c r="Y260" s="4">
        <v>1141392</v>
      </c>
    </row>
    <row r="261" spans="2:25" x14ac:dyDescent="0.35">
      <c r="B261" s="34">
        <v>44101</v>
      </c>
      <c r="C261" s="34" t="str">
        <f t="shared" si="20"/>
        <v>2020_09</v>
      </c>
      <c r="D261" s="43" t="str">
        <f t="shared" si="21"/>
        <v>2020_9</v>
      </c>
      <c r="E261" s="43" t="str">
        <f t="shared" si="22"/>
        <v>2020_09</v>
      </c>
      <c r="F261" s="75">
        <f t="shared" si="23"/>
        <v>2020</v>
      </c>
      <c r="G261" s="75">
        <f t="shared" si="24"/>
        <v>9</v>
      </c>
      <c r="H261" s="4">
        <v>197046</v>
      </c>
      <c r="I261" s="4">
        <v>310</v>
      </c>
      <c r="J261" s="4">
        <v>20050</v>
      </c>
      <c r="K261" s="4">
        <v>6170</v>
      </c>
      <c r="L261" s="4">
        <v>613</v>
      </c>
      <c r="M261" s="4">
        <v>29579</v>
      </c>
      <c r="N261" s="4">
        <v>396982</v>
      </c>
      <c r="O261" s="4">
        <v>33063497</v>
      </c>
      <c r="P261" s="4">
        <v>193116</v>
      </c>
      <c r="Q261" s="4">
        <v>2277</v>
      </c>
      <c r="R261" s="4">
        <v>1511</v>
      </c>
      <c r="S261" s="4">
        <v>7056051</v>
      </c>
      <c r="T261" s="4">
        <v>34990</v>
      </c>
      <c r="U261" s="4">
        <v>56</v>
      </c>
      <c r="V261" s="42" t="str">
        <f>IFERROR(VLOOKUP(U261,Mapping!$A$1:$B$17,2,0),Absent)</f>
        <v>Texas</v>
      </c>
      <c r="W261" s="4" t="str">
        <f>VLOOKUP(U261,Mapping!$A$1:$B$17,2,0)</f>
        <v>Texas</v>
      </c>
      <c r="X261" s="4">
        <v>110819174</v>
      </c>
      <c r="Y261" s="4">
        <v>932751</v>
      </c>
    </row>
    <row r="262" spans="2:25" x14ac:dyDescent="0.35">
      <c r="B262" s="34">
        <v>44102</v>
      </c>
      <c r="C262" s="34" t="str">
        <f t="shared" si="20"/>
        <v>2020_09</v>
      </c>
      <c r="D262" s="43" t="str">
        <f t="shared" si="21"/>
        <v>2020_9</v>
      </c>
      <c r="E262" s="43" t="str">
        <f t="shared" si="22"/>
        <v>2020_09</v>
      </c>
      <c r="F262" s="75">
        <f t="shared" si="23"/>
        <v>2020</v>
      </c>
      <c r="G262" s="75">
        <f t="shared" si="24"/>
        <v>9</v>
      </c>
      <c r="H262" s="4">
        <v>197292</v>
      </c>
      <c r="I262" s="4">
        <v>246</v>
      </c>
      <c r="J262" s="4">
        <v>20121</v>
      </c>
      <c r="K262" s="4">
        <v>6048</v>
      </c>
      <c r="L262" s="4">
        <v>1181</v>
      </c>
      <c r="M262" s="4">
        <v>29696</v>
      </c>
      <c r="N262" s="4">
        <v>398163</v>
      </c>
      <c r="O262" s="4">
        <v>33321891</v>
      </c>
      <c r="P262" s="4">
        <v>258394</v>
      </c>
      <c r="Q262" s="4">
        <v>2285</v>
      </c>
      <c r="R262" s="4">
        <v>1513</v>
      </c>
      <c r="S262" s="4">
        <v>7091427</v>
      </c>
      <c r="T262" s="4">
        <v>35376</v>
      </c>
      <c r="U262" s="4">
        <v>56</v>
      </c>
      <c r="V262" s="42" t="str">
        <f>IFERROR(VLOOKUP(U262,Mapping!$A$1:$B$17,2,0),Absent)</f>
        <v>Texas</v>
      </c>
      <c r="W262" s="4" t="str">
        <f>VLOOKUP(U262,Mapping!$A$1:$B$17,2,0)</f>
        <v>Texas</v>
      </c>
      <c r="X262" s="4">
        <v>111810999</v>
      </c>
      <c r="Y262" s="4">
        <v>991825</v>
      </c>
    </row>
    <row r="263" spans="2:25" x14ac:dyDescent="0.35">
      <c r="B263" s="34">
        <v>44103</v>
      </c>
      <c r="C263" s="34" t="str">
        <f t="shared" si="20"/>
        <v>2020_09</v>
      </c>
      <c r="D263" s="43" t="str">
        <f t="shared" si="21"/>
        <v>2020_9</v>
      </c>
      <c r="E263" s="43" t="str">
        <f t="shared" si="22"/>
        <v>2020_09</v>
      </c>
      <c r="F263" s="75">
        <f t="shared" si="23"/>
        <v>2020</v>
      </c>
      <c r="G263" s="75">
        <f t="shared" si="24"/>
        <v>9</v>
      </c>
      <c r="H263" s="4">
        <v>198016</v>
      </c>
      <c r="I263" s="4">
        <v>724</v>
      </c>
      <c r="J263" s="4">
        <v>20247</v>
      </c>
      <c r="K263" s="4">
        <v>6172</v>
      </c>
      <c r="L263" s="4">
        <v>1673</v>
      </c>
      <c r="M263" s="4">
        <v>30601</v>
      </c>
      <c r="N263" s="4">
        <v>399836</v>
      </c>
      <c r="O263" s="4">
        <v>33525821</v>
      </c>
      <c r="P263" s="4">
        <v>203930</v>
      </c>
      <c r="Q263" s="4">
        <v>2298</v>
      </c>
      <c r="R263" s="4">
        <v>1497</v>
      </c>
      <c r="S263" s="4">
        <v>7128193</v>
      </c>
      <c r="T263" s="4">
        <v>36766</v>
      </c>
      <c r="U263" s="4">
        <v>56</v>
      </c>
      <c r="V263" s="42" t="str">
        <f>IFERROR(VLOOKUP(U263,Mapping!$A$1:$B$17,2,0),Absent)</f>
        <v>Texas</v>
      </c>
      <c r="W263" s="4" t="str">
        <f>VLOOKUP(U263,Mapping!$A$1:$B$17,2,0)</f>
        <v>Texas</v>
      </c>
      <c r="X263" s="4">
        <v>112803037</v>
      </c>
      <c r="Y263" s="4">
        <v>992038</v>
      </c>
    </row>
    <row r="264" spans="2:25" x14ac:dyDescent="0.35">
      <c r="B264" s="34">
        <v>44104</v>
      </c>
      <c r="C264" s="34" t="str">
        <f t="shared" si="20"/>
        <v>2020_09</v>
      </c>
      <c r="D264" s="43" t="str">
        <f t="shared" si="21"/>
        <v>2020_9</v>
      </c>
      <c r="E264" s="43" t="str">
        <f t="shared" si="22"/>
        <v>2020_09</v>
      </c>
      <c r="F264" s="75">
        <f t="shared" si="23"/>
        <v>2020</v>
      </c>
      <c r="G264" s="75">
        <f t="shared" si="24"/>
        <v>9</v>
      </c>
      <c r="H264" s="4">
        <v>199080</v>
      </c>
      <c r="I264" s="4">
        <v>1064</v>
      </c>
      <c r="J264" s="4">
        <v>20390</v>
      </c>
      <c r="K264" s="4">
        <v>6241</v>
      </c>
      <c r="L264" s="4">
        <v>1618</v>
      </c>
      <c r="M264" s="4">
        <v>31021</v>
      </c>
      <c r="N264" s="4">
        <v>401454</v>
      </c>
      <c r="O264" s="4">
        <v>33752797</v>
      </c>
      <c r="P264" s="4">
        <v>226976</v>
      </c>
      <c r="Q264" s="4">
        <v>2319</v>
      </c>
      <c r="R264" s="4">
        <v>1510</v>
      </c>
      <c r="S264" s="4">
        <v>7173102</v>
      </c>
      <c r="T264" s="4">
        <v>44909</v>
      </c>
      <c r="U264" s="4">
        <v>56</v>
      </c>
      <c r="V264" s="42" t="str">
        <f>IFERROR(VLOOKUP(U264,Mapping!$A$1:$B$17,2,0),Absent)</f>
        <v>Texas</v>
      </c>
      <c r="W264" s="4" t="str">
        <f>VLOOKUP(U264,Mapping!$A$1:$B$17,2,0)</f>
        <v>Texas</v>
      </c>
      <c r="X264" s="4">
        <v>113779459</v>
      </c>
      <c r="Y264" s="4">
        <v>976422</v>
      </c>
    </row>
    <row r="265" spans="2:25" x14ac:dyDescent="0.35">
      <c r="B265" s="34">
        <v>44105</v>
      </c>
      <c r="C265" s="34" t="str">
        <f t="shared" si="20"/>
        <v>2020_10</v>
      </c>
      <c r="D265" s="43" t="str">
        <f t="shared" si="21"/>
        <v>2020_10</v>
      </c>
      <c r="E265" s="43" t="str">
        <f t="shared" si="22"/>
        <v>2020_10</v>
      </c>
      <c r="F265" s="75">
        <f t="shared" si="23"/>
        <v>2020</v>
      </c>
      <c r="G265" s="75">
        <f t="shared" si="24"/>
        <v>10</v>
      </c>
      <c r="H265" s="4">
        <v>199942</v>
      </c>
      <c r="I265" s="4">
        <v>862</v>
      </c>
      <c r="J265" s="4">
        <v>20492</v>
      </c>
      <c r="K265" s="4">
        <v>6262</v>
      </c>
      <c r="L265" s="4">
        <v>1757</v>
      </c>
      <c r="M265" s="4">
        <v>30942</v>
      </c>
      <c r="N265" s="4">
        <v>403211</v>
      </c>
      <c r="O265" s="4">
        <v>33967631</v>
      </c>
      <c r="P265" s="4">
        <v>214834</v>
      </c>
      <c r="Q265" s="4">
        <v>2334</v>
      </c>
      <c r="R265" s="4">
        <v>1543</v>
      </c>
      <c r="S265" s="4">
        <v>7218822</v>
      </c>
      <c r="T265" s="4">
        <v>45720</v>
      </c>
      <c r="U265" s="4">
        <v>56</v>
      </c>
      <c r="V265" s="42" t="str">
        <f>IFERROR(VLOOKUP(U265,Mapping!$A$1:$B$17,2,0),Absent)</f>
        <v>Texas</v>
      </c>
      <c r="W265" s="4" t="str">
        <f>VLOOKUP(U265,Mapping!$A$1:$B$17,2,0)</f>
        <v>Texas</v>
      </c>
      <c r="X265" s="4">
        <v>114796431</v>
      </c>
      <c r="Y265" s="4">
        <v>1016972</v>
      </c>
    </row>
    <row r="266" spans="2:25" x14ac:dyDescent="0.35">
      <c r="B266" s="34">
        <v>44106</v>
      </c>
      <c r="C266" s="34" t="str">
        <f t="shared" si="20"/>
        <v>2020_10</v>
      </c>
      <c r="D266" s="43" t="str">
        <f t="shared" si="21"/>
        <v>2020_10</v>
      </c>
      <c r="E266" s="43" t="str">
        <f t="shared" si="22"/>
        <v>2020_10</v>
      </c>
      <c r="F266" s="75">
        <f t="shared" si="23"/>
        <v>2020</v>
      </c>
      <c r="G266" s="75">
        <f t="shared" si="24"/>
        <v>10</v>
      </c>
      <c r="H266" s="4">
        <v>200784</v>
      </c>
      <c r="I266" s="4">
        <v>842</v>
      </c>
      <c r="J266" s="4">
        <v>20612</v>
      </c>
      <c r="K266" s="4">
        <v>6195</v>
      </c>
      <c r="L266" s="4">
        <v>1443</v>
      </c>
      <c r="M266" s="4">
        <v>30880</v>
      </c>
      <c r="N266" s="4">
        <v>404654</v>
      </c>
      <c r="O266" s="4">
        <v>34279219</v>
      </c>
      <c r="P266" s="4">
        <v>311588</v>
      </c>
      <c r="Q266" s="4">
        <v>2348</v>
      </c>
      <c r="R266" s="4">
        <v>1534</v>
      </c>
      <c r="S266" s="4">
        <v>7268249</v>
      </c>
      <c r="T266" s="4">
        <v>49427</v>
      </c>
      <c r="U266" s="4">
        <v>56</v>
      </c>
      <c r="V266" s="42" t="str">
        <f>IFERROR(VLOOKUP(U266,Mapping!$A$1:$B$17,2,0),Absent)</f>
        <v>Texas</v>
      </c>
      <c r="W266" s="4" t="str">
        <f>VLOOKUP(U266,Mapping!$A$1:$B$17,2,0)</f>
        <v>Texas</v>
      </c>
      <c r="X266" s="4">
        <v>116012554</v>
      </c>
      <c r="Y266" s="4">
        <v>1216123</v>
      </c>
    </row>
    <row r="267" spans="2:25" x14ac:dyDescent="0.35">
      <c r="B267" s="34">
        <v>44107</v>
      </c>
      <c r="C267" s="34" t="str">
        <f t="shared" si="20"/>
        <v>2020_10</v>
      </c>
      <c r="D267" s="43" t="str">
        <f t="shared" si="21"/>
        <v>2020_10</v>
      </c>
      <c r="E267" s="43" t="str">
        <f t="shared" si="22"/>
        <v>2020_10</v>
      </c>
      <c r="F267" s="75">
        <f t="shared" si="23"/>
        <v>2020</v>
      </c>
      <c r="G267" s="75">
        <f t="shared" si="24"/>
        <v>10</v>
      </c>
      <c r="H267" s="4">
        <v>201522</v>
      </c>
      <c r="I267" s="4">
        <v>738</v>
      </c>
      <c r="J267" s="4">
        <v>20686</v>
      </c>
      <c r="K267" s="4">
        <v>6073</v>
      </c>
      <c r="L267" s="4">
        <v>1088</v>
      </c>
      <c r="M267" s="4">
        <v>30209</v>
      </c>
      <c r="N267" s="4">
        <v>405742</v>
      </c>
      <c r="O267" s="4">
        <v>34461789</v>
      </c>
      <c r="P267" s="4">
        <v>182570</v>
      </c>
      <c r="Q267" s="4">
        <v>2358</v>
      </c>
      <c r="R267" s="4">
        <v>1501</v>
      </c>
      <c r="S267" s="4">
        <v>7319123</v>
      </c>
      <c r="T267" s="4">
        <v>50874</v>
      </c>
      <c r="U267" s="4">
        <v>56</v>
      </c>
      <c r="V267" s="42" t="str">
        <f>IFERROR(VLOOKUP(U267,Mapping!$A$1:$B$17,2,0),Absent)</f>
        <v>Texas</v>
      </c>
      <c r="W267" s="4" t="str">
        <f>VLOOKUP(U267,Mapping!$A$1:$B$17,2,0)</f>
        <v>Texas</v>
      </c>
      <c r="X267" s="4">
        <v>117139082</v>
      </c>
      <c r="Y267" s="4">
        <v>1126528</v>
      </c>
    </row>
    <row r="268" spans="2:25" x14ac:dyDescent="0.35">
      <c r="B268" s="34">
        <v>44108</v>
      </c>
      <c r="C268" s="34" t="str">
        <f t="shared" si="20"/>
        <v>2020_10</v>
      </c>
      <c r="D268" s="43" t="str">
        <f t="shared" si="21"/>
        <v>2020_10</v>
      </c>
      <c r="E268" s="43" t="str">
        <f t="shared" si="22"/>
        <v>2020_10</v>
      </c>
      <c r="F268" s="75">
        <f t="shared" si="23"/>
        <v>2020</v>
      </c>
      <c r="G268" s="75">
        <f t="shared" si="24"/>
        <v>10</v>
      </c>
      <c r="H268" s="4">
        <v>201902</v>
      </c>
      <c r="I268" s="4">
        <v>380</v>
      </c>
      <c r="J268" s="4">
        <v>20729</v>
      </c>
      <c r="K268" s="4">
        <v>6056</v>
      </c>
      <c r="L268" s="4">
        <v>663</v>
      </c>
      <c r="M268" s="4">
        <v>30063</v>
      </c>
      <c r="N268" s="4">
        <v>406405</v>
      </c>
      <c r="O268" s="4">
        <v>34760024</v>
      </c>
      <c r="P268" s="4">
        <v>298235</v>
      </c>
      <c r="Q268" s="4">
        <v>2362</v>
      </c>
      <c r="R268" s="4">
        <v>1485</v>
      </c>
      <c r="S268" s="4">
        <v>7357288</v>
      </c>
      <c r="T268" s="4">
        <v>38165</v>
      </c>
      <c r="U268" s="4">
        <v>56</v>
      </c>
      <c r="V268" s="42" t="str">
        <f>IFERROR(VLOOKUP(U268,Mapping!$A$1:$B$17,2,0),Absent)</f>
        <v>Texas</v>
      </c>
      <c r="W268" s="4" t="str">
        <f>VLOOKUP(U268,Mapping!$A$1:$B$17,2,0)</f>
        <v>Texas</v>
      </c>
      <c r="X268" s="4">
        <v>118165830</v>
      </c>
      <c r="Y268" s="4">
        <v>1026748</v>
      </c>
    </row>
    <row r="269" spans="2:25" x14ac:dyDescent="0.35">
      <c r="B269" s="34">
        <v>44109</v>
      </c>
      <c r="C269" s="34" t="str">
        <f t="shared" si="20"/>
        <v>2020_10</v>
      </c>
      <c r="D269" s="43" t="str">
        <f t="shared" si="21"/>
        <v>2020_10</v>
      </c>
      <c r="E269" s="43" t="str">
        <f t="shared" si="22"/>
        <v>2020_10</v>
      </c>
      <c r="F269" s="75">
        <f t="shared" si="23"/>
        <v>2020</v>
      </c>
      <c r="G269" s="75">
        <f t="shared" si="24"/>
        <v>10</v>
      </c>
      <c r="H269" s="4">
        <v>202233</v>
      </c>
      <c r="I269" s="4">
        <v>331</v>
      </c>
      <c r="J269" s="4">
        <v>20812</v>
      </c>
      <c r="K269" s="4">
        <v>6292</v>
      </c>
      <c r="L269" s="4">
        <v>1447</v>
      </c>
      <c r="M269" s="4">
        <v>31426</v>
      </c>
      <c r="N269" s="4">
        <v>407852</v>
      </c>
      <c r="O269" s="4">
        <v>35003573</v>
      </c>
      <c r="P269" s="4">
        <v>243549</v>
      </c>
      <c r="Q269" s="4">
        <v>2370</v>
      </c>
      <c r="R269" s="4">
        <v>1514</v>
      </c>
      <c r="S269" s="4">
        <v>7395040</v>
      </c>
      <c r="T269" s="4">
        <v>37752</v>
      </c>
      <c r="U269" s="4">
        <v>56</v>
      </c>
      <c r="V269" s="42" t="str">
        <f>IFERROR(VLOOKUP(U269,Mapping!$A$1:$B$17,2,0),Absent)</f>
        <v>Texas</v>
      </c>
      <c r="W269" s="4" t="str">
        <f>VLOOKUP(U269,Mapping!$A$1:$B$17,2,0)</f>
        <v>Texas</v>
      </c>
      <c r="X269" s="4">
        <v>119103396</v>
      </c>
      <c r="Y269" s="4">
        <v>937566</v>
      </c>
    </row>
    <row r="270" spans="2:25" x14ac:dyDescent="0.35">
      <c r="B270" s="34">
        <v>44110</v>
      </c>
      <c r="C270" s="34" t="str">
        <f t="shared" si="20"/>
        <v>2020_10</v>
      </c>
      <c r="D270" s="43" t="str">
        <f t="shared" si="21"/>
        <v>2020_10</v>
      </c>
      <c r="E270" s="43" t="str">
        <f t="shared" si="22"/>
        <v>2020_10</v>
      </c>
      <c r="F270" s="75">
        <f t="shared" si="23"/>
        <v>2020</v>
      </c>
      <c r="G270" s="75">
        <f t="shared" si="24"/>
        <v>10</v>
      </c>
      <c r="H270" s="4">
        <v>202846</v>
      </c>
      <c r="I270" s="4">
        <v>613</v>
      </c>
      <c r="J270" s="4">
        <v>20973</v>
      </c>
      <c r="K270" s="4">
        <v>6490</v>
      </c>
      <c r="L270" s="4">
        <v>-752</v>
      </c>
      <c r="M270" s="4">
        <v>32726</v>
      </c>
      <c r="N270" s="4">
        <v>407100</v>
      </c>
      <c r="O270" s="4">
        <v>35188676</v>
      </c>
      <c r="P270" s="4">
        <v>185103</v>
      </c>
      <c r="Q270" s="4">
        <v>2388</v>
      </c>
      <c r="R270" s="4">
        <v>1609</v>
      </c>
      <c r="S270" s="4">
        <v>7433886</v>
      </c>
      <c r="T270" s="4">
        <v>38846</v>
      </c>
      <c r="U270" s="4">
        <v>56</v>
      </c>
      <c r="V270" s="42" t="str">
        <f>IFERROR(VLOOKUP(U270,Mapping!$A$1:$B$17,2,0),Absent)</f>
        <v>Texas</v>
      </c>
      <c r="W270" s="4" t="str">
        <f>VLOOKUP(U270,Mapping!$A$1:$B$17,2,0)</f>
        <v>Texas</v>
      </c>
      <c r="X270" s="4">
        <v>120057953</v>
      </c>
      <c r="Y270" s="4">
        <v>954557</v>
      </c>
    </row>
    <row r="271" spans="2:25" x14ac:dyDescent="0.35">
      <c r="B271" s="34">
        <v>44111</v>
      </c>
      <c r="C271" s="34" t="str">
        <f t="shared" si="20"/>
        <v>2020_10</v>
      </c>
      <c r="D271" s="43" t="str">
        <f t="shared" si="21"/>
        <v>2020_10</v>
      </c>
      <c r="E271" s="43" t="str">
        <f t="shared" si="22"/>
        <v>2020_10</v>
      </c>
      <c r="F271" s="75">
        <f t="shared" si="23"/>
        <v>2020</v>
      </c>
      <c r="G271" s="75">
        <f t="shared" si="24"/>
        <v>10</v>
      </c>
      <c r="H271" s="4">
        <v>203775</v>
      </c>
      <c r="I271" s="4">
        <v>929</v>
      </c>
      <c r="J271" s="4">
        <v>21112</v>
      </c>
      <c r="K271" s="4">
        <v>6591</v>
      </c>
      <c r="L271" s="4">
        <v>2138</v>
      </c>
      <c r="M271" s="4">
        <v>33565</v>
      </c>
      <c r="N271" s="4">
        <v>409238</v>
      </c>
      <c r="O271" s="4">
        <v>35420950</v>
      </c>
      <c r="P271" s="4">
        <v>232274</v>
      </c>
      <c r="Q271" s="4">
        <v>2410</v>
      </c>
      <c r="R271" s="4">
        <v>1650</v>
      </c>
      <c r="S271" s="4">
        <v>7485102</v>
      </c>
      <c r="T271" s="4">
        <v>51216</v>
      </c>
      <c r="U271" s="4">
        <v>56</v>
      </c>
      <c r="V271" s="42" t="str">
        <f>IFERROR(VLOOKUP(U271,Mapping!$A$1:$B$17,2,0),Absent)</f>
        <v>Texas</v>
      </c>
      <c r="W271" s="4" t="str">
        <f>VLOOKUP(U271,Mapping!$A$1:$B$17,2,0)</f>
        <v>Texas</v>
      </c>
      <c r="X271" s="4">
        <v>121139462</v>
      </c>
      <c r="Y271" s="4">
        <v>1081509</v>
      </c>
    </row>
    <row r="272" spans="2:25" x14ac:dyDescent="0.35">
      <c r="B272" s="34">
        <v>44112</v>
      </c>
      <c r="C272" s="34" t="str">
        <f t="shared" si="20"/>
        <v>2020_10</v>
      </c>
      <c r="D272" s="43" t="str">
        <f t="shared" si="21"/>
        <v>2020_10</v>
      </c>
      <c r="E272" s="43" t="str">
        <f t="shared" si="22"/>
        <v>2020_10</v>
      </c>
      <c r="F272" s="75">
        <f t="shared" si="23"/>
        <v>2020</v>
      </c>
      <c r="G272" s="75">
        <f t="shared" si="24"/>
        <v>10</v>
      </c>
      <c r="H272" s="4">
        <v>204754</v>
      </c>
      <c r="I272" s="4">
        <v>979</v>
      </c>
      <c r="J272" s="4">
        <v>21217</v>
      </c>
      <c r="K272" s="4">
        <v>6694</v>
      </c>
      <c r="L272" s="4">
        <v>2134</v>
      </c>
      <c r="M272" s="4">
        <v>34446</v>
      </c>
      <c r="N272" s="4">
        <v>411372</v>
      </c>
      <c r="O272" s="4">
        <v>35427873</v>
      </c>
      <c r="P272" s="4">
        <v>6923</v>
      </c>
      <c r="Q272" s="4">
        <v>2427</v>
      </c>
      <c r="R272" s="4">
        <v>1638</v>
      </c>
      <c r="S272" s="4">
        <v>7540410</v>
      </c>
      <c r="T272" s="4">
        <v>55308</v>
      </c>
      <c r="U272" s="4">
        <v>56</v>
      </c>
      <c r="V272" s="42" t="str">
        <f>IFERROR(VLOOKUP(U272,Mapping!$A$1:$B$17,2,0),Absent)</f>
        <v>Texas</v>
      </c>
      <c r="W272" s="4" t="str">
        <f>VLOOKUP(U272,Mapping!$A$1:$B$17,2,0)</f>
        <v>Texas</v>
      </c>
      <c r="X272" s="4">
        <v>122364888</v>
      </c>
      <c r="Y272" s="4">
        <v>1225426</v>
      </c>
    </row>
    <row r="273" spans="2:25" x14ac:dyDescent="0.35">
      <c r="B273" s="34">
        <v>44113</v>
      </c>
      <c r="C273" s="34" t="str">
        <f t="shared" si="20"/>
        <v>2020_10</v>
      </c>
      <c r="D273" s="43" t="str">
        <f t="shared" si="21"/>
        <v>2020_10</v>
      </c>
      <c r="E273" s="43" t="str">
        <f t="shared" si="22"/>
        <v>2020_10</v>
      </c>
      <c r="F273" s="75">
        <f t="shared" si="23"/>
        <v>2020</v>
      </c>
      <c r="G273" s="75">
        <f t="shared" si="24"/>
        <v>10</v>
      </c>
      <c r="H273" s="4">
        <v>205667</v>
      </c>
      <c r="I273" s="4">
        <v>913</v>
      </c>
      <c r="J273" s="4">
        <v>21389</v>
      </c>
      <c r="K273" s="4">
        <v>6775</v>
      </c>
      <c r="L273" s="4">
        <v>1735</v>
      </c>
      <c r="M273" s="4">
        <v>34974</v>
      </c>
      <c r="N273" s="4">
        <v>413107</v>
      </c>
      <c r="O273" s="4">
        <v>35708305</v>
      </c>
      <c r="P273" s="4">
        <v>280432</v>
      </c>
      <c r="Q273" s="4">
        <v>2437</v>
      </c>
      <c r="R273" s="4">
        <v>1651</v>
      </c>
      <c r="S273" s="4">
        <v>7597403</v>
      </c>
      <c r="T273" s="4">
        <v>56993</v>
      </c>
      <c r="U273" s="4">
        <v>56</v>
      </c>
      <c r="V273" s="42" t="str">
        <f>IFERROR(VLOOKUP(U273,Mapping!$A$1:$B$17,2,0),Absent)</f>
        <v>Texas</v>
      </c>
      <c r="W273" s="4" t="str">
        <f>VLOOKUP(U273,Mapping!$A$1:$B$17,2,0)</f>
        <v>Texas</v>
      </c>
      <c r="X273" s="4">
        <v>123635349</v>
      </c>
      <c r="Y273" s="4">
        <v>1270461</v>
      </c>
    </row>
    <row r="274" spans="2:25" x14ac:dyDescent="0.35">
      <c r="B274" s="34">
        <v>44114</v>
      </c>
      <c r="C274" s="34" t="str">
        <f t="shared" si="20"/>
        <v>2020_10</v>
      </c>
      <c r="D274" s="43" t="str">
        <f t="shared" si="21"/>
        <v>2020_10</v>
      </c>
      <c r="E274" s="43" t="str">
        <f t="shared" si="22"/>
        <v>2020_10</v>
      </c>
      <c r="F274" s="75">
        <f t="shared" si="23"/>
        <v>2020</v>
      </c>
      <c r="G274" s="75">
        <f t="shared" si="24"/>
        <v>10</v>
      </c>
      <c r="H274" s="4">
        <v>206358</v>
      </c>
      <c r="I274" s="4">
        <v>691</v>
      </c>
      <c r="J274" s="4">
        <v>21512</v>
      </c>
      <c r="K274" s="4">
        <v>6752</v>
      </c>
      <c r="L274" s="4">
        <v>1486</v>
      </c>
      <c r="M274" s="4">
        <v>34700</v>
      </c>
      <c r="N274" s="4">
        <v>414593</v>
      </c>
      <c r="O274" s="4">
        <v>36006859</v>
      </c>
      <c r="P274" s="4">
        <v>298554</v>
      </c>
      <c r="Q274" s="4">
        <v>2451</v>
      </c>
      <c r="R274" s="4">
        <v>1667</v>
      </c>
      <c r="S274" s="4">
        <v>7655038</v>
      </c>
      <c r="T274" s="4">
        <v>57635</v>
      </c>
      <c r="U274" s="4">
        <v>56</v>
      </c>
      <c r="V274" s="42" t="str">
        <f>IFERROR(VLOOKUP(U274,Mapping!$A$1:$B$17,2,0),Absent)</f>
        <v>Texas</v>
      </c>
      <c r="W274" s="4" t="str">
        <f>VLOOKUP(U274,Mapping!$A$1:$B$17,2,0)</f>
        <v>Texas</v>
      </c>
      <c r="X274" s="4">
        <v>124940343</v>
      </c>
      <c r="Y274" s="4">
        <v>1304994</v>
      </c>
    </row>
    <row r="275" spans="2:25" x14ac:dyDescent="0.35">
      <c r="B275" s="34">
        <v>44115</v>
      </c>
      <c r="C275" s="34" t="str">
        <f t="shared" si="20"/>
        <v>2020_10</v>
      </c>
      <c r="D275" s="43" t="str">
        <f t="shared" si="21"/>
        <v>2020_10</v>
      </c>
      <c r="E275" s="43" t="str">
        <f t="shared" si="22"/>
        <v>2020_10</v>
      </c>
      <c r="F275" s="75">
        <f t="shared" si="23"/>
        <v>2020</v>
      </c>
      <c r="G275" s="75">
        <f t="shared" si="24"/>
        <v>10</v>
      </c>
      <c r="H275" s="4">
        <v>206829</v>
      </c>
      <c r="I275" s="4">
        <v>471</v>
      </c>
      <c r="J275" s="4">
        <v>21553</v>
      </c>
      <c r="K275" s="4">
        <v>6749</v>
      </c>
      <c r="L275" s="4">
        <v>981</v>
      </c>
      <c r="M275" s="4">
        <v>34609</v>
      </c>
      <c r="N275" s="4">
        <v>415574</v>
      </c>
      <c r="O275" s="4">
        <v>36226499</v>
      </c>
      <c r="P275" s="4">
        <v>219640</v>
      </c>
      <c r="Q275" s="4">
        <v>2454</v>
      </c>
      <c r="R275" s="4">
        <v>1646</v>
      </c>
      <c r="S275" s="4">
        <v>7701710</v>
      </c>
      <c r="T275" s="4">
        <v>46672</v>
      </c>
      <c r="U275" s="4">
        <v>56</v>
      </c>
      <c r="V275" s="42" t="str">
        <f>IFERROR(VLOOKUP(U275,Mapping!$A$1:$B$17,2,0),Absent)</f>
        <v>Texas</v>
      </c>
      <c r="W275" s="4" t="str">
        <f>VLOOKUP(U275,Mapping!$A$1:$B$17,2,0)</f>
        <v>Texas</v>
      </c>
      <c r="X275" s="4">
        <v>126042137</v>
      </c>
      <c r="Y275" s="4">
        <v>1101794</v>
      </c>
    </row>
    <row r="276" spans="2:25" x14ac:dyDescent="0.35">
      <c r="B276" s="34">
        <v>44116</v>
      </c>
      <c r="C276" s="34" t="str">
        <f t="shared" si="20"/>
        <v>2020_10</v>
      </c>
      <c r="D276" s="43" t="str">
        <f t="shared" si="21"/>
        <v>2020_10</v>
      </c>
      <c r="E276" s="43" t="str">
        <f t="shared" si="22"/>
        <v>2020_10</v>
      </c>
      <c r="F276" s="75">
        <f t="shared" si="23"/>
        <v>2020</v>
      </c>
      <c r="G276" s="75">
        <f t="shared" si="24"/>
        <v>10</v>
      </c>
      <c r="H276" s="4">
        <v>207114</v>
      </c>
      <c r="I276" s="4">
        <v>285</v>
      </c>
      <c r="J276" s="4">
        <v>21625</v>
      </c>
      <c r="K276" s="4">
        <v>6860</v>
      </c>
      <c r="L276" s="4">
        <v>1106</v>
      </c>
      <c r="M276" s="4">
        <v>35148</v>
      </c>
      <c r="N276" s="4">
        <v>416680</v>
      </c>
      <c r="O276" s="4">
        <v>36438624</v>
      </c>
      <c r="P276" s="4">
        <v>212125</v>
      </c>
      <c r="Q276" s="4">
        <v>2464</v>
      </c>
      <c r="R276" s="4">
        <v>1663</v>
      </c>
      <c r="S276" s="4">
        <v>7744944</v>
      </c>
      <c r="T276" s="4">
        <v>43234</v>
      </c>
      <c r="U276" s="4">
        <v>56</v>
      </c>
      <c r="V276" s="42" t="str">
        <f>IFERROR(VLOOKUP(U276,Mapping!$A$1:$B$17,2,0),Absent)</f>
        <v>Texas</v>
      </c>
      <c r="W276" s="4" t="str">
        <f>VLOOKUP(U276,Mapping!$A$1:$B$17,2,0)</f>
        <v>Texas</v>
      </c>
      <c r="X276" s="4">
        <v>126992255</v>
      </c>
      <c r="Y276" s="4">
        <v>950118</v>
      </c>
    </row>
    <row r="277" spans="2:25" x14ac:dyDescent="0.35">
      <c r="B277" s="34">
        <v>44117</v>
      </c>
      <c r="C277" s="34" t="str">
        <f t="shared" si="20"/>
        <v>2020_10</v>
      </c>
      <c r="D277" s="43" t="str">
        <f t="shared" si="21"/>
        <v>2020_10</v>
      </c>
      <c r="E277" s="43" t="str">
        <f t="shared" si="22"/>
        <v>2020_10</v>
      </c>
      <c r="F277" s="75">
        <f t="shared" si="23"/>
        <v>2020</v>
      </c>
      <c r="G277" s="75">
        <f t="shared" si="24"/>
        <v>10</v>
      </c>
      <c r="H277" s="4">
        <v>207832</v>
      </c>
      <c r="I277" s="4">
        <v>718</v>
      </c>
      <c r="J277" s="4">
        <v>21735</v>
      </c>
      <c r="K277" s="4">
        <v>7104</v>
      </c>
      <c r="L277" s="4">
        <v>2058</v>
      </c>
      <c r="M277" s="4">
        <v>36171</v>
      </c>
      <c r="N277" s="4">
        <v>418738</v>
      </c>
      <c r="O277" s="4">
        <v>36651298</v>
      </c>
      <c r="P277" s="4">
        <v>212674</v>
      </c>
      <c r="Q277" s="4">
        <v>2485</v>
      </c>
      <c r="R277" s="4">
        <v>1757</v>
      </c>
      <c r="S277" s="4">
        <v>7791923</v>
      </c>
      <c r="T277" s="4">
        <v>46979</v>
      </c>
      <c r="U277" s="4">
        <v>56</v>
      </c>
      <c r="V277" s="42" t="str">
        <f>IFERROR(VLOOKUP(U277,Mapping!$A$1:$B$17,2,0),Absent)</f>
        <v>Texas</v>
      </c>
      <c r="W277" s="4" t="str">
        <f>VLOOKUP(U277,Mapping!$A$1:$B$17,2,0)</f>
        <v>Texas</v>
      </c>
      <c r="X277" s="4">
        <v>128082565</v>
      </c>
      <c r="Y277" s="4">
        <v>1090310</v>
      </c>
    </row>
    <row r="278" spans="2:25" x14ac:dyDescent="0.35">
      <c r="B278" s="34">
        <v>44118</v>
      </c>
      <c r="C278" s="34" t="str">
        <f t="shared" si="20"/>
        <v>2020_10</v>
      </c>
      <c r="D278" s="43" t="str">
        <f t="shared" si="21"/>
        <v>2020_10</v>
      </c>
      <c r="E278" s="43" t="str">
        <f t="shared" si="22"/>
        <v>2020_10</v>
      </c>
      <c r="F278" s="75">
        <f t="shared" si="23"/>
        <v>2020</v>
      </c>
      <c r="G278" s="75">
        <f t="shared" si="24"/>
        <v>10</v>
      </c>
      <c r="H278" s="4">
        <v>208633</v>
      </c>
      <c r="I278" s="4">
        <v>801</v>
      </c>
      <c r="J278" s="4">
        <v>21889</v>
      </c>
      <c r="K278" s="4">
        <v>7236</v>
      </c>
      <c r="L278" s="4">
        <v>2437</v>
      </c>
      <c r="M278" s="4">
        <v>37184</v>
      </c>
      <c r="N278" s="4">
        <v>421175</v>
      </c>
      <c r="O278" s="4">
        <v>36795408</v>
      </c>
      <c r="P278" s="4">
        <v>144110</v>
      </c>
      <c r="Q278" s="4">
        <v>2516</v>
      </c>
      <c r="R278" s="4">
        <v>1775</v>
      </c>
      <c r="S278" s="4">
        <v>7849163</v>
      </c>
      <c r="T278" s="4">
        <v>57240</v>
      </c>
      <c r="U278" s="4">
        <v>56</v>
      </c>
      <c r="V278" s="42" t="str">
        <f>IFERROR(VLOOKUP(U278,Mapping!$A$1:$B$17,2,0),Absent)</f>
        <v>Texas</v>
      </c>
      <c r="W278" s="4" t="str">
        <f>VLOOKUP(U278,Mapping!$A$1:$B$17,2,0)</f>
        <v>Texas</v>
      </c>
      <c r="X278" s="4">
        <v>129196986</v>
      </c>
      <c r="Y278" s="4">
        <v>1114421</v>
      </c>
    </row>
    <row r="279" spans="2:25" x14ac:dyDescent="0.35">
      <c r="B279" s="34">
        <v>44119</v>
      </c>
      <c r="C279" s="34" t="str">
        <f t="shared" si="20"/>
        <v>2020_10</v>
      </c>
      <c r="D279" s="43" t="str">
        <f t="shared" si="21"/>
        <v>2020_10</v>
      </c>
      <c r="E279" s="43" t="str">
        <f t="shared" si="22"/>
        <v>2020_10</v>
      </c>
      <c r="F279" s="75">
        <f t="shared" si="23"/>
        <v>2020</v>
      </c>
      <c r="G279" s="75">
        <f t="shared" si="24"/>
        <v>10</v>
      </c>
      <c r="H279" s="4">
        <v>209561</v>
      </c>
      <c r="I279" s="4">
        <v>928</v>
      </c>
      <c r="J279" s="4">
        <v>22051</v>
      </c>
      <c r="K279" s="4">
        <v>7303</v>
      </c>
      <c r="L279" s="4">
        <v>2010</v>
      </c>
      <c r="M279" s="4">
        <v>37423</v>
      </c>
      <c r="N279" s="4">
        <v>423185</v>
      </c>
      <c r="O279" s="4">
        <v>37058663</v>
      </c>
      <c r="P279" s="4">
        <v>263255</v>
      </c>
      <c r="Q279" s="4">
        <v>2531</v>
      </c>
      <c r="R279" s="4">
        <v>1773</v>
      </c>
      <c r="S279" s="4">
        <v>7912804</v>
      </c>
      <c r="T279" s="4">
        <v>63641</v>
      </c>
      <c r="U279" s="4">
        <v>56</v>
      </c>
      <c r="V279" s="42" t="str">
        <f>IFERROR(VLOOKUP(U279,Mapping!$A$1:$B$17,2,0),Absent)</f>
        <v>Texas</v>
      </c>
      <c r="W279" s="4" t="str">
        <f>VLOOKUP(U279,Mapping!$A$1:$B$17,2,0)</f>
        <v>Texas</v>
      </c>
      <c r="X279" s="4">
        <v>130379681</v>
      </c>
      <c r="Y279" s="4">
        <v>1182695</v>
      </c>
    </row>
    <row r="280" spans="2:25" x14ac:dyDescent="0.35">
      <c r="B280" s="34">
        <v>44120</v>
      </c>
      <c r="C280" s="34" t="str">
        <f t="shared" si="20"/>
        <v>2020_10</v>
      </c>
      <c r="D280" s="43" t="str">
        <f t="shared" si="21"/>
        <v>2020_10</v>
      </c>
      <c r="E280" s="43" t="str">
        <f t="shared" si="22"/>
        <v>2020_10</v>
      </c>
      <c r="F280" s="75">
        <f t="shared" si="23"/>
        <v>2020</v>
      </c>
      <c r="G280" s="75">
        <f t="shared" si="24"/>
        <v>10</v>
      </c>
      <c r="H280" s="4">
        <v>210452</v>
      </c>
      <c r="I280" s="4">
        <v>891</v>
      </c>
      <c r="J280" s="4">
        <v>22202</v>
      </c>
      <c r="K280" s="4">
        <v>7333</v>
      </c>
      <c r="L280" s="4">
        <v>1866</v>
      </c>
      <c r="M280" s="4">
        <v>37479</v>
      </c>
      <c r="N280" s="4">
        <v>425051</v>
      </c>
      <c r="O280" s="4">
        <v>37331107</v>
      </c>
      <c r="P280" s="4">
        <v>272444</v>
      </c>
      <c r="Q280" s="4">
        <v>2547</v>
      </c>
      <c r="R280" s="4">
        <v>1740</v>
      </c>
      <c r="S280" s="4">
        <v>7981309</v>
      </c>
      <c r="T280" s="4">
        <v>68505</v>
      </c>
      <c r="U280" s="4">
        <v>56</v>
      </c>
      <c r="V280" s="42" t="str">
        <f>IFERROR(VLOOKUP(U280,Mapping!$A$1:$B$17,2,0),Absent)</f>
        <v>Texas</v>
      </c>
      <c r="W280" s="4" t="str">
        <f>VLOOKUP(U280,Mapping!$A$1:$B$17,2,0)</f>
        <v>Texas</v>
      </c>
      <c r="X280" s="4">
        <v>131626988</v>
      </c>
      <c r="Y280" s="4">
        <v>1247307</v>
      </c>
    </row>
    <row r="281" spans="2:25" x14ac:dyDescent="0.35">
      <c r="B281" s="34">
        <v>44121</v>
      </c>
      <c r="C281" s="34" t="str">
        <f t="shared" si="20"/>
        <v>2020_10</v>
      </c>
      <c r="D281" s="43" t="str">
        <f t="shared" si="21"/>
        <v>2020_10</v>
      </c>
      <c r="E281" s="43" t="str">
        <f t="shared" si="22"/>
        <v>2020_10</v>
      </c>
      <c r="F281" s="75">
        <f t="shared" si="23"/>
        <v>2020</v>
      </c>
      <c r="G281" s="75">
        <f t="shared" si="24"/>
        <v>10</v>
      </c>
      <c r="H281" s="4">
        <v>211232</v>
      </c>
      <c r="I281" s="4">
        <v>780</v>
      </c>
      <c r="J281" s="4">
        <v>22320</v>
      </c>
      <c r="K281" s="4">
        <v>7466</v>
      </c>
      <c r="L281" s="4">
        <v>1546</v>
      </c>
      <c r="M281" s="4">
        <v>37474</v>
      </c>
      <c r="N281" s="4">
        <v>426597</v>
      </c>
      <c r="O281" s="4">
        <v>37591664</v>
      </c>
      <c r="P281" s="4">
        <v>260557</v>
      </c>
      <c r="Q281" s="4">
        <v>2553</v>
      </c>
      <c r="R281" s="4">
        <v>1791</v>
      </c>
      <c r="S281" s="4">
        <v>8038984</v>
      </c>
      <c r="T281" s="4">
        <v>57675</v>
      </c>
      <c r="U281" s="4">
        <v>56</v>
      </c>
      <c r="V281" s="42" t="str">
        <f>IFERROR(VLOOKUP(U281,Mapping!$A$1:$B$17,2,0),Absent)</f>
        <v>Texas</v>
      </c>
      <c r="W281" s="4" t="str">
        <f>VLOOKUP(U281,Mapping!$A$1:$B$17,2,0)</f>
        <v>Texas</v>
      </c>
      <c r="X281" s="4">
        <v>132956086</v>
      </c>
      <c r="Y281" s="4">
        <v>1329098</v>
      </c>
    </row>
    <row r="282" spans="2:25" x14ac:dyDescent="0.35">
      <c r="B282" s="34">
        <v>44122</v>
      </c>
      <c r="C282" s="34" t="str">
        <f t="shared" si="20"/>
        <v>2020_10</v>
      </c>
      <c r="D282" s="43" t="str">
        <f t="shared" si="21"/>
        <v>2020_10</v>
      </c>
      <c r="E282" s="43" t="str">
        <f t="shared" si="22"/>
        <v>2020_10</v>
      </c>
      <c r="F282" s="75">
        <f t="shared" si="23"/>
        <v>2020</v>
      </c>
      <c r="G282" s="75">
        <f t="shared" si="24"/>
        <v>10</v>
      </c>
      <c r="H282" s="4">
        <v>211637</v>
      </c>
      <c r="I282" s="4">
        <v>405</v>
      </c>
      <c r="J282" s="4">
        <v>22391</v>
      </c>
      <c r="K282" s="4">
        <v>7383</v>
      </c>
      <c r="L282" s="4">
        <v>813</v>
      </c>
      <c r="M282" s="4">
        <v>36536</v>
      </c>
      <c r="N282" s="4">
        <v>427410</v>
      </c>
      <c r="O282" s="4">
        <v>37785642</v>
      </c>
      <c r="P282" s="4">
        <v>193978</v>
      </c>
      <c r="Q282" s="4">
        <v>2557</v>
      </c>
      <c r="R282" s="4">
        <v>1762</v>
      </c>
      <c r="S282" s="4">
        <v>8086941</v>
      </c>
      <c r="T282" s="4">
        <v>47957</v>
      </c>
      <c r="U282" s="4">
        <v>56</v>
      </c>
      <c r="V282" s="42" t="str">
        <f>IFERROR(VLOOKUP(U282,Mapping!$A$1:$B$17,2,0),Absent)</f>
        <v>Texas</v>
      </c>
      <c r="W282" s="4" t="str">
        <f>VLOOKUP(U282,Mapping!$A$1:$B$17,2,0)</f>
        <v>Texas</v>
      </c>
      <c r="X282" s="4">
        <v>134030357</v>
      </c>
      <c r="Y282" s="4">
        <v>1074271</v>
      </c>
    </row>
    <row r="283" spans="2:25" x14ac:dyDescent="0.35">
      <c r="B283" s="34">
        <v>44123</v>
      </c>
      <c r="C283" s="34" t="str">
        <f t="shared" si="20"/>
        <v>2020_10</v>
      </c>
      <c r="D283" s="43" t="str">
        <f t="shared" si="21"/>
        <v>2020_10</v>
      </c>
      <c r="E283" s="43" t="str">
        <f t="shared" si="22"/>
        <v>2020_10</v>
      </c>
      <c r="F283" s="75">
        <f t="shared" si="23"/>
        <v>2020</v>
      </c>
      <c r="G283" s="75">
        <f t="shared" si="24"/>
        <v>10</v>
      </c>
      <c r="H283" s="4">
        <v>212080</v>
      </c>
      <c r="I283" s="4">
        <v>443</v>
      </c>
      <c r="J283" s="4">
        <v>22475</v>
      </c>
      <c r="K283" s="4">
        <v>8063</v>
      </c>
      <c r="L283" s="4">
        <v>1605</v>
      </c>
      <c r="M283" s="4">
        <v>37976</v>
      </c>
      <c r="N283" s="4">
        <v>429015</v>
      </c>
      <c r="O283" s="4">
        <v>38133111</v>
      </c>
      <c r="P283" s="4">
        <v>347469</v>
      </c>
      <c r="Q283" s="4">
        <v>2577</v>
      </c>
      <c r="R283" s="4">
        <v>1804</v>
      </c>
      <c r="S283" s="4">
        <v>8144591</v>
      </c>
      <c r="T283" s="4">
        <v>57650</v>
      </c>
      <c r="U283" s="4">
        <v>56</v>
      </c>
      <c r="V283" s="42" t="str">
        <f>IFERROR(VLOOKUP(U283,Mapping!$A$1:$B$17,2,0),Absent)</f>
        <v>Texas</v>
      </c>
      <c r="W283" s="4" t="str">
        <f>VLOOKUP(U283,Mapping!$A$1:$B$17,2,0)</f>
        <v>Texas</v>
      </c>
      <c r="X283" s="4">
        <v>135131125</v>
      </c>
      <c r="Y283" s="4">
        <v>1100768</v>
      </c>
    </row>
    <row r="284" spans="2:25" x14ac:dyDescent="0.35">
      <c r="B284" s="34">
        <v>44124</v>
      </c>
      <c r="C284" s="34" t="str">
        <f t="shared" si="20"/>
        <v>2020_10</v>
      </c>
      <c r="D284" s="43" t="str">
        <f t="shared" si="21"/>
        <v>2020_10</v>
      </c>
      <c r="E284" s="43" t="str">
        <f t="shared" si="22"/>
        <v>2020_10</v>
      </c>
      <c r="F284" s="75">
        <f t="shared" si="23"/>
        <v>2020</v>
      </c>
      <c r="G284" s="75">
        <f t="shared" si="24"/>
        <v>10</v>
      </c>
      <c r="H284" s="4">
        <v>212913</v>
      </c>
      <c r="I284" s="4">
        <v>833</v>
      </c>
      <c r="J284" s="4">
        <v>22662</v>
      </c>
      <c r="K284" s="4">
        <v>8206</v>
      </c>
      <c r="L284" s="4">
        <v>2309</v>
      </c>
      <c r="M284" s="4">
        <v>39391</v>
      </c>
      <c r="N284" s="4">
        <v>431324</v>
      </c>
      <c r="O284" s="4">
        <v>38334630</v>
      </c>
      <c r="P284" s="4">
        <v>201519</v>
      </c>
      <c r="Q284" s="4">
        <v>2593</v>
      </c>
      <c r="R284" s="4">
        <v>2042</v>
      </c>
      <c r="S284" s="4">
        <v>8205165</v>
      </c>
      <c r="T284" s="4">
        <v>60574</v>
      </c>
      <c r="U284" s="4">
        <v>56</v>
      </c>
      <c r="V284" s="42" t="str">
        <f>IFERROR(VLOOKUP(U284,Mapping!$A$1:$B$17,2,0),Absent)</f>
        <v>Texas</v>
      </c>
      <c r="W284" s="4" t="str">
        <f>VLOOKUP(U284,Mapping!$A$1:$B$17,2,0)</f>
        <v>Texas</v>
      </c>
      <c r="X284" s="4">
        <v>136165479</v>
      </c>
      <c r="Y284" s="4">
        <v>1034354</v>
      </c>
    </row>
    <row r="285" spans="2:25" x14ac:dyDescent="0.35">
      <c r="B285" s="34">
        <v>44125</v>
      </c>
      <c r="C285" s="34" t="str">
        <f t="shared" si="20"/>
        <v>2020_10</v>
      </c>
      <c r="D285" s="43" t="str">
        <f t="shared" si="21"/>
        <v>2020_10</v>
      </c>
      <c r="E285" s="43" t="str">
        <f t="shared" si="22"/>
        <v>2020_10</v>
      </c>
      <c r="F285" s="75">
        <f t="shared" si="23"/>
        <v>2020</v>
      </c>
      <c r="G285" s="75">
        <f t="shared" si="24"/>
        <v>10</v>
      </c>
      <c r="H285" s="4">
        <v>213941</v>
      </c>
      <c r="I285" s="4">
        <v>1028</v>
      </c>
      <c r="J285" s="4">
        <v>22855</v>
      </c>
      <c r="K285" s="4">
        <v>8291</v>
      </c>
      <c r="L285" s="4">
        <v>2123</v>
      </c>
      <c r="M285" s="4">
        <v>40397</v>
      </c>
      <c r="N285" s="4">
        <v>433447</v>
      </c>
      <c r="O285" s="4">
        <v>38536182</v>
      </c>
      <c r="P285" s="4">
        <v>201552</v>
      </c>
      <c r="Q285" s="4">
        <v>2622</v>
      </c>
      <c r="R285" s="4">
        <v>2083</v>
      </c>
      <c r="S285" s="4">
        <v>8266875</v>
      </c>
      <c r="T285" s="4">
        <v>61710</v>
      </c>
      <c r="U285" s="4">
        <v>56</v>
      </c>
      <c r="V285" s="42" t="str">
        <f>IFERROR(VLOOKUP(U285,Mapping!$A$1:$B$17,2,0),Absent)</f>
        <v>Texas</v>
      </c>
      <c r="W285" s="4" t="str">
        <f>VLOOKUP(U285,Mapping!$A$1:$B$17,2,0)</f>
        <v>Texas</v>
      </c>
      <c r="X285" s="4">
        <v>137221407</v>
      </c>
      <c r="Y285" s="4">
        <v>1055928</v>
      </c>
    </row>
    <row r="286" spans="2:25" x14ac:dyDescent="0.35">
      <c r="B286" s="34">
        <v>44126</v>
      </c>
      <c r="C286" s="34" t="str">
        <f t="shared" si="20"/>
        <v>2020_10</v>
      </c>
      <c r="D286" s="43" t="str">
        <f t="shared" si="21"/>
        <v>2020_10</v>
      </c>
      <c r="E286" s="43" t="str">
        <f t="shared" si="22"/>
        <v>2020_10</v>
      </c>
      <c r="F286" s="75">
        <f t="shared" si="23"/>
        <v>2020</v>
      </c>
      <c r="G286" s="75">
        <f t="shared" si="24"/>
        <v>10</v>
      </c>
      <c r="H286" s="4">
        <v>215058</v>
      </c>
      <c r="I286" s="4">
        <v>1117</v>
      </c>
      <c r="J286" s="4">
        <v>23018</v>
      </c>
      <c r="K286" s="4">
        <v>8180</v>
      </c>
      <c r="L286" s="4">
        <v>2505</v>
      </c>
      <c r="M286" s="4">
        <v>41114</v>
      </c>
      <c r="N286" s="4">
        <v>435952</v>
      </c>
      <c r="O286" s="4">
        <v>38837959</v>
      </c>
      <c r="P286" s="4">
        <v>301777</v>
      </c>
      <c r="Q286" s="4">
        <v>2641</v>
      </c>
      <c r="R286" s="4">
        <v>2147</v>
      </c>
      <c r="S286" s="4">
        <v>8340294</v>
      </c>
      <c r="T286" s="4">
        <v>73419</v>
      </c>
      <c r="U286" s="4">
        <v>56</v>
      </c>
      <c r="V286" s="42" t="str">
        <f>IFERROR(VLOOKUP(U286,Mapping!$A$1:$B$17,2,0),Absent)</f>
        <v>Texas</v>
      </c>
      <c r="W286" s="4" t="str">
        <f>VLOOKUP(U286,Mapping!$A$1:$B$17,2,0)</f>
        <v>Texas</v>
      </c>
      <c r="X286" s="4">
        <v>138527175</v>
      </c>
      <c r="Y286" s="4">
        <v>1305768</v>
      </c>
    </row>
    <row r="287" spans="2:25" x14ac:dyDescent="0.35">
      <c r="B287" s="34">
        <v>44127</v>
      </c>
      <c r="C287" s="34" t="str">
        <f t="shared" si="20"/>
        <v>2020_10</v>
      </c>
      <c r="D287" s="43" t="str">
        <f t="shared" si="21"/>
        <v>2020_10</v>
      </c>
      <c r="E287" s="43" t="str">
        <f t="shared" si="22"/>
        <v>2020_10</v>
      </c>
      <c r="F287" s="75">
        <f t="shared" si="23"/>
        <v>2020</v>
      </c>
      <c r="G287" s="75">
        <f t="shared" si="24"/>
        <v>10</v>
      </c>
      <c r="H287" s="4">
        <v>216007</v>
      </c>
      <c r="I287" s="4">
        <v>949</v>
      </c>
      <c r="J287" s="4">
        <v>23221</v>
      </c>
      <c r="K287" s="4">
        <v>8342</v>
      </c>
      <c r="L287" s="4">
        <v>15058</v>
      </c>
      <c r="M287" s="4">
        <v>41614</v>
      </c>
      <c r="N287" s="4">
        <v>451010</v>
      </c>
      <c r="O287" s="4">
        <v>39142812</v>
      </c>
      <c r="P287" s="4">
        <v>304853</v>
      </c>
      <c r="Q287" s="4">
        <v>2679</v>
      </c>
      <c r="R287" s="4">
        <v>2180</v>
      </c>
      <c r="S287" s="4">
        <v>8422869</v>
      </c>
      <c r="T287" s="4">
        <v>82575</v>
      </c>
      <c r="U287" s="4">
        <v>56</v>
      </c>
      <c r="V287" s="42" t="str">
        <f>IFERROR(VLOOKUP(U287,Mapping!$A$1:$B$17,2,0),Absent)</f>
        <v>Texas</v>
      </c>
      <c r="W287" s="4" t="str">
        <f>VLOOKUP(U287,Mapping!$A$1:$B$17,2,0)</f>
        <v>Texas</v>
      </c>
      <c r="X287" s="4">
        <v>139971557</v>
      </c>
      <c r="Y287" s="4">
        <v>1444382</v>
      </c>
    </row>
    <row r="288" spans="2:25" x14ac:dyDescent="0.35">
      <c r="B288" s="34">
        <v>44128</v>
      </c>
      <c r="C288" s="34" t="str">
        <f t="shared" si="20"/>
        <v>2020_10</v>
      </c>
      <c r="D288" s="43" t="str">
        <f t="shared" si="21"/>
        <v>2020_10</v>
      </c>
      <c r="E288" s="43" t="str">
        <f t="shared" si="22"/>
        <v>2020_10</v>
      </c>
      <c r="F288" s="75">
        <f t="shared" si="23"/>
        <v>2020</v>
      </c>
      <c r="G288" s="75">
        <f t="shared" si="24"/>
        <v>10</v>
      </c>
      <c r="H288" s="4">
        <v>216903</v>
      </c>
      <c r="I288" s="4">
        <v>896</v>
      </c>
      <c r="J288" s="4">
        <v>23356</v>
      </c>
      <c r="K288" s="4">
        <v>8675</v>
      </c>
      <c r="L288" s="4">
        <v>1822</v>
      </c>
      <c r="M288" s="4">
        <v>42087</v>
      </c>
      <c r="N288" s="4">
        <v>452832</v>
      </c>
      <c r="O288" s="4">
        <v>39402583</v>
      </c>
      <c r="P288" s="4">
        <v>259771</v>
      </c>
      <c r="Q288" s="4">
        <v>2691</v>
      </c>
      <c r="R288" s="4">
        <v>2230</v>
      </c>
      <c r="S288" s="4">
        <v>8506661</v>
      </c>
      <c r="T288" s="4">
        <v>83792</v>
      </c>
      <c r="U288" s="4">
        <v>56</v>
      </c>
      <c r="V288" s="42" t="str">
        <f>IFERROR(VLOOKUP(U288,Mapping!$A$1:$B$17,2,0),Absent)</f>
        <v>Texas</v>
      </c>
      <c r="W288" s="4" t="str">
        <f>VLOOKUP(U288,Mapping!$A$1:$B$17,2,0)</f>
        <v>Texas</v>
      </c>
      <c r="X288" s="4">
        <v>141341796</v>
      </c>
      <c r="Y288" s="4">
        <v>1370239</v>
      </c>
    </row>
    <row r="289" spans="2:25" x14ac:dyDescent="0.35">
      <c r="B289" s="34">
        <v>44129</v>
      </c>
      <c r="C289" s="34" t="str">
        <f t="shared" si="20"/>
        <v>2020_10</v>
      </c>
      <c r="D289" s="43" t="str">
        <f t="shared" si="21"/>
        <v>2020_10</v>
      </c>
      <c r="E289" s="43" t="str">
        <f t="shared" si="22"/>
        <v>2020_10</v>
      </c>
      <c r="F289" s="75">
        <f t="shared" si="23"/>
        <v>2020</v>
      </c>
      <c r="G289" s="75">
        <f t="shared" si="24"/>
        <v>10</v>
      </c>
      <c r="H289" s="4">
        <v>217294</v>
      </c>
      <c r="I289" s="4">
        <v>391</v>
      </c>
      <c r="J289" s="4">
        <v>23420</v>
      </c>
      <c r="K289" s="4">
        <v>8590</v>
      </c>
      <c r="L289" s="4">
        <v>1076</v>
      </c>
      <c r="M289" s="4">
        <v>41883</v>
      </c>
      <c r="N289" s="4">
        <v>453908</v>
      </c>
      <c r="O289" s="4">
        <v>39671263</v>
      </c>
      <c r="P289" s="4">
        <v>268680</v>
      </c>
      <c r="Q289" s="4">
        <v>2693</v>
      </c>
      <c r="R289" s="4">
        <v>2176</v>
      </c>
      <c r="S289" s="4">
        <v>8571132</v>
      </c>
      <c r="T289" s="4">
        <v>64471</v>
      </c>
      <c r="U289" s="4">
        <v>56</v>
      </c>
      <c r="V289" s="42" t="str">
        <f>IFERROR(VLOOKUP(U289,Mapping!$A$1:$B$17,2,0),Absent)</f>
        <v>Texas</v>
      </c>
      <c r="W289" s="4" t="str">
        <f>VLOOKUP(U289,Mapping!$A$1:$B$17,2,0)</f>
        <v>Texas</v>
      </c>
      <c r="X289" s="4">
        <v>142564158</v>
      </c>
      <c r="Y289" s="4">
        <v>1222362</v>
      </c>
    </row>
    <row r="290" spans="2:25" x14ac:dyDescent="0.35">
      <c r="B290" s="34">
        <v>44130</v>
      </c>
      <c r="C290" s="34" t="str">
        <f t="shared" si="20"/>
        <v>2020_10</v>
      </c>
      <c r="D290" s="43" t="str">
        <f t="shared" si="21"/>
        <v>2020_10</v>
      </c>
      <c r="E290" s="43" t="str">
        <f t="shared" si="22"/>
        <v>2020_10</v>
      </c>
      <c r="F290" s="75">
        <f t="shared" si="23"/>
        <v>2020</v>
      </c>
      <c r="G290" s="75">
        <f t="shared" si="24"/>
        <v>10</v>
      </c>
      <c r="H290" s="4">
        <v>217691</v>
      </c>
      <c r="I290" s="4">
        <v>397</v>
      </c>
      <c r="J290" s="4">
        <v>23542</v>
      </c>
      <c r="K290" s="4">
        <v>8946</v>
      </c>
      <c r="L290" s="4">
        <v>1697</v>
      </c>
      <c r="M290" s="4">
        <v>42988</v>
      </c>
      <c r="N290" s="4">
        <v>455605</v>
      </c>
      <c r="O290" s="4">
        <v>39939297</v>
      </c>
      <c r="P290" s="4">
        <v>268034</v>
      </c>
      <c r="Q290" s="4">
        <v>2703</v>
      </c>
      <c r="R290" s="4">
        <v>2300</v>
      </c>
      <c r="S290" s="4">
        <v>8634562</v>
      </c>
      <c r="T290" s="4">
        <v>63430</v>
      </c>
      <c r="U290" s="4">
        <v>56</v>
      </c>
      <c r="V290" s="42" t="str">
        <f>IFERROR(VLOOKUP(U290,Mapping!$A$1:$B$17,2,0),Absent)</f>
        <v>Texas</v>
      </c>
      <c r="W290" s="4" t="str">
        <f>VLOOKUP(U290,Mapping!$A$1:$B$17,2,0)</f>
        <v>Texas</v>
      </c>
      <c r="X290" s="4">
        <v>143695730</v>
      </c>
      <c r="Y290" s="4">
        <v>1131572</v>
      </c>
    </row>
    <row r="291" spans="2:25" x14ac:dyDescent="0.35">
      <c r="B291" s="34">
        <v>44131</v>
      </c>
      <c r="C291" s="34" t="str">
        <f t="shared" si="20"/>
        <v>2020_10</v>
      </c>
      <c r="D291" s="43" t="str">
        <f t="shared" si="21"/>
        <v>2020_10</v>
      </c>
      <c r="E291" s="43" t="str">
        <f t="shared" si="22"/>
        <v>2020_10</v>
      </c>
      <c r="F291" s="75">
        <f t="shared" si="23"/>
        <v>2020</v>
      </c>
      <c r="G291" s="75">
        <f t="shared" si="24"/>
        <v>10</v>
      </c>
      <c r="H291" s="4">
        <v>218613</v>
      </c>
      <c r="I291" s="4">
        <v>922</v>
      </c>
      <c r="J291" s="4">
        <v>23701</v>
      </c>
      <c r="K291" s="4">
        <v>8985</v>
      </c>
      <c r="L291" s="4">
        <v>2290</v>
      </c>
      <c r="M291" s="4">
        <v>44391</v>
      </c>
      <c r="N291" s="4">
        <v>457895</v>
      </c>
      <c r="O291" s="4">
        <v>40159937</v>
      </c>
      <c r="P291" s="4">
        <v>220640</v>
      </c>
      <c r="Q291" s="4">
        <v>2719</v>
      </c>
      <c r="R291" s="4">
        <v>2283</v>
      </c>
      <c r="S291" s="4">
        <v>8706817</v>
      </c>
      <c r="T291" s="4">
        <v>72255</v>
      </c>
      <c r="U291" s="4">
        <v>56</v>
      </c>
      <c r="V291" s="42" t="str">
        <f>IFERROR(VLOOKUP(U291,Mapping!$A$1:$B$17,2,0),Absent)</f>
        <v>Texas</v>
      </c>
      <c r="W291" s="4" t="str">
        <f>VLOOKUP(U291,Mapping!$A$1:$B$17,2,0)</f>
        <v>Texas</v>
      </c>
      <c r="X291" s="4">
        <v>144846185</v>
      </c>
      <c r="Y291" s="4">
        <v>1150455</v>
      </c>
    </row>
    <row r="292" spans="2:25" x14ac:dyDescent="0.35">
      <c r="B292" s="34">
        <v>44132</v>
      </c>
      <c r="C292" s="34" t="str">
        <f t="shared" si="20"/>
        <v>2020_10</v>
      </c>
      <c r="D292" s="43" t="str">
        <f t="shared" si="21"/>
        <v>2020_10</v>
      </c>
      <c r="E292" s="43" t="str">
        <f t="shared" si="22"/>
        <v>2020_10</v>
      </c>
      <c r="F292" s="75">
        <f t="shared" si="23"/>
        <v>2020</v>
      </c>
      <c r="G292" s="75">
        <f t="shared" si="24"/>
        <v>10</v>
      </c>
      <c r="H292" s="4">
        <v>219660</v>
      </c>
      <c r="I292" s="4">
        <v>1047</v>
      </c>
      <c r="J292" s="4">
        <v>23883</v>
      </c>
      <c r="K292" s="4">
        <v>9133</v>
      </c>
      <c r="L292" s="4">
        <v>2461</v>
      </c>
      <c r="M292" s="4">
        <v>45214</v>
      </c>
      <c r="N292" s="4">
        <v>460356</v>
      </c>
      <c r="O292" s="4">
        <v>40425870</v>
      </c>
      <c r="P292" s="4">
        <v>265933</v>
      </c>
      <c r="Q292" s="4">
        <v>2744</v>
      </c>
      <c r="R292" s="4">
        <v>2354</v>
      </c>
      <c r="S292" s="4">
        <v>8786517</v>
      </c>
      <c r="T292" s="4">
        <v>79700</v>
      </c>
      <c r="U292" s="4">
        <v>56</v>
      </c>
      <c r="V292" s="42" t="str">
        <f>IFERROR(VLOOKUP(U292,Mapping!$A$1:$B$17,2,0),Absent)</f>
        <v>Texas</v>
      </c>
      <c r="W292" s="4" t="str">
        <f>VLOOKUP(U292,Mapping!$A$1:$B$17,2,0)</f>
        <v>Texas</v>
      </c>
      <c r="X292" s="4">
        <v>145996613</v>
      </c>
      <c r="Y292" s="4">
        <v>1150428</v>
      </c>
    </row>
    <row r="293" spans="2:25" x14ac:dyDescent="0.35">
      <c r="B293" s="34">
        <v>44133</v>
      </c>
      <c r="C293" s="34" t="str">
        <f t="shared" si="20"/>
        <v>2020_10</v>
      </c>
      <c r="D293" s="43" t="str">
        <f t="shared" si="21"/>
        <v>2020_10</v>
      </c>
      <c r="E293" s="43" t="str">
        <f t="shared" si="22"/>
        <v>2020_10</v>
      </c>
      <c r="F293" s="75">
        <f t="shared" si="23"/>
        <v>2020</v>
      </c>
      <c r="G293" s="75">
        <f t="shared" si="24"/>
        <v>10</v>
      </c>
      <c r="H293" s="4">
        <v>220720</v>
      </c>
      <c r="I293" s="4">
        <v>1060</v>
      </c>
      <c r="J293" s="4">
        <v>24082</v>
      </c>
      <c r="K293" s="4">
        <v>9320</v>
      </c>
      <c r="L293" s="4">
        <v>2321</v>
      </c>
      <c r="M293" s="4">
        <v>46191</v>
      </c>
      <c r="N293" s="4">
        <v>462677</v>
      </c>
      <c r="O293" s="4">
        <v>40742964</v>
      </c>
      <c r="P293" s="4">
        <v>317094</v>
      </c>
      <c r="Q293" s="4">
        <v>2760</v>
      </c>
      <c r="R293" s="4">
        <v>2399</v>
      </c>
      <c r="S293" s="4">
        <v>8875882</v>
      </c>
      <c r="T293" s="4">
        <v>89365</v>
      </c>
      <c r="U293" s="4">
        <v>56</v>
      </c>
      <c r="V293" s="42" t="str">
        <f>IFERROR(VLOOKUP(U293,Mapping!$A$1:$B$17,2,0),Absent)</f>
        <v>Texas</v>
      </c>
      <c r="W293" s="4" t="str">
        <f>VLOOKUP(U293,Mapping!$A$1:$B$17,2,0)</f>
        <v>Texas</v>
      </c>
      <c r="X293" s="4">
        <v>147449787</v>
      </c>
      <c r="Y293" s="4">
        <v>1453174</v>
      </c>
    </row>
    <row r="294" spans="2:25" x14ac:dyDescent="0.35">
      <c r="B294" s="34">
        <v>44134</v>
      </c>
      <c r="C294" s="34" t="str">
        <f t="shared" si="20"/>
        <v>2020_10</v>
      </c>
      <c r="D294" s="43" t="str">
        <f t="shared" si="21"/>
        <v>2020_10</v>
      </c>
      <c r="E294" s="43" t="str">
        <f t="shared" si="22"/>
        <v>2020_10</v>
      </c>
      <c r="F294" s="75">
        <f t="shared" si="23"/>
        <v>2020</v>
      </c>
      <c r="G294" s="75">
        <f t="shared" si="24"/>
        <v>10</v>
      </c>
      <c r="H294" s="4">
        <v>221667</v>
      </c>
      <c r="I294" s="4">
        <v>947</v>
      </c>
      <c r="J294" s="4">
        <v>24230</v>
      </c>
      <c r="K294" s="4">
        <v>9550</v>
      </c>
      <c r="L294" s="4">
        <v>2403</v>
      </c>
      <c r="M294" s="4">
        <v>46880</v>
      </c>
      <c r="N294" s="4">
        <v>465080</v>
      </c>
      <c r="O294" s="4">
        <v>40949659</v>
      </c>
      <c r="P294" s="4">
        <v>206695</v>
      </c>
      <c r="Q294" s="4">
        <v>2776</v>
      </c>
      <c r="R294" s="4">
        <v>2477</v>
      </c>
      <c r="S294" s="4">
        <v>8973824</v>
      </c>
      <c r="T294" s="4">
        <v>97942</v>
      </c>
      <c r="U294" s="4">
        <v>56</v>
      </c>
      <c r="V294" s="42" t="str">
        <f>IFERROR(VLOOKUP(U294,Mapping!$A$1:$B$17,2,0),Absent)</f>
        <v>Texas</v>
      </c>
      <c r="W294" s="4" t="str">
        <f>VLOOKUP(U294,Mapping!$A$1:$B$17,2,0)</f>
        <v>Texas</v>
      </c>
      <c r="X294" s="4">
        <v>148872913</v>
      </c>
      <c r="Y294" s="4">
        <v>1423126</v>
      </c>
    </row>
    <row r="295" spans="2:25" x14ac:dyDescent="0.35">
      <c r="B295" s="34">
        <v>44135</v>
      </c>
      <c r="C295" s="34" t="str">
        <f t="shared" si="20"/>
        <v>2020_10</v>
      </c>
      <c r="D295" s="43" t="str">
        <f t="shared" si="21"/>
        <v>2020_10</v>
      </c>
      <c r="E295" s="43" t="str">
        <f t="shared" si="22"/>
        <v>2020_10</v>
      </c>
      <c r="F295" s="75">
        <f t="shared" si="23"/>
        <v>2020</v>
      </c>
      <c r="G295" s="75">
        <f t="shared" si="24"/>
        <v>10</v>
      </c>
      <c r="H295" s="4">
        <v>222625</v>
      </c>
      <c r="I295" s="4">
        <v>958</v>
      </c>
      <c r="J295" s="4">
        <v>24375</v>
      </c>
      <c r="K295" s="4">
        <v>9613</v>
      </c>
      <c r="L295" s="4">
        <v>2116</v>
      </c>
      <c r="M295" s="4">
        <v>47486</v>
      </c>
      <c r="N295" s="4">
        <v>467196</v>
      </c>
      <c r="O295" s="4">
        <v>41275424</v>
      </c>
      <c r="P295" s="4">
        <v>325765</v>
      </c>
      <c r="Q295" s="4">
        <v>2786</v>
      </c>
      <c r="R295" s="4">
        <v>2502</v>
      </c>
      <c r="S295" s="4">
        <v>9065118</v>
      </c>
      <c r="T295" s="4">
        <v>91294</v>
      </c>
      <c r="U295" s="4">
        <v>56</v>
      </c>
      <c r="V295" s="42" t="str">
        <f>IFERROR(VLOOKUP(U295,Mapping!$A$1:$B$17,2,0),Absent)</f>
        <v>Texas</v>
      </c>
      <c r="W295" s="4" t="str">
        <f>VLOOKUP(U295,Mapping!$A$1:$B$17,2,0)</f>
        <v>Texas</v>
      </c>
      <c r="X295" s="4">
        <v>150346357</v>
      </c>
      <c r="Y295" s="4">
        <v>1473444</v>
      </c>
    </row>
    <row r="296" spans="2:25" x14ac:dyDescent="0.35">
      <c r="B296" s="34">
        <v>44136</v>
      </c>
      <c r="C296" s="34" t="str">
        <f t="shared" si="20"/>
        <v>2020_11</v>
      </c>
      <c r="D296" s="43" t="str">
        <f t="shared" si="21"/>
        <v>2020_11</v>
      </c>
      <c r="E296" s="43" t="str">
        <f t="shared" si="22"/>
        <v>2020_11</v>
      </c>
      <c r="F296" s="75">
        <f t="shared" si="23"/>
        <v>2020</v>
      </c>
      <c r="G296" s="75">
        <f t="shared" si="24"/>
        <v>11</v>
      </c>
      <c r="H296" s="4">
        <v>223035</v>
      </c>
      <c r="I296" s="4">
        <v>410</v>
      </c>
      <c r="J296" s="4">
        <v>24457</v>
      </c>
      <c r="K296" s="4">
        <v>9665</v>
      </c>
      <c r="L296" s="4">
        <v>1166</v>
      </c>
      <c r="M296" s="4">
        <v>47615</v>
      </c>
      <c r="N296" s="4">
        <v>468362</v>
      </c>
      <c r="O296" s="4">
        <v>41504027</v>
      </c>
      <c r="P296" s="4">
        <v>228603</v>
      </c>
      <c r="Q296" s="4">
        <v>2797</v>
      </c>
      <c r="R296" s="4">
        <v>2553</v>
      </c>
      <c r="S296" s="4">
        <v>9207091</v>
      </c>
      <c r="T296" s="4">
        <v>141973</v>
      </c>
      <c r="U296" s="4">
        <v>56</v>
      </c>
      <c r="V296" s="42" t="str">
        <f>IFERROR(VLOOKUP(U296,Mapping!$A$1:$B$17,2,0),Absent)</f>
        <v>Texas</v>
      </c>
      <c r="W296" s="4" t="str">
        <f>VLOOKUP(U296,Mapping!$A$1:$B$17,2,0)</f>
        <v>Texas</v>
      </c>
      <c r="X296" s="4">
        <v>151506495</v>
      </c>
      <c r="Y296" s="4">
        <v>1160138</v>
      </c>
    </row>
    <row r="297" spans="2:25" x14ac:dyDescent="0.35">
      <c r="B297" s="34">
        <v>44137</v>
      </c>
      <c r="C297" s="34" t="str">
        <f t="shared" si="20"/>
        <v>2020_11</v>
      </c>
      <c r="D297" s="43" t="str">
        <f t="shared" si="21"/>
        <v>2020_11</v>
      </c>
      <c r="E297" s="43" t="str">
        <f t="shared" si="22"/>
        <v>2020_11</v>
      </c>
      <c r="F297" s="75">
        <f t="shared" si="23"/>
        <v>2020</v>
      </c>
      <c r="G297" s="75">
        <f t="shared" si="24"/>
        <v>11</v>
      </c>
      <c r="H297" s="4">
        <v>223510</v>
      </c>
      <c r="I297" s="4">
        <v>475</v>
      </c>
      <c r="J297" s="4">
        <v>24560</v>
      </c>
      <c r="K297" s="4">
        <v>9957</v>
      </c>
      <c r="L297" s="4">
        <v>1399</v>
      </c>
      <c r="M297" s="4">
        <v>48750</v>
      </c>
      <c r="N297" s="4">
        <v>469761</v>
      </c>
      <c r="O297" s="4">
        <v>41787471</v>
      </c>
      <c r="P297" s="4">
        <v>283444</v>
      </c>
      <c r="Q297" s="4">
        <v>2809</v>
      </c>
      <c r="R297" s="4">
        <v>2633</v>
      </c>
      <c r="S297" s="4">
        <v>9290545</v>
      </c>
      <c r="T297" s="4">
        <v>83454</v>
      </c>
      <c r="U297" s="4">
        <v>56</v>
      </c>
      <c r="V297" s="42" t="str">
        <f>IFERROR(VLOOKUP(U297,Mapping!$A$1:$B$17,2,0),Absent)</f>
        <v>Texas</v>
      </c>
      <c r="W297" s="4" t="str">
        <f>VLOOKUP(U297,Mapping!$A$1:$B$17,2,0)</f>
        <v>Texas</v>
      </c>
      <c r="X297" s="4">
        <v>152745393</v>
      </c>
      <c r="Y297" s="4">
        <v>1238898</v>
      </c>
    </row>
    <row r="298" spans="2:25" x14ac:dyDescent="0.35">
      <c r="B298" s="34">
        <v>44138</v>
      </c>
      <c r="C298" s="34" t="str">
        <f t="shared" si="20"/>
        <v>2020_11</v>
      </c>
      <c r="D298" s="43" t="str">
        <f t="shared" si="21"/>
        <v>2020_11</v>
      </c>
      <c r="E298" s="43" t="str">
        <f t="shared" si="22"/>
        <v>2020_11</v>
      </c>
      <c r="F298" s="75">
        <f t="shared" si="23"/>
        <v>2020</v>
      </c>
      <c r="G298" s="75">
        <f t="shared" si="24"/>
        <v>11</v>
      </c>
      <c r="H298" s="4">
        <v>225027</v>
      </c>
      <c r="I298" s="4">
        <v>1517</v>
      </c>
      <c r="J298" s="4">
        <v>24796</v>
      </c>
      <c r="K298" s="4">
        <v>10538</v>
      </c>
      <c r="L298" s="4">
        <v>3135</v>
      </c>
      <c r="M298" s="4">
        <v>50509</v>
      </c>
      <c r="N298" s="4">
        <v>472896</v>
      </c>
      <c r="O298" s="4">
        <v>42043319</v>
      </c>
      <c r="P298" s="4">
        <v>255848</v>
      </c>
      <c r="Q298" s="4">
        <v>2833</v>
      </c>
      <c r="R298" s="4">
        <v>2734</v>
      </c>
      <c r="S298" s="4">
        <v>9410494</v>
      </c>
      <c r="T298" s="4">
        <v>119949</v>
      </c>
      <c r="U298" s="4">
        <v>56</v>
      </c>
      <c r="V298" s="42" t="str">
        <f>IFERROR(VLOOKUP(U298,Mapping!$A$1:$B$17,2,0),Absent)</f>
        <v>Texas</v>
      </c>
      <c r="W298" s="4" t="str">
        <f>VLOOKUP(U298,Mapping!$A$1:$B$17,2,0)</f>
        <v>Texas</v>
      </c>
      <c r="X298" s="4">
        <v>154014545</v>
      </c>
      <c r="Y298" s="4">
        <v>1269152</v>
      </c>
    </row>
    <row r="299" spans="2:25" x14ac:dyDescent="0.35">
      <c r="B299" s="34">
        <v>44139</v>
      </c>
      <c r="C299" s="34" t="str">
        <f t="shared" si="20"/>
        <v>2020_11</v>
      </c>
      <c r="D299" s="43" t="str">
        <f t="shared" si="21"/>
        <v>2020_11</v>
      </c>
      <c r="E299" s="43" t="str">
        <f t="shared" si="22"/>
        <v>2020_11</v>
      </c>
      <c r="F299" s="75">
        <f t="shared" si="23"/>
        <v>2020</v>
      </c>
      <c r="G299" s="75">
        <f t="shared" si="24"/>
        <v>11</v>
      </c>
      <c r="H299" s="4">
        <v>226158</v>
      </c>
      <c r="I299" s="4">
        <v>1131</v>
      </c>
      <c r="J299" s="4">
        <v>25041</v>
      </c>
      <c r="K299" s="4">
        <v>10892</v>
      </c>
      <c r="L299" s="4">
        <v>3107</v>
      </c>
      <c r="M299" s="4">
        <v>52166</v>
      </c>
      <c r="N299" s="4">
        <v>476003</v>
      </c>
      <c r="O299" s="4">
        <v>42245917</v>
      </c>
      <c r="P299" s="4">
        <v>202598</v>
      </c>
      <c r="Q299" s="4">
        <v>2853</v>
      </c>
      <c r="R299" s="4">
        <v>2832</v>
      </c>
      <c r="S299" s="4">
        <v>9516490</v>
      </c>
      <c r="T299" s="4">
        <v>105996</v>
      </c>
      <c r="U299" s="4">
        <v>56</v>
      </c>
      <c r="V299" s="42" t="str">
        <f>IFERROR(VLOOKUP(U299,Mapping!$A$1:$B$17,2,0),Absent)</f>
        <v>Texas</v>
      </c>
      <c r="W299" s="4" t="str">
        <f>VLOOKUP(U299,Mapping!$A$1:$B$17,2,0)</f>
        <v>Texas</v>
      </c>
      <c r="X299" s="4">
        <v>155332996</v>
      </c>
      <c r="Y299" s="4">
        <v>1318451</v>
      </c>
    </row>
    <row r="300" spans="2:25" x14ac:dyDescent="0.35">
      <c r="B300" s="34">
        <v>44140</v>
      </c>
      <c r="C300" s="34" t="str">
        <f t="shared" si="20"/>
        <v>2020_11</v>
      </c>
      <c r="D300" s="43" t="str">
        <f t="shared" si="21"/>
        <v>2020_11</v>
      </c>
      <c r="E300" s="43" t="str">
        <f t="shared" si="22"/>
        <v>2020_11</v>
      </c>
      <c r="F300" s="75">
        <f t="shared" si="23"/>
        <v>2020</v>
      </c>
      <c r="G300" s="75">
        <f t="shared" si="24"/>
        <v>11</v>
      </c>
      <c r="H300" s="4">
        <v>227312</v>
      </c>
      <c r="I300" s="4">
        <v>1154</v>
      </c>
      <c r="J300" s="4">
        <v>25276</v>
      </c>
      <c r="K300" s="4">
        <v>11050</v>
      </c>
      <c r="L300" s="4">
        <v>2553</v>
      </c>
      <c r="M300" s="4">
        <v>53380</v>
      </c>
      <c r="N300" s="4">
        <v>478556</v>
      </c>
      <c r="O300" s="4">
        <v>42548344</v>
      </c>
      <c r="P300" s="4">
        <v>302427</v>
      </c>
      <c r="Q300" s="4">
        <v>2872</v>
      </c>
      <c r="R300" s="4">
        <v>2876</v>
      </c>
      <c r="S300" s="4">
        <v>9635513</v>
      </c>
      <c r="T300" s="4">
        <v>119023</v>
      </c>
      <c r="U300" s="4">
        <v>56</v>
      </c>
      <c r="V300" s="42" t="str">
        <f>IFERROR(VLOOKUP(U300,Mapping!$A$1:$B$17,2,0),Absent)</f>
        <v>Texas</v>
      </c>
      <c r="W300" s="4" t="str">
        <f>VLOOKUP(U300,Mapping!$A$1:$B$17,2,0)</f>
        <v>Texas</v>
      </c>
      <c r="X300" s="4">
        <v>156894058</v>
      </c>
      <c r="Y300" s="4">
        <v>1561062</v>
      </c>
    </row>
    <row r="301" spans="2:25" x14ac:dyDescent="0.35">
      <c r="B301" s="34">
        <v>44141</v>
      </c>
      <c r="C301" s="34" t="str">
        <f t="shared" si="20"/>
        <v>2020_11</v>
      </c>
      <c r="D301" s="43" t="str">
        <f t="shared" si="21"/>
        <v>2020_11</v>
      </c>
      <c r="E301" s="43" t="str">
        <f t="shared" si="22"/>
        <v>2020_11</v>
      </c>
      <c r="F301" s="75">
        <f t="shared" si="23"/>
        <v>2020</v>
      </c>
      <c r="G301" s="75">
        <f t="shared" si="24"/>
        <v>11</v>
      </c>
      <c r="H301" s="4">
        <v>228497</v>
      </c>
      <c r="I301" s="4">
        <v>1185</v>
      </c>
      <c r="J301" s="4">
        <v>25498</v>
      </c>
      <c r="K301" s="4">
        <v>11213</v>
      </c>
      <c r="L301" s="4">
        <v>3121</v>
      </c>
      <c r="M301" s="4">
        <v>55005</v>
      </c>
      <c r="N301" s="4">
        <v>481677</v>
      </c>
      <c r="O301" s="4">
        <v>42862789</v>
      </c>
      <c r="P301" s="4">
        <v>314445</v>
      </c>
      <c r="Q301" s="4">
        <v>2885</v>
      </c>
      <c r="R301" s="4">
        <v>2850</v>
      </c>
      <c r="S301" s="4">
        <v>9765503</v>
      </c>
      <c r="T301" s="4">
        <v>129990</v>
      </c>
      <c r="U301" s="4">
        <v>56</v>
      </c>
      <c r="V301" s="42" t="str">
        <f>IFERROR(VLOOKUP(U301,Mapping!$A$1:$B$17,2,0),Absent)</f>
        <v>Texas</v>
      </c>
      <c r="W301" s="4" t="str">
        <f>VLOOKUP(U301,Mapping!$A$1:$B$17,2,0)</f>
        <v>Texas</v>
      </c>
      <c r="X301" s="4">
        <v>158667013</v>
      </c>
      <c r="Y301" s="4">
        <v>1772955</v>
      </c>
    </row>
    <row r="302" spans="2:25" x14ac:dyDescent="0.35">
      <c r="B302" s="34">
        <v>44142</v>
      </c>
      <c r="C302" s="34" t="str">
        <f t="shared" si="20"/>
        <v>2020_11</v>
      </c>
      <c r="D302" s="43" t="str">
        <f t="shared" si="21"/>
        <v>2020_11</v>
      </c>
      <c r="E302" s="43" t="str">
        <f t="shared" si="22"/>
        <v>2020_11</v>
      </c>
      <c r="F302" s="75">
        <f t="shared" si="23"/>
        <v>2020</v>
      </c>
      <c r="G302" s="75">
        <f t="shared" si="24"/>
        <v>11</v>
      </c>
      <c r="H302" s="4">
        <v>229622</v>
      </c>
      <c r="I302" s="4">
        <v>1125</v>
      </c>
      <c r="J302" s="4">
        <v>25721</v>
      </c>
      <c r="K302" s="4">
        <v>11215</v>
      </c>
      <c r="L302" s="4">
        <v>2341</v>
      </c>
      <c r="M302" s="4">
        <v>56037</v>
      </c>
      <c r="N302" s="4">
        <v>484018</v>
      </c>
      <c r="O302" s="4">
        <v>43220658</v>
      </c>
      <c r="P302" s="4">
        <v>357869</v>
      </c>
      <c r="Q302" s="4">
        <v>2898</v>
      </c>
      <c r="R302" s="4">
        <v>2947</v>
      </c>
      <c r="S302" s="4">
        <v>9897616</v>
      </c>
      <c r="T302" s="4">
        <v>132113</v>
      </c>
      <c r="U302" s="4">
        <v>56</v>
      </c>
      <c r="V302" s="42" t="str">
        <f>IFERROR(VLOOKUP(U302,Mapping!$A$1:$B$17,2,0),Absent)</f>
        <v>Texas</v>
      </c>
      <c r="W302" s="4" t="str">
        <f>VLOOKUP(U302,Mapping!$A$1:$B$17,2,0)</f>
        <v>Texas</v>
      </c>
      <c r="X302" s="4">
        <v>160213177</v>
      </c>
      <c r="Y302" s="4">
        <v>1546164</v>
      </c>
    </row>
    <row r="303" spans="2:25" x14ac:dyDescent="0.35">
      <c r="B303" s="34">
        <v>44143</v>
      </c>
      <c r="C303" s="34" t="str">
        <f t="shared" si="20"/>
        <v>2020_11</v>
      </c>
      <c r="D303" s="43" t="str">
        <f t="shared" si="21"/>
        <v>2020_11</v>
      </c>
      <c r="E303" s="43" t="str">
        <f t="shared" si="22"/>
        <v>2020_11</v>
      </c>
      <c r="F303" s="75">
        <f t="shared" si="23"/>
        <v>2020</v>
      </c>
      <c r="G303" s="75">
        <f t="shared" si="24"/>
        <v>11</v>
      </c>
      <c r="H303" s="4">
        <v>230135</v>
      </c>
      <c r="I303" s="4">
        <v>513</v>
      </c>
      <c r="J303" s="4">
        <v>25819</v>
      </c>
      <c r="K303" s="4">
        <v>11223</v>
      </c>
      <c r="L303" s="4">
        <v>1467</v>
      </c>
      <c r="M303" s="4">
        <v>56942</v>
      </c>
      <c r="N303" s="4">
        <v>485485</v>
      </c>
      <c r="O303" s="4">
        <v>43460293</v>
      </c>
      <c r="P303" s="4">
        <v>239635</v>
      </c>
      <c r="Q303" s="4">
        <v>2900</v>
      </c>
      <c r="R303" s="4">
        <v>2977</v>
      </c>
      <c r="S303" s="4">
        <v>10010061</v>
      </c>
      <c r="T303" s="4">
        <v>112445</v>
      </c>
      <c r="U303" s="4">
        <v>56</v>
      </c>
      <c r="V303" s="42" t="str">
        <f>IFERROR(VLOOKUP(U303,Mapping!$A$1:$B$17,2,0),Absent)</f>
        <v>Texas</v>
      </c>
      <c r="W303" s="4" t="str">
        <f>VLOOKUP(U303,Mapping!$A$1:$B$17,2,0)</f>
        <v>Texas</v>
      </c>
      <c r="X303" s="4">
        <v>161479235</v>
      </c>
      <c r="Y303" s="4">
        <v>1266058</v>
      </c>
    </row>
    <row r="304" spans="2:25" x14ac:dyDescent="0.35">
      <c r="B304" s="34">
        <v>44144</v>
      </c>
      <c r="C304" s="34" t="str">
        <f t="shared" si="20"/>
        <v>2020_11</v>
      </c>
      <c r="D304" s="43" t="str">
        <f t="shared" si="21"/>
        <v>2020_11</v>
      </c>
      <c r="E304" s="43" t="str">
        <f t="shared" si="22"/>
        <v>2020_11</v>
      </c>
      <c r="F304" s="75">
        <f t="shared" si="23"/>
        <v>2020</v>
      </c>
      <c r="G304" s="75">
        <f t="shared" si="24"/>
        <v>11</v>
      </c>
      <c r="H304" s="4">
        <v>230712</v>
      </c>
      <c r="I304" s="4">
        <v>577</v>
      </c>
      <c r="J304" s="4">
        <v>26087</v>
      </c>
      <c r="K304" s="4">
        <v>11636</v>
      </c>
      <c r="L304" s="4">
        <v>2176</v>
      </c>
      <c r="M304" s="4">
        <v>59342</v>
      </c>
      <c r="N304" s="4">
        <v>487661</v>
      </c>
      <c r="O304" s="4">
        <v>43743959</v>
      </c>
      <c r="P304" s="4">
        <v>283666</v>
      </c>
      <c r="Q304" s="4">
        <v>2907</v>
      </c>
      <c r="R304" s="4">
        <v>3111</v>
      </c>
      <c r="S304" s="4">
        <v>10128464</v>
      </c>
      <c r="T304" s="4">
        <v>118403</v>
      </c>
      <c r="U304" s="4">
        <v>56</v>
      </c>
      <c r="V304" s="42" t="str">
        <f>IFERROR(VLOOKUP(U304,Mapping!$A$1:$B$17,2,0),Absent)</f>
        <v>Texas</v>
      </c>
      <c r="W304" s="4" t="str">
        <f>VLOOKUP(U304,Mapping!$A$1:$B$17,2,0)</f>
        <v>Texas</v>
      </c>
      <c r="X304" s="4">
        <v>162793615</v>
      </c>
      <c r="Y304" s="4">
        <v>1314380</v>
      </c>
    </row>
    <row r="305" spans="2:25" x14ac:dyDescent="0.35">
      <c r="B305" s="34">
        <v>44145</v>
      </c>
      <c r="C305" s="34" t="str">
        <f t="shared" si="20"/>
        <v>2020_11</v>
      </c>
      <c r="D305" s="43" t="str">
        <f t="shared" si="21"/>
        <v>2020_11</v>
      </c>
      <c r="E305" s="43" t="str">
        <f t="shared" si="22"/>
        <v>2020_11</v>
      </c>
      <c r="F305" s="75">
        <f t="shared" si="23"/>
        <v>2020</v>
      </c>
      <c r="G305" s="75">
        <f t="shared" si="24"/>
        <v>11</v>
      </c>
      <c r="H305" s="4">
        <v>232070</v>
      </c>
      <c r="I305" s="4">
        <v>1358</v>
      </c>
      <c r="J305" s="4">
        <v>26335</v>
      </c>
      <c r="K305" s="4">
        <v>12057</v>
      </c>
      <c r="L305" s="4">
        <v>4070</v>
      </c>
      <c r="M305" s="4">
        <v>62119</v>
      </c>
      <c r="N305" s="4">
        <v>491731</v>
      </c>
      <c r="O305" s="4">
        <v>43947336</v>
      </c>
      <c r="P305" s="4">
        <v>203377</v>
      </c>
      <c r="Q305" s="4">
        <v>2922</v>
      </c>
      <c r="R305" s="4">
        <v>3202</v>
      </c>
      <c r="S305" s="4">
        <v>10264033</v>
      </c>
      <c r="T305" s="4">
        <v>135569</v>
      </c>
      <c r="U305" s="4">
        <v>56</v>
      </c>
      <c r="V305" s="42" t="str">
        <f>IFERROR(VLOOKUP(U305,Mapping!$A$1:$B$17,2,0),Absent)</f>
        <v>Texas</v>
      </c>
      <c r="W305" s="4" t="str">
        <f>VLOOKUP(U305,Mapping!$A$1:$B$17,2,0)</f>
        <v>Texas</v>
      </c>
      <c r="X305" s="4">
        <v>164180551</v>
      </c>
      <c r="Y305" s="4">
        <v>1386936</v>
      </c>
    </row>
    <row r="306" spans="2:25" x14ac:dyDescent="0.35">
      <c r="B306" s="34">
        <v>44146</v>
      </c>
      <c r="C306" s="34" t="str">
        <f t="shared" si="20"/>
        <v>2020_11</v>
      </c>
      <c r="D306" s="43" t="str">
        <f t="shared" si="21"/>
        <v>2020_11</v>
      </c>
      <c r="E306" s="43" t="str">
        <f t="shared" si="22"/>
        <v>2020_11</v>
      </c>
      <c r="F306" s="75">
        <f t="shared" si="23"/>
        <v>2020</v>
      </c>
      <c r="G306" s="75">
        <f t="shared" si="24"/>
        <v>11</v>
      </c>
      <c r="H306" s="4">
        <v>233647</v>
      </c>
      <c r="I306" s="4">
        <v>1577</v>
      </c>
      <c r="J306" s="4">
        <v>26584</v>
      </c>
      <c r="K306" s="4">
        <v>12626</v>
      </c>
      <c r="L306" s="4">
        <v>3281</v>
      </c>
      <c r="M306" s="4">
        <v>65549</v>
      </c>
      <c r="N306" s="4">
        <v>495012</v>
      </c>
      <c r="O306" s="4">
        <v>44230579</v>
      </c>
      <c r="P306" s="4">
        <v>283243</v>
      </c>
      <c r="Q306" s="4">
        <v>2947</v>
      </c>
      <c r="R306" s="4">
        <v>3365</v>
      </c>
      <c r="S306" s="4">
        <v>10413366</v>
      </c>
      <c r="T306" s="4">
        <v>149333</v>
      </c>
      <c r="U306" s="4">
        <v>56</v>
      </c>
      <c r="V306" s="42" t="str">
        <f>IFERROR(VLOOKUP(U306,Mapping!$A$1:$B$17,2,0),Absent)</f>
        <v>Texas</v>
      </c>
      <c r="W306" s="4" t="str">
        <f>VLOOKUP(U306,Mapping!$A$1:$B$17,2,0)</f>
        <v>Texas</v>
      </c>
      <c r="X306" s="4">
        <v>165684111</v>
      </c>
      <c r="Y306" s="4">
        <v>1503560</v>
      </c>
    </row>
    <row r="307" spans="2:25" x14ac:dyDescent="0.35">
      <c r="B307" s="34">
        <v>44147</v>
      </c>
      <c r="C307" s="34" t="str">
        <f t="shared" si="20"/>
        <v>2020_11</v>
      </c>
      <c r="D307" s="43" t="str">
        <f t="shared" si="21"/>
        <v>2020_11</v>
      </c>
      <c r="E307" s="43" t="str">
        <f t="shared" si="22"/>
        <v>2020_11</v>
      </c>
      <c r="F307" s="75">
        <f t="shared" si="23"/>
        <v>2020</v>
      </c>
      <c r="G307" s="75">
        <f t="shared" si="24"/>
        <v>11</v>
      </c>
      <c r="H307" s="4">
        <v>234759</v>
      </c>
      <c r="I307" s="4">
        <v>1112</v>
      </c>
      <c r="J307" s="4">
        <v>26803</v>
      </c>
      <c r="K307" s="4">
        <v>12917</v>
      </c>
      <c r="L307" s="4">
        <v>3562</v>
      </c>
      <c r="M307" s="4">
        <v>67236</v>
      </c>
      <c r="N307" s="4">
        <v>498574</v>
      </c>
      <c r="O307" s="4">
        <v>44502129</v>
      </c>
      <c r="P307" s="4">
        <v>271550</v>
      </c>
      <c r="Q307" s="4">
        <v>2954</v>
      </c>
      <c r="R307" s="4">
        <v>3622</v>
      </c>
      <c r="S307" s="4">
        <v>10570908</v>
      </c>
      <c r="T307" s="4">
        <v>157542</v>
      </c>
      <c r="U307" s="4">
        <v>56</v>
      </c>
      <c r="V307" s="42" t="str">
        <f>IFERROR(VLOOKUP(U307,Mapping!$A$1:$B$17,2,0),Absent)</f>
        <v>Texas</v>
      </c>
      <c r="W307" s="4" t="str">
        <f>VLOOKUP(U307,Mapping!$A$1:$B$17,2,0)</f>
        <v>Texas</v>
      </c>
      <c r="X307" s="4">
        <v>167291662</v>
      </c>
      <c r="Y307" s="4">
        <v>1607551</v>
      </c>
    </row>
    <row r="308" spans="2:25" x14ac:dyDescent="0.35">
      <c r="B308" s="34">
        <v>44148</v>
      </c>
      <c r="C308" s="34" t="str">
        <f t="shared" si="20"/>
        <v>2020_11</v>
      </c>
      <c r="D308" s="43" t="str">
        <f t="shared" si="21"/>
        <v>2020_11</v>
      </c>
      <c r="E308" s="43" t="str">
        <f t="shared" si="22"/>
        <v>2020_11</v>
      </c>
      <c r="F308" s="75">
        <f t="shared" si="23"/>
        <v>2020</v>
      </c>
      <c r="G308" s="75">
        <f t="shared" si="24"/>
        <v>11</v>
      </c>
      <c r="H308" s="4">
        <v>236060</v>
      </c>
      <c r="I308" s="4">
        <v>1301</v>
      </c>
      <c r="J308" s="4">
        <v>26997</v>
      </c>
      <c r="K308" s="4">
        <v>13280</v>
      </c>
      <c r="L308" s="4">
        <v>3673</v>
      </c>
      <c r="M308" s="4">
        <v>68585</v>
      </c>
      <c r="N308" s="4">
        <v>502247</v>
      </c>
      <c r="O308" s="4">
        <v>44834103</v>
      </c>
      <c r="P308" s="4">
        <v>331974</v>
      </c>
      <c r="Q308" s="4">
        <v>2967</v>
      </c>
      <c r="R308" s="4">
        <v>3766</v>
      </c>
      <c r="S308" s="4">
        <v>10745541</v>
      </c>
      <c r="T308" s="4">
        <v>174633</v>
      </c>
      <c r="U308" s="4">
        <v>56</v>
      </c>
      <c r="V308" s="42" t="str">
        <f>IFERROR(VLOOKUP(U308,Mapping!$A$1:$B$17,2,0),Absent)</f>
        <v>Texas</v>
      </c>
      <c r="W308" s="4" t="str">
        <f>VLOOKUP(U308,Mapping!$A$1:$B$17,2,0)</f>
        <v>Texas</v>
      </c>
      <c r="X308" s="4">
        <v>169034221</v>
      </c>
      <c r="Y308" s="4">
        <v>1742559</v>
      </c>
    </row>
    <row r="309" spans="2:25" x14ac:dyDescent="0.35">
      <c r="B309" s="34">
        <v>44149</v>
      </c>
      <c r="C309" s="34" t="str">
        <f t="shared" si="20"/>
        <v>2020_11</v>
      </c>
      <c r="D309" s="43" t="str">
        <f t="shared" si="21"/>
        <v>2020_11</v>
      </c>
      <c r="E309" s="43" t="str">
        <f t="shared" si="22"/>
        <v>2020_11</v>
      </c>
      <c r="F309" s="75">
        <f t="shared" si="23"/>
        <v>2020</v>
      </c>
      <c r="G309" s="75">
        <f t="shared" si="24"/>
        <v>11</v>
      </c>
      <c r="H309" s="4">
        <v>237413</v>
      </c>
      <c r="I309" s="4">
        <v>1353</v>
      </c>
      <c r="J309" s="4">
        <v>27172</v>
      </c>
      <c r="K309" s="4">
        <v>13491</v>
      </c>
      <c r="L309" s="4">
        <v>3468</v>
      </c>
      <c r="M309" s="4">
        <v>69588</v>
      </c>
      <c r="N309" s="4">
        <v>505715</v>
      </c>
      <c r="O309" s="4">
        <v>45134549</v>
      </c>
      <c r="P309" s="4">
        <v>300446</v>
      </c>
      <c r="Q309" s="4">
        <v>2972</v>
      </c>
      <c r="R309" s="4">
        <v>3945</v>
      </c>
      <c r="S309" s="4">
        <v>10913267</v>
      </c>
      <c r="T309" s="4">
        <v>167726</v>
      </c>
      <c r="U309" s="4">
        <v>56</v>
      </c>
      <c r="V309" s="42" t="str">
        <f>IFERROR(VLOOKUP(U309,Mapping!$A$1:$B$17,2,0),Absent)</f>
        <v>Texas</v>
      </c>
      <c r="W309" s="4" t="str">
        <f>VLOOKUP(U309,Mapping!$A$1:$B$17,2,0)</f>
        <v>Texas</v>
      </c>
      <c r="X309" s="4">
        <v>170820110</v>
      </c>
      <c r="Y309" s="4">
        <v>1785889</v>
      </c>
    </row>
    <row r="310" spans="2:25" x14ac:dyDescent="0.35">
      <c r="B310" s="34">
        <v>44150</v>
      </c>
      <c r="C310" s="34" t="str">
        <f t="shared" si="20"/>
        <v>2020_11</v>
      </c>
      <c r="D310" s="43" t="str">
        <f t="shared" si="21"/>
        <v>2020_11</v>
      </c>
      <c r="E310" s="43" t="str">
        <f t="shared" si="22"/>
        <v>2020_11</v>
      </c>
      <c r="F310" s="75">
        <f t="shared" si="23"/>
        <v>2020</v>
      </c>
      <c r="G310" s="75">
        <f t="shared" si="24"/>
        <v>11</v>
      </c>
      <c r="H310" s="4">
        <v>238125</v>
      </c>
      <c r="I310" s="4">
        <v>712</v>
      </c>
      <c r="J310" s="4">
        <v>27269</v>
      </c>
      <c r="K310" s="4">
        <v>13849</v>
      </c>
      <c r="L310" s="4">
        <v>1868</v>
      </c>
      <c r="M310" s="4">
        <v>70202</v>
      </c>
      <c r="N310" s="4">
        <v>507583</v>
      </c>
      <c r="O310" s="4">
        <v>45534900</v>
      </c>
      <c r="P310" s="4">
        <v>400351</v>
      </c>
      <c r="Q310" s="4">
        <v>2975</v>
      </c>
      <c r="R310" s="4">
        <v>3939</v>
      </c>
      <c r="S310" s="4">
        <v>11060329</v>
      </c>
      <c r="T310" s="4">
        <v>147062</v>
      </c>
      <c r="U310" s="4">
        <v>56</v>
      </c>
      <c r="V310" s="42" t="str">
        <f>IFERROR(VLOOKUP(U310,Mapping!$A$1:$B$17,2,0),Absent)</f>
        <v>Texas</v>
      </c>
      <c r="W310" s="4" t="str">
        <f>VLOOKUP(U310,Mapping!$A$1:$B$17,2,0)</f>
        <v>Texas</v>
      </c>
      <c r="X310" s="4">
        <v>172446547</v>
      </c>
      <c r="Y310" s="4">
        <v>1626437</v>
      </c>
    </row>
    <row r="311" spans="2:25" x14ac:dyDescent="0.35">
      <c r="B311" s="34">
        <v>44151</v>
      </c>
      <c r="C311" s="34" t="str">
        <f t="shared" si="20"/>
        <v>2020_11</v>
      </c>
      <c r="D311" s="43" t="str">
        <f t="shared" si="21"/>
        <v>2020_11</v>
      </c>
      <c r="E311" s="43" t="str">
        <f t="shared" si="22"/>
        <v>2020_11</v>
      </c>
      <c r="F311" s="75">
        <f t="shared" si="23"/>
        <v>2020</v>
      </c>
      <c r="G311" s="75">
        <f t="shared" si="24"/>
        <v>11</v>
      </c>
      <c r="H311" s="4">
        <v>238732</v>
      </c>
      <c r="I311" s="4">
        <v>607</v>
      </c>
      <c r="J311" s="4">
        <v>27437</v>
      </c>
      <c r="K311" s="4">
        <v>14471</v>
      </c>
      <c r="L311" s="4">
        <v>2907</v>
      </c>
      <c r="M311" s="4">
        <v>73320</v>
      </c>
      <c r="N311" s="4">
        <v>510490</v>
      </c>
      <c r="O311" s="4">
        <v>45784358</v>
      </c>
      <c r="P311" s="4">
        <v>249458</v>
      </c>
      <c r="Q311" s="4">
        <v>2988</v>
      </c>
      <c r="R311" s="4">
        <v>4156</v>
      </c>
      <c r="S311" s="4">
        <v>11210306</v>
      </c>
      <c r="T311" s="4">
        <v>149977</v>
      </c>
      <c r="U311" s="4">
        <v>56</v>
      </c>
      <c r="V311" s="42" t="str">
        <f>IFERROR(VLOOKUP(U311,Mapping!$A$1:$B$17,2,0),Absent)</f>
        <v>Texas</v>
      </c>
      <c r="W311" s="4" t="str">
        <f>VLOOKUP(U311,Mapping!$A$1:$B$17,2,0)</f>
        <v>Texas</v>
      </c>
      <c r="X311" s="4">
        <v>173931177</v>
      </c>
      <c r="Y311" s="4">
        <v>1484630</v>
      </c>
    </row>
    <row r="312" spans="2:25" x14ac:dyDescent="0.35">
      <c r="B312" s="34">
        <v>44152</v>
      </c>
      <c r="C312" s="34" t="str">
        <f t="shared" si="20"/>
        <v>2020_11</v>
      </c>
      <c r="D312" s="43" t="str">
        <f t="shared" si="21"/>
        <v>2020_11</v>
      </c>
      <c r="E312" s="43" t="str">
        <f t="shared" si="22"/>
        <v>2020_11</v>
      </c>
      <c r="F312" s="75">
        <f t="shared" si="23"/>
        <v>2020</v>
      </c>
      <c r="G312" s="75">
        <f t="shared" si="24"/>
        <v>11</v>
      </c>
      <c r="H312" s="4">
        <v>240285</v>
      </c>
      <c r="I312" s="4">
        <v>1553</v>
      </c>
      <c r="J312" s="4">
        <v>27681</v>
      </c>
      <c r="K312" s="4">
        <v>15009</v>
      </c>
      <c r="L312" s="4">
        <v>3887</v>
      </c>
      <c r="M312" s="4">
        <v>77047</v>
      </c>
      <c r="N312" s="4">
        <v>514377</v>
      </c>
      <c r="O312" s="4">
        <v>46084856</v>
      </c>
      <c r="P312" s="4">
        <v>300498</v>
      </c>
      <c r="Q312" s="4">
        <v>3004</v>
      </c>
      <c r="R312" s="4">
        <v>4379</v>
      </c>
      <c r="S312" s="4">
        <v>11370132</v>
      </c>
      <c r="T312" s="4">
        <v>159826</v>
      </c>
      <c r="U312" s="4">
        <v>56</v>
      </c>
      <c r="V312" s="42" t="str">
        <f>IFERROR(VLOOKUP(U312,Mapping!$A$1:$B$17,2,0),Absent)</f>
        <v>Texas</v>
      </c>
      <c r="W312" s="4" t="str">
        <f>VLOOKUP(U312,Mapping!$A$1:$B$17,2,0)</f>
        <v>Texas</v>
      </c>
      <c r="X312" s="4">
        <v>175565449</v>
      </c>
      <c r="Y312" s="4">
        <v>1634272</v>
      </c>
    </row>
    <row r="313" spans="2:25" x14ac:dyDescent="0.35">
      <c r="B313" s="34">
        <v>44153</v>
      </c>
      <c r="C313" s="34" t="str">
        <f t="shared" si="20"/>
        <v>2020_11</v>
      </c>
      <c r="D313" s="43" t="str">
        <f t="shared" si="21"/>
        <v>2020_11</v>
      </c>
      <c r="E313" s="43" t="str">
        <f t="shared" si="22"/>
        <v>2020_11</v>
      </c>
      <c r="F313" s="75">
        <f t="shared" si="23"/>
        <v>2020</v>
      </c>
      <c r="G313" s="75">
        <f t="shared" si="24"/>
        <v>11</v>
      </c>
      <c r="H313" s="4">
        <v>242170</v>
      </c>
      <c r="I313" s="4">
        <v>1885</v>
      </c>
      <c r="J313" s="4">
        <v>27989</v>
      </c>
      <c r="K313" s="4">
        <v>15557</v>
      </c>
      <c r="L313" s="4">
        <v>4352</v>
      </c>
      <c r="M313" s="4">
        <v>79478</v>
      </c>
      <c r="N313" s="4">
        <v>518729</v>
      </c>
      <c r="O313" s="4">
        <v>46431771</v>
      </c>
      <c r="P313" s="4">
        <v>346915</v>
      </c>
      <c r="Q313" s="4">
        <v>3024</v>
      </c>
      <c r="R313" s="4">
        <v>4699</v>
      </c>
      <c r="S313" s="4">
        <v>11538352</v>
      </c>
      <c r="T313" s="4">
        <v>168220</v>
      </c>
      <c r="U313" s="4">
        <v>56</v>
      </c>
      <c r="V313" s="42" t="str">
        <f>IFERROR(VLOOKUP(U313,Mapping!$A$1:$B$17,2,0),Absent)</f>
        <v>Texas</v>
      </c>
      <c r="W313" s="4" t="str">
        <f>VLOOKUP(U313,Mapping!$A$1:$B$17,2,0)</f>
        <v>Texas</v>
      </c>
      <c r="X313" s="4">
        <v>177266455</v>
      </c>
      <c r="Y313" s="4">
        <v>1701006</v>
      </c>
    </row>
    <row r="314" spans="2:25" x14ac:dyDescent="0.35">
      <c r="B314" s="34">
        <v>44154</v>
      </c>
      <c r="C314" s="34" t="str">
        <f t="shared" si="20"/>
        <v>2020_11</v>
      </c>
      <c r="D314" s="43" t="str">
        <f t="shared" si="21"/>
        <v>2020_11</v>
      </c>
      <c r="E314" s="43" t="str">
        <f t="shared" si="22"/>
        <v>2020_11</v>
      </c>
      <c r="F314" s="75">
        <f t="shared" si="23"/>
        <v>2020</v>
      </c>
      <c r="G314" s="75">
        <f t="shared" si="24"/>
        <v>11</v>
      </c>
      <c r="H314" s="4">
        <v>244180</v>
      </c>
      <c r="I314" s="4">
        <v>2010</v>
      </c>
      <c r="J314" s="4">
        <v>28216</v>
      </c>
      <c r="K314" s="4">
        <v>15759</v>
      </c>
      <c r="L314" s="4">
        <v>4456</v>
      </c>
      <c r="M314" s="4">
        <v>80669</v>
      </c>
      <c r="N314" s="4">
        <v>523185</v>
      </c>
      <c r="O314" s="4">
        <v>46756160</v>
      </c>
      <c r="P314" s="4">
        <v>324389</v>
      </c>
      <c r="Q314" s="4">
        <v>3052</v>
      </c>
      <c r="R314" s="4">
        <v>4860</v>
      </c>
      <c r="S314" s="4">
        <v>11726284</v>
      </c>
      <c r="T314" s="4">
        <v>187932</v>
      </c>
      <c r="U314" s="4">
        <v>56</v>
      </c>
      <c r="V314" s="42" t="str">
        <f>IFERROR(VLOOKUP(U314,Mapping!$A$1:$B$17,2,0),Absent)</f>
        <v>Texas</v>
      </c>
      <c r="W314" s="4" t="str">
        <f>VLOOKUP(U314,Mapping!$A$1:$B$17,2,0)</f>
        <v>Texas</v>
      </c>
      <c r="X314" s="4">
        <v>179111809</v>
      </c>
      <c r="Y314" s="4">
        <v>1845354</v>
      </c>
    </row>
    <row r="315" spans="2:25" x14ac:dyDescent="0.35">
      <c r="B315" s="34">
        <v>44155</v>
      </c>
      <c r="C315" s="34" t="str">
        <f t="shared" si="20"/>
        <v>2020_11</v>
      </c>
      <c r="D315" s="43" t="str">
        <f t="shared" si="21"/>
        <v>2020_11</v>
      </c>
      <c r="E315" s="43" t="str">
        <f t="shared" si="22"/>
        <v>2020_11</v>
      </c>
      <c r="F315" s="75">
        <f t="shared" si="23"/>
        <v>2020</v>
      </c>
      <c r="G315" s="75">
        <f t="shared" si="24"/>
        <v>11</v>
      </c>
      <c r="H315" s="4">
        <v>246090</v>
      </c>
      <c r="I315" s="4">
        <v>1910</v>
      </c>
      <c r="J315" s="4">
        <v>28472</v>
      </c>
      <c r="K315" s="4">
        <v>16146</v>
      </c>
      <c r="L315" s="4">
        <v>3903</v>
      </c>
      <c r="M315" s="4">
        <v>82318</v>
      </c>
      <c r="N315" s="4">
        <v>527088</v>
      </c>
      <c r="O315" s="4">
        <v>47204327</v>
      </c>
      <c r="P315" s="4">
        <v>448167</v>
      </c>
      <c r="Q315" s="4">
        <v>3078</v>
      </c>
      <c r="R315" s="4">
        <v>5058</v>
      </c>
      <c r="S315" s="4">
        <v>11923448</v>
      </c>
      <c r="T315" s="4">
        <v>197164</v>
      </c>
      <c r="U315" s="4">
        <v>56</v>
      </c>
      <c r="V315" s="42" t="str">
        <f>IFERROR(VLOOKUP(U315,Mapping!$A$1:$B$17,2,0),Absent)</f>
        <v>Texas</v>
      </c>
      <c r="W315" s="4" t="str">
        <f>VLOOKUP(U315,Mapping!$A$1:$B$17,2,0)</f>
        <v>Texas</v>
      </c>
      <c r="X315" s="4">
        <v>181116695</v>
      </c>
      <c r="Y315" s="4">
        <v>2004886</v>
      </c>
    </row>
    <row r="316" spans="2:25" x14ac:dyDescent="0.35">
      <c r="B316" s="34">
        <v>44156</v>
      </c>
      <c r="C316" s="34" t="str">
        <f t="shared" si="20"/>
        <v>2020_11</v>
      </c>
      <c r="D316" s="43" t="str">
        <f t="shared" si="21"/>
        <v>2020_11</v>
      </c>
      <c r="E316" s="43" t="str">
        <f t="shared" si="22"/>
        <v>2020_11</v>
      </c>
      <c r="F316" s="75">
        <f t="shared" si="23"/>
        <v>2020</v>
      </c>
      <c r="G316" s="75">
        <f t="shared" si="24"/>
        <v>11</v>
      </c>
      <c r="H316" s="4">
        <v>247641</v>
      </c>
      <c r="I316" s="4">
        <v>1551</v>
      </c>
      <c r="J316" s="4">
        <v>28693</v>
      </c>
      <c r="K316" s="4">
        <v>16264</v>
      </c>
      <c r="L316" s="4">
        <v>3375</v>
      </c>
      <c r="M316" s="4">
        <v>83346</v>
      </c>
      <c r="N316" s="4">
        <v>530463</v>
      </c>
      <c r="O316" s="4">
        <v>47580860</v>
      </c>
      <c r="P316" s="4">
        <v>376533</v>
      </c>
      <c r="Q316" s="4">
        <v>3087</v>
      </c>
      <c r="R316" s="4">
        <v>5103</v>
      </c>
      <c r="S316" s="4">
        <v>12109833</v>
      </c>
      <c r="T316" s="4">
        <v>186385</v>
      </c>
      <c r="U316" s="4">
        <v>56</v>
      </c>
      <c r="V316" s="42" t="str">
        <f>IFERROR(VLOOKUP(U316,Mapping!$A$1:$B$17,2,0),Absent)</f>
        <v>Texas</v>
      </c>
      <c r="W316" s="4" t="str">
        <f>VLOOKUP(U316,Mapping!$A$1:$B$17,2,0)</f>
        <v>Texas</v>
      </c>
      <c r="X316" s="4">
        <v>183257160</v>
      </c>
      <c r="Y316" s="4">
        <v>2140465</v>
      </c>
    </row>
    <row r="317" spans="2:25" x14ac:dyDescent="0.35">
      <c r="B317" s="34">
        <v>44157</v>
      </c>
      <c r="C317" s="34" t="str">
        <f t="shared" si="20"/>
        <v>2020_11</v>
      </c>
      <c r="D317" s="43" t="str">
        <f t="shared" si="21"/>
        <v>2020_11</v>
      </c>
      <c r="E317" s="43" t="str">
        <f t="shared" si="22"/>
        <v>2020_11</v>
      </c>
      <c r="F317" s="75">
        <f t="shared" si="23"/>
        <v>2020</v>
      </c>
      <c r="G317" s="75">
        <f t="shared" si="24"/>
        <v>11</v>
      </c>
      <c r="H317" s="4">
        <v>248564</v>
      </c>
      <c r="I317" s="4">
        <v>923</v>
      </c>
      <c r="J317" s="4">
        <v>28828</v>
      </c>
      <c r="K317" s="4">
        <v>16411</v>
      </c>
      <c r="L317" s="4">
        <v>2291</v>
      </c>
      <c r="M317" s="4">
        <v>83882</v>
      </c>
      <c r="N317" s="4">
        <v>532754</v>
      </c>
      <c r="O317" s="4">
        <v>47954715</v>
      </c>
      <c r="P317" s="4">
        <v>373855</v>
      </c>
      <c r="Q317" s="4">
        <v>3094</v>
      </c>
      <c r="R317" s="4">
        <v>5233</v>
      </c>
      <c r="S317" s="4">
        <v>12264021</v>
      </c>
      <c r="T317" s="4">
        <v>154188</v>
      </c>
      <c r="U317" s="4">
        <v>56</v>
      </c>
      <c r="V317" s="42" t="str">
        <f>IFERROR(VLOOKUP(U317,Mapping!$A$1:$B$17,2,0),Absent)</f>
        <v>Texas</v>
      </c>
      <c r="W317" s="4" t="str">
        <f>VLOOKUP(U317,Mapping!$A$1:$B$17,2,0)</f>
        <v>Texas</v>
      </c>
      <c r="X317" s="4">
        <v>185075953</v>
      </c>
      <c r="Y317" s="4">
        <v>1818793</v>
      </c>
    </row>
    <row r="318" spans="2:25" x14ac:dyDescent="0.35">
      <c r="B318" s="34">
        <v>44158</v>
      </c>
      <c r="C318" s="34" t="str">
        <f t="shared" si="20"/>
        <v>2020_11</v>
      </c>
      <c r="D318" s="43" t="str">
        <f t="shared" si="21"/>
        <v>2020_11</v>
      </c>
      <c r="E318" s="43" t="str">
        <f t="shared" si="22"/>
        <v>2020_11</v>
      </c>
      <c r="F318" s="75">
        <f t="shared" si="23"/>
        <v>2020</v>
      </c>
      <c r="G318" s="75">
        <f t="shared" si="24"/>
        <v>11</v>
      </c>
      <c r="H318" s="4">
        <v>249417</v>
      </c>
      <c r="I318" s="4">
        <v>853</v>
      </c>
      <c r="J318" s="4">
        <v>28990</v>
      </c>
      <c r="K318" s="4">
        <v>17060</v>
      </c>
      <c r="L318" s="4">
        <v>2835</v>
      </c>
      <c r="M318" s="4">
        <v>85945</v>
      </c>
      <c r="N318" s="4">
        <v>535589</v>
      </c>
      <c r="O318" s="4">
        <v>48285922</v>
      </c>
      <c r="P318" s="4">
        <v>331207</v>
      </c>
      <c r="Q318" s="4">
        <v>3106</v>
      </c>
      <c r="R318" s="4">
        <v>5455</v>
      </c>
      <c r="S318" s="4">
        <v>12418717</v>
      </c>
      <c r="T318" s="4">
        <v>154696</v>
      </c>
      <c r="U318" s="4">
        <v>56</v>
      </c>
      <c r="V318" s="42" t="str">
        <f>IFERROR(VLOOKUP(U318,Mapping!$A$1:$B$17,2,0),Absent)</f>
        <v>Texas</v>
      </c>
      <c r="W318" s="4" t="str">
        <f>VLOOKUP(U318,Mapping!$A$1:$B$17,2,0)</f>
        <v>Texas</v>
      </c>
      <c r="X318" s="4">
        <v>186746964</v>
      </c>
      <c r="Y318" s="4">
        <v>1671011</v>
      </c>
    </row>
    <row r="319" spans="2:25" x14ac:dyDescent="0.35">
      <c r="B319" s="34">
        <v>44159</v>
      </c>
      <c r="C319" s="34" t="str">
        <f t="shared" si="20"/>
        <v>2020_11</v>
      </c>
      <c r="D319" s="43" t="str">
        <f t="shared" si="21"/>
        <v>2020_11</v>
      </c>
      <c r="E319" s="43" t="str">
        <f t="shared" si="22"/>
        <v>2020_11</v>
      </c>
      <c r="F319" s="75">
        <f t="shared" si="23"/>
        <v>2020</v>
      </c>
      <c r="G319" s="75">
        <f t="shared" si="24"/>
        <v>11</v>
      </c>
      <c r="H319" s="4">
        <v>251508</v>
      </c>
      <c r="I319" s="4">
        <v>2091</v>
      </c>
      <c r="J319" s="4">
        <v>29245</v>
      </c>
      <c r="K319" s="4">
        <v>17317</v>
      </c>
      <c r="L319" s="4">
        <v>4685</v>
      </c>
      <c r="M319" s="4">
        <v>88132</v>
      </c>
      <c r="N319" s="4">
        <v>540274</v>
      </c>
      <c r="O319" s="4">
        <v>48646508</v>
      </c>
      <c r="P319" s="4">
        <v>360586</v>
      </c>
      <c r="Q319" s="4">
        <v>3123</v>
      </c>
      <c r="R319" s="4">
        <v>5626</v>
      </c>
      <c r="S319" s="4">
        <v>12585220</v>
      </c>
      <c r="T319" s="4">
        <v>166503</v>
      </c>
      <c r="U319" s="4">
        <v>56</v>
      </c>
      <c r="V319" s="42" t="str">
        <f>IFERROR(VLOOKUP(U319,Mapping!$A$1:$B$17,2,0),Absent)</f>
        <v>Texas</v>
      </c>
      <c r="W319" s="4" t="str">
        <f>VLOOKUP(U319,Mapping!$A$1:$B$17,2,0)</f>
        <v>Texas</v>
      </c>
      <c r="X319" s="4">
        <v>188620801</v>
      </c>
      <c r="Y319" s="4">
        <v>1873837</v>
      </c>
    </row>
    <row r="320" spans="2:25" x14ac:dyDescent="0.35">
      <c r="B320" s="34">
        <v>44160</v>
      </c>
      <c r="C320" s="34" t="str">
        <f t="shared" si="20"/>
        <v>2020_11</v>
      </c>
      <c r="D320" s="43" t="str">
        <f t="shared" si="21"/>
        <v>2020_11</v>
      </c>
      <c r="E320" s="43" t="str">
        <f t="shared" si="22"/>
        <v>2020_11</v>
      </c>
      <c r="F320" s="75">
        <f t="shared" si="23"/>
        <v>2020</v>
      </c>
      <c r="G320" s="75">
        <f t="shared" si="24"/>
        <v>11</v>
      </c>
      <c r="H320" s="4">
        <v>253789</v>
      </c>
      <c r="I320" s="4">
        <v>2281</v>
      </c>
      <c r="J320" s="4">
        <v>29540</v>
      </c>
      <c r="K320" s="4">
        <v>17738</v>
      </c>
      <c r="L320" s="4">
        <v>4538</v>
      </c>
      <c r="M320" s="4">
        <v>90043</v>
      </c>
      <c r="N320" s="4">
        <v>544812</v>
      </c>
      <c r="O320" s="4">
        <v>49040673</v>
      </c>
      <c r="P320" s="4">
        <v>394165</v>
      </c>
      <c r="Q320" s="4">
        <v>3147</v>
      </c>
      <c r="R320" s="4">
        <v>5987</v>
      </c>
      <c r="S320" s="4">
        <v>12773716</v>
      </c>
      <c r="T320" s="4">
        <v>188496</v>
      </c>
      <c r="U320" s="4">
        <v>56</v>
      </c>
      <c r="V320" s="42" t="str">
        <f>IFERROR(VLOOKUP(U320,Mapping!$A$1:$B$17,2,0),Absent)</f>
        <v>Texas</v>
      </c>
      <c r="W320" s="4" t="str">
        <f>VLOOKUP(U320,Mapping!$A$1:$B$17,2,0)</f>
        <v>Texas</v>
      </c>
      <c r="X320" s="4">
        <v>190501860</v>
      </c>
      <c r="Y320" s="4">
        <v>1881059</v>
      </c>
    </row>
    <row r="321" spans="2:25" x14ac:dyDescent="0.35">
      <c r="B321" s="34">
        <v>44161</v>
      </c>
      <c r="C321" s="34" t="str">
        <f t="shared" si="20"/>
        <v>2020_11</v>
      </c>
      <c r="D321" s="43" t="str">
        <f t="shared" si="21"/>
        <v>2020_11</v>
      </c>
      <c r="E321" s="43" t="str">
        <f t="shared" si="22"/>
        <v>2020_11</v>
      </c>
      <c r="F321" s="75">
        <f t="shared" si="23"/>
        <v>2020</v>
      </c>
      <c r="G321" s="75">
        <f t="shared" si="24"/>
        <v>11</v>
      </c>
      <c r="H321" s="4">
        <v>255181</v>
      </c>
      <c r="I321" s="4">
        <v>1392</v>
      </c>
      <c r="J321" s="4">
        <v>29673</v>
      </c>
      <c r="K321" s="4">
        <v>18019</v>
      </c>
      <c r="L321" s="4">
        <v>2333</v>
      </c>
      <c r="M321" s="4">
        <v>90564</v>
      </c>
      <c r="N321" s="4">
        <v>547145</v>
      </c>
      <c r="O321" s="4">
        <v>49220614</v>
      </c>
      <c r="P321" s="4">
        <v>179941</v>
      </c>
      <c r="Q321" s="4">
        <v>3153</v>
      </c>
      <c r="R321" s="4">
        <v>5986</v>
      </c>
      <c r="S321" s="4">
        <v>12903480</v>
      </c>
      <c r="T321" s="4">
        <v>129764</v>
      </c>
      <c r="U321" s="4">
        <v>56</v>
      </c>
      <c r="V321" s="42" t="str">
        <f>IFERROR(VLOOKUP(U321,Mapping!$A$1:$B$17,2,0),Absent)</f>
        <v>Texas</v>
      </c>
      <c r="W321" s="4" t="str">
        <f>VLOOKUP(U321,Mapping!$A$1:$B$17,2,0)</f>
        <v>Texas</v>
      </c>
      <c r="X321" s="4">
        <v>191969471</v>
      </c>
      <c r="Y321" s="4">
        <v>1467611</v>
      </c>
    </row>
    <row r="322" spans="2:25" x14ac:dyDescent="0.35">
      <c r="B322" s="34">
        <v>44162</v>
      </c>
      <c r="C322" s="34" t="str">
        <f t="shared" si="20"/>
        <v>2020_11</v>
      </c>
      <c r="D322" s="43" t="str">
        <f t="shared" si="21"/>
        <v>2020_11</v>
      </c>
      <c r="E322" s="43" t="str">
        <f t="shared" si="22"/>
        <v>2020_11</v>
      </c>
      <c r="F322" s="75">
        <f t="shared" si="23"/>
        <v>2020</v>
      </c>
      <c r="G322" s="75">
        <f t="shared" si="24"/>
        <v>11</v>
      </c>
      <c r="H322" s="4">
        <v>256585</v>
      </c>
      <c r="I322" s="4">
        <v>1404</v>
      </c>
      <c r="J322" s="4">
        <v>29858</v>
      </c>
      <c r="K322" s="4">
        <v>18056</v>
      </c>
      <c r="L322" s="4">
        <v>3418</v>
      </c>
      <c r="M322" s="4">
        <v>89913</v>
      </c>
      <c r="N322" s="4">
        <v>550563</v>
      </c>
      <c r="O322" s="4">
        <v>49605194</v>
      </c>
      <c r="P322" s="4">
        <v>384580</v>
      </c>
      <c r="Q322" s="4">
        <v>3171</v>
      </c>
      <c r="R322" s="4">
        <v>6028</v>
      </c>
      <c r="S322" s="4">
        <v>13102354</v>
      </c>
      <c r="T322" s="4">
        <v>198874</v>
      </c>
      <c r="U322" s="4">
        <v>56</v>
      </c>
      <c r="V322" s="42" t="str">
        <f>IFERROR(VLOOKUP(U322,Mapping!$A$1:$B$17,2,0),Absent)</f>
        <v>Texas</v>
      </c>
      <c r="W322" s="4" t="str">
        <f>VLOOKUP(U322,Mapping!$A$1:$B$17,2,0)</f>
        <v>Texas</v>
      </c>
      <c r="X322" s="4">
        <v>193939999</v>
      </c>
      <c r="Y322" s="4">
        <v>1970528</v>
      </c>
    </row>
    <row r="323" spans="2:25" x14ac:dyDescent="0.35">
      <c r="B323" s="34">
        <v>44163</v>
      </c>
      <c r="C323" s="34" t="str">
        <f t="shared" ref="C323:C386" si="25">YEAR(B323)&amp;"_"&amp;TEXT(MONTH(B323),"00")</f>
        <v>2020_11</v>
      </c>
      <c r="D323" s="43" t="str">
        <f t="shared" ref="D323:D386" si="26">YEAR(B323)&amp;"_"&amp;MONTH(B323)</f>
        <v>2020_11</v>
      </c>
      <c r="E323" s="43" t="str">
        <f t="shared" ref="E323:E386" si="27">YEAR(B323)&amp;"_"&amp;TEXT(MONTH(B323),"00")</f>
        <v>2020_11</v>
      </c>
      <c r="F323" s="75">
        <f t="shared" ref="F323:F386" si="28">YEAR(B323)</f>
        <v>2020</v>
      </c>
      <c r="G323" s="75">
        <f t="shared" ref="G323:G386" si="29">MONTH(B323)</f>
        <v>11</v>
      </c>
      <c r="H323" s="4">
        <v>257828</v>
      </c>
      <c r="I323" s="4">
        <v>1243</v>
      </c>
      <c r="J323" s="4">
        <v>30109</v>
      </c>
      <c r="K323" s="4">
        <v>18249</v>
      </c>
      <c r="L323" s="4">
        <v>3485</v>
      </c>
      <c r="M323" s="4">
        <v>91762</v>
      </c>
      <c r="N323" s="4">
        <v>554048</v>
      </c>
      <c r="O323" s="4">
        <v>49929607</v>
      </c>
      <c r="P323" s="4">
        <v>324413</v>
      </c>
      <c r="Q323" s="4">
        <v>3179</v>
      </c>
      <c r="R323" s="4">
        <v>6148</v>
      </c>
      <c r="S323" s="4">
        <v>13253823</v>
      </c>
      <c r="T323" s="4">
        <v>151469</v>
      </c>
      <c r="U323" s="4">
        <v>56</v>
      </c>
      <c r="V323" s="42" t="str">
        <f>IFERROR(VLOOKUP(U323,Mapping!$A$1:$B$17,2,0),Absent)</f>
        <v>Texas</v>
      </c>
      <c r="W323" s="4" t="str">
        <f>VLOOKUP(U323,Mapping!$A$1:$B$17,2,0)</f>
        <v>Texas</v>
      </c>
      <c r="X323" s="4">
        <v>195615223</v>
      </c>
      <c r="Y323" s="4">
        <v>1675224</v>
      </c>
    </row>
    <row r="324" spans="2:25" x14ac:dyDescent="0.35">
      <c r="B324" s="34">
        <v>44164</v>
      </c>
      <c r="C324" s="34" t="str">
        <f t="shared" si="25"/>
        <v>2020_11</v>
      </c>
      <c r="D324" s="43" t="str">
        <f t="shared" si="26"/>
        <v>2020_11</v>
      </c>
      <c r="E324" s="43" t="str">
        <f t="shared" si="27"/>
        <v>2020_11</v>
      </c>
      <c r="F324" s="75">
        <f t="shared" si="28"/>
        <v>2020</v>
      </c>
      <c r="G324" s="75">
        <f t="shared" si="29"/>
        <v>11</v>
      </c>
      <c r="H324" s="4">
        <v>258653</v>
      </c>
      <c r="I324" s="4">
        <v>825</v>
      </c>
      <c r="J324" s="4">
        <v>30274</v>
      </c>
      <c r="K324" s="4">
        <v>18437</v>
      </c>
      <c r="L324" s="4">
        <v>2429</v>
      </c>
      <c r="M324" s="4">
        <v>93357</v>
      </c>
      <c r="N324" s="4">
        <v>556477</v>
      </c>
      <c r="O324" s="4">
        <v>50156395</v>
      </c>
      <c r="P324" s="4">
        <v>226788</v>
      </c>
      <c r="Q324" s="4">
        <v>3184</v>
      </c>
      <c r="R324" s="4">
        <v>6245</v>
      </c>
      <c r="S324" s="4">
        <v>13391077</v>
      </c>
      <c r="T324" s="4">
        <v>137254</v>
      </c>
      <c r="U324" s="4">
        <v>56</v>
      </c>
      <c r="V324" s="42" t="str">
        <f>IFERROR(VLOOKUP(U324,Mapping!$A$1:$B$17,2,0),Absent)</f>
        <v>Texas</v>
      </c>
      <c r="W324" s="4" t="str">
        <f>VLOOKUP(U324,Mapping!$A$1:$B$17,2,0)</f>
        <v>Texas</v>
      </c>
      <c r="X324" s="4">
        <v>196952358</v>
      </c>
      <c r="Y324" s="4">
        <v>1337135</v>
      </c>
    </row>
    <row r="325" spans="2:25" x14ac:dyDescent="0.35">
      <c r="B325" s="34">
        <v>44165</v>
      </c>
      <c r="C325" s="34" t="str">
        <f t="shared" si="25"/>
        <v>2020_11</v>
      </c>
      <c r="D325" s="43" t="str">
        <f t="shared" si="26"/>
        <v>2020_11</v>
      </c>
      <c r="E325" s="43" t="str">
        <f t="shared" si="27"/>
        <v>2020_11</v>
      </c>
      <c r="F325" s="75">
        <f t="shared" si="28"/>
        <v>2020</v>
      </c>
      <c r="G325" s="75">
        <f t="shared" si="29"/>
        <v>11</v>
      </c>
      <c r="H325" s="4">
        <v>259690</v>
      </c>
      <c r="I325" s="4">
        <v>1037</v>
      </c>
      <c r="J325" s="4">
        <v>30469</v>
      </c>
      <c r="K325" s="4">
        <v>18807</v>
      </c>
      <c r="L325" s="4">
        <v>3394</v>
      </c>
      <c r="M325" s="4">
        <v>96134</v>
      </c>
      <c r="N325" s="4">
        <v>559871</v>
      </c>
      <c r="O325" s="4">
        <v>50500626</v>
      </c>
      <c r="P325" s="4">
        <v>344231</v>
      </c>
      <c r="Q325" s="4">
        <v>3205</v>
      </c>
      <c r="R325" s="4">
        <v>6520</v>
      </c>
      <c r="S325" s="4">
        <v>13541108</v>
      </c>
      <c r="T325" s="4">
        <v>150031</v>
      </c>
      <c r="U325" s="4">
        <v>56</v>
      </c>
      <c r="V325" s="42" t="str">
        <f>IFERROR(VLOOKUP(U325,Mapping!$A$1:$B$17,2,0),Absent)</f>
        <v>Texas</v>
      </c>
      <c r="W325" s="4" t="str">
        <f>VLOOKUP(U325,Mapping!$A$1:$B$17,2,0)</f>
        <v>Texas</v>
      </c>
      <c r="X325" s="4">
        <v>198472598</v>
      </c>
      <c r="Y325" s="4">
        <v>1520240</v>
      </c>
    </row>
    <row r="326" spans="2:25" x14ac:dyDescent="0.35">
      <c r="B326" s="34">
        <v>44166</v>
      </c>
      <c r="C326" s="34" t="str">
        <f t="shared" si="25"/>
        <v>2020_12</v>
      </c>
      <c r="D326" s="43" t="str">
        <f t="shared" si="26"/>
        <v>2020_12</v>
      </c>
      <c r="E326" s="43" t="str">
        <f t="shared" si="27"/>
        <v>2020_12</v>
      </c>
      <c r="F326" s="75">
        <f t="shared" si="28"/>
        <v>2020</v>
      </c>
      <c r="G326" s="75">
        <f t="shared" si="29"/>
        <v>12</v>
      </c>
      <c r="H326" s="4">
        <v>262179</v>
      </c>
      <c r="I326" s="4">
        <v>2489</v>
      </c>
      <c r="J326" s="4">
        <v>30749</v>
      </c>
      <c r="K326" s="4">
        <v>19292</v>
      </c>
      <c r="L326" s="4">
        <v>4916</v>
      </c>
      <c r="M326" s="4">
        <v>98736</v>
      </c>
      <c r="N326" s="4">
        <v>564787</v>
      </c>
      <c r="O326" s="4">
        <v>50764325</v>
      </c>
      <c r="P326" s="4">
        <v>263699</v>
      </c>
      <c r="Q326" s="4">
        <v>3223</v>
      </c>
      <c r="R326" s="4">
        <v>6643</v>
      </c>
      <c r="S326" s="4">
        <v>13722291</v>
      </c>
      <c r="T326" s="4">
        <v>181183</v>
      </c>
      <c r="U326" s="4">
        <v>56</v>
      </c>
      <c r="V326" s="42" t="str">
        <f>IFERROR(VLOOKUP(U326,Mapping!$A$1:$B$17,2,0),Absent)</f>
        <v>Texas</v>
      </c>
      <c r="W326" s="4" t="str">
        <f>VLOOKUP(U326,Mapping!$A$1:$B$17,2,0)</f>
        <v>Texas</v>
      </c>
      <c r="X326" s="4">
        <v>199966644</v>
      </c>
      <c r="Y326" s="4">
        <v>1494046</v>
      </c>
    </row>
    <row r="327" spans="2:25" x14ac:dyDescent="0.35">
      <c r="B327" s="34">
        <v>44167</v>
      </c>
      <c r="C327" s="34" t="str">
        <f t="shared" si="25"/>
        <v>2020_12</v>
      </c>
      <c r="D327" s="43" t="str">
        <f t="shared" si="26"/>
        <v>2020_12</v>
      </c>
      <c r="E327" s="43" t="str">
        <f t="shared" si="27"/>
        <v>2020_12</v>
      </c>
      <c r="F327" s="75">
        <f t="shared" si="28"/>
        <v>2020</v>
      </c>
      <c r="G327" s="75">
        <f t="shared" si="29"/>
        <v>12</v>
      </c>
      <c r="H327" s="4">
        <v>264990</v>
      </c>
      <c r="I327" s="4">
        <v>2811</v>
      </c>
      <c r="J327" s="4">
        <v>31038</v>
      </c>
      <c r="K327" s="4">
        <v>19687</v>
      </c>
      <c r="L327" s="4">
        <v>5238</v>
      </c>
      <c r="M327" s="4">
        <v>100327</v>
      </c>
      <c r="N327" s="4">
        <v>570025</v>
      </c>
      <c r="O327" s="4">
        <v>50105551</v>
      </c>
      <c r="P327" s="4">
        <v>-658774</v>
      </c>
      <c r="Q327" s="4">
        <v>3252</v>
      </c>
      <c r="R327" s="4">
        <v>6855</v>
      </c>
      <c r="S327" s="4">
        <v>13925720</v>
      </c>
      <c r="T327" s="4">
        <v>203429</v>
      </c>
      <c r="U327" s="4">
        <v>56</v>
      </c>
      <c r="V327" s="42" t="str">
        <f>IFERROR(VLOOKUP(U327,Mapping!$A$1:$B$17,2,0),Absent)</f>
        <v>Texas</v>
      </c>
      <c r="W327" s="4" t="str">
        <f>VLOOKUP(U327,Mapping!$A$1:$B$17,2,0)</f>
        <v>Texas</v>
      </c>
      <c r="X327" s="4">
        <v>201554613</v>
      </c>
      <c r="Y327" s="4">
        <v>1587969</v>
      </c>
    </row>
    <row r="328" spans="2:25" x14ac:dyDescent="0.35">
      <c r="B328" s="34">
        <v>44168</v>
      </c>
      <c r="C328" s="34" t="str">
        <f t="shared" si="25"/>
        <v>2020_12</v>
      </c>
      <c r="D328" s="43" t="str">
        <f t="shared" si="26"/>
        <v>2020_12</v>
      </c>
      <c r="E328" s="43" t="str">
        <f t="shared" si="27"/>
        <v>2020_12</v>
      </c>
      <c r="F328" s="75">
        <f t="shared" si="28"/>
        <v>2020</v>
      </c>
      <c r="G328" s="75">
        <f t="shared" si="29"/>
        <v>12</v>
      </c>
      <c r="H328" s="4">
        <v>267812</v>
      </c>
      <c r="I328" s="4">
        <v>2822</v>
      </c>
      <c r="J328" s="4">
        <v>31276</v>
      </c>
      <c r="K328" s="4">
        <v>19714</v>
      </c>
      <c r="L328" s="4">
        <v>5369</v>
      </c>
      <c r="M328" s="4">
        <v>100746</v>
      </c>
      <c r="N328" s="4">
        <v>575394</v>
      </c>
      <c r="O328" s="4">
        <v>50411774</v>
      </c>
      <c r="P328" s="4">
        <v>306223</v>
      </c>
      <c r="Q328" s="4">
        <v>3280</v>
      </c>
      <c r="R328" s="4">
        <v>6871</v>
      </c>
      <c r="S328" s="4">
        <v>14141991</v>
      </c>
      <c r="T328" s="4">
        <v>216271</v>
      </c>
      <c r="U328" s="4">
        <v>56</v>
      </c>
      <c r="V328" s="42" t="str">
        <f>IFERROR(VLOOKUP(U328,Mapping!$A$1:$B$17,2,0),Absent)</f>
        <v>Texas</v>
      </c>
      <c r="W328" s="4" t="str">
        <f>VLOOKUP(U328,Mapping!$A$1:$B$17,2,0)</f>
        <v>Texas</v>
      </c>
      <c r="X328" s="4">
        <v>203458633</v>
      </c>
      <c r="Y328" s="4">
        <v>1904020</v>
      </c>
    </row>
    <row r="329" spans="2:25" x14ac:dyDescent="0.35">
      <c r="B329" s="34">
        <v>44169</v>
      </c>
      <c r="C329" s="34" t="str">
        <f t="shared" si="25"/>
        <v>2020_12</v>
      </c>
      <c r="D329" s="43" t="str">
        <f t="shared" si="26"/>
        <v>2020_12</v>
      </c>
      <c r="E329" s="43" t="str">
        <f t="shared" si="27"/>
        <v>2020_12</v>
      </c>
      <c r="F329" s="75">
        <f t="shared" si="28"/>
        <v>2020</v>
      </c>
      <c r="G329" s="75">
        <f t="shared" si="29"/>
        <v>12</v>
      </c>
      <c r="H329" s="4">
        <v>270375</v>
      </c>
      <c r="I329" s="4">
        <v>2563</v>
      </c>
      <c r="J329" s="4">
        <v>31608</v>
      </c>
      <c r="K329" s="4">
        <v>19853</v>
      </c>
      <c r="L329" s="4">
        <v>4654</v>
      </c>
      <c r="M329" s="4">
        <v>101309</v>
      </c>
      <c r="N329" s="4">
        <v>580048</v>
      </c>
      <c r="O329" s="4">
        <v>50722169</v>
      </c>
      <c r="P329" s="4">
        <v>310395</v>
      </c>
      <c r="Q329" s="4">
        <v>3305</v>
      </c>
      <c r="R329" s="4">
        <v>6992</v>
      </c>
      <c r="S329" s="4">
        <v>14372304</v>
      </c>
      <c r="T329" s="4">
        <v>230313</v>
      </c>
      <c r="U329" s="4">
        <v>56</v>
      </c>
      <c r="V329" s="42" t="str">
        <f>IFERROR(VLOOKUP(U329,Mapping!$A$1:$B$17,2,0),Absent)</f>
        <v>Texas</v>
      </c>
      <c r="W329" s="4" t="str">
        <f>VLOOKUP(U329,Mapping!$A$1:$B$17,2,0)</f>
        <v>Texas</v>
      </c>
      <c r="X329" s="4">
        <v>205377372</v>
      </c>
      <c r="Y329" s="4">
        <v>1918739</v>
      </c>
    </row>
    <row r="330" spans="2:25" x14ac:dyDescent="0.35">
      <c r="B330" s="34">
        <v>44170</v>
      </c>
      <c r="C330" s="34" t="str">
        <f t="shared" si="25"/>
        <v>2020_12</v>
      </c>
      <c r="D330" s="43" t="str">
        <f t="shared" si="26"/>
        <v>2020_12</v>
      </c>
      <c r="E330" s="43" t="str">
        <f t="shared" si="27"/>
        <v>2020_12</v>
      </c>
      <c r="F330" s="75">
        <f t="shared" si="28"/>
        <v>2020</v>
      </c>
      <c r="G330" s="75">
        <f t="shared" si="29"/>
        <v>12</v>
      </c>
      <c r="H330" s="4">
        <v>272861</v>
      </c>
      <c r="I330" s="4">
        <v>2486</v>
      </c>
      <c r="J330" s="4">
        <v>31831</v>
      </c>
      <c r="K330" s="4">
        <v>19947</v>
      </c>
      <c r="L330" s="4">
        <v>3513</v>
      </c>
      <c r="M330" s="4">
        <v>101192</v>
      </c>
      <c r="N330" s="4">
        <v>583561</v>
      </c>
      <c r="O330" s="4">
        <v>51078947</v>
      </c>
      <c r="P330" s="4">
        <v>356778</v>
      </c>
      <c r="Q330" s="4">
        <v>3321</v>
      </c>
      <c r="R330" s="4">
        <v>7006</v>
      </c>
      <c r="S330" s="4">
        <v>14591374</v>
      </c>
      <c r="T330" s="4">
        <v>219070</v>
      </c>
      <c r="U330" s="4">
        <v>56</v>
      </c>
      <c r="V330" s="42" t="str">
        <f>IFERROR(VLOOKUP(U330,Mapping!$A$1:$B$17,2,0),Absent)</f>
        <v>Texas</v>
      </c>
      <c r="W330" s="4" t="str">
        <f>VLOOKUP(U330,Mapping!$A$1:$B$17,2,0)</f>
        <v>Texas</v>
      </c>
      <c r="X330" s="4">
        <v>207679458</v>
      </c>
      <c r="Y330" s="4">
        <v>2302086</v>
      </c>
    </row>
    <row r="331" spans="2:25" x14ac:dyDescent="0.35">
      <c r="B331" s="34">
        <v>44171</v>
      </c>
      <c r="C331" s="34" t="str">
        <f t="shared" si="25"/>
        <v>2020_12</v>
      </c>
      <c r="D331" s="43" t="str">
        <f t="shared" si="26"/>
        <v>2020_12</v>
      </c>
      <c r="E331" s="43" t="str">
        <f t="shared" si="27"/>
        <v>2020_12</v>
      </c>
      <c r="F331" s="75">
        <f t="shared" si="28"/>
        <v>2020</v>
      </c>
      <c r="G331" s="75">
        <f t="shared" si="29"/>
        <v>12</v>
      </c>
      <c r="H331" s="4">
        <v>274024</v>
      </c>
      <c r="I331" s="4">
        <v>1163</v>
      </c>
      <c r="J331" s="4">
        <v>31946</v>
      </c>
      <c r="K331" s="4">
        <v>20145</v>
      </c>
      <c r="L331" s="4">
        <v>2311</v>
      </c>
      <c r="M331" s="4">
        <v>101501</v>
      </c>
      <c r="N331" s="4">
        <v>585872</v>
      </c>
      <c r="O331" s="4">
        <v>51378638</v>
      </c>
      <c r="P331" s="4">
        <v>299691</v>
      </c>
      <c r="Q331" s="4">
        <v>3322</v>
      </c>
      <c r="R331" s="4">
        <v>7095</v>
      </c>
      <c r="S331" s="4">
        <v>14773954</v>
      </c>
      <c r="T331" s="4">
        <v>182580</v>
      </c>
      <c r="U331" s="4">
        <v>56</v>
      </c>
      <c r="V331" s="42" t="str">
        <f>IFERROR(VLOOKUP(U331,Mapping!$A$1:$B$17,2,0),Absent)</f>
        <v>Texas</v>
      </c>
      <c r="W331" s="4" t="str">
        <f>VLOOKUP(U331,Mapping!$A$1:$B$17,2,0)</f>
        <v>Texas</v>
      </c>
      <c r="X331" s="4">
        <v>209355237</v>
      </c>
      <c r="Y331" s="4">
        <v>1675779</v>
      </c>
    </row>
    <row r="332" spans="2:25" x14ac:dyDescent="0.35">
      <c r="B332" s="34">
        <v>44172</v>
      </c>
      <c r="C332" s="34" t="str">
        <f t="shared" si="25"/>
        <v>2020_12</v>
      </c>
      <c r="D332" s="43" t="str">
        <f t="shared" si="26"/>
        <v>2020_12</v>
      </c>
      <c r="E332" s="43" t="str">
        <f t="shared" si="27"/>
        <v>2020_12</v>
      </c>
      <c r="F332" s="75">
        <f t="shared" si="28"/>
        <v>2020</v>
      </c>
      <c r="G332" s="75">
        <f t="shared" si="29"/>
        <v>12</v>
      </c>
      <c r="H332" s="4">
        <v>275315</v>
      </c>
      <c r="I332" s="4">
        <v>1291</v>
      </c>
      <c r="J332" s="4">
        <v>32120</v>
      </c>
      <c r="K332" s="4">
        <v>20097</v>
      </c>
      <c r="L332" s="4">
        <v>3461</v>
      </c>
      <c r="M332" s="4">
        <v>102122</v>
      </c>
      <c r="N332" s="4">
        <v>589333</v>
      </c>
      <c r="O332" s="4">
        <v>51647749</v>
      </c>
      <c r="P332" s="4">
        <v>269111</v>
      </c>
      <c r="Q332" s="4">
        <v>3328</v>
      </c>
      <c r="R332" s="4">
        <v>7067</v>
      </c>
      <c r="S332" s="4">
        <v>14955851</v>
      </c>
      <c r="T332" s="4">
        <v>181897</v>
      </c>
      <c r="U332" s="4">
        <v>56</v>
      </c>
      <c r="V332" s="42" t="str">
        <f>IFERROR(VLOOKUP(U332,Mapping!$A$1:$B$17,2,0),Absent)</f>
        <v>Texas</v>
      </c>
      <c r="W332" s="4" t="str">
        <f>VLOOKUP(U332,Mapping!$A$1:$B$17,2,0)</f>
        <v>Texas</v>
      </c>
      <c r="X332" s="4">
        <v>211008506</v>
      </c>
      <c r="Y332" s="4">
        <v>1653269</v>
      </c>
    </row>
    <row r="333" spans="2:25" x14ac:dyDescent="0.35">
      <c r="B333" s="34">
        <v>44173</v>
      </c>
      <c r="C333" s="34" t="str">
        <f t="shared" si="25"/>
        <v>2020_12</v>
      </c>
      <c r="D333" s="43" t="str">
        <f t="shared" si="26"/>
        <v>2020_12</v>
      </c>
      <c r="E333" s="43" t="str">
        <f t="shared" si="27"/>
        <v>2020_12</v>
      </c>
      <c r="F333" s="75">
        <f t="shared" si="28"/>
        <v>2020</v>
      </c>
      <c r="G333" s="75">
        <f t="shared" si="29"/>
        <v>12</v>
      </c>
      <c r="H333" s="4">
        <v>277995</v>
      </c>
      <c r="I333" s="4">
        <v>2680</v>
      </c>
      <c r="J333" s="4">
        <v>32406</v>
      </c>
      <c r="K333" s="4">
        <v>20475</v>
      </c>
      <c r="L333" s="4">
        <v>4410</v>
      </c>
      <c r="M333" s="4">
        <v>104637</v>
      </c>
      <c r="N333" s="4">
        <v>593743</v>
      </c>
      <c r="O333" s="4">
        <v>51940084</v>
      </c>
      <c r="P333" s="4">
        <v>292335</v>
      </c>
      <c r="Q333" s="4">
        <v>3359</v>
      </c>
      <c r="R333" s="4">
        <v>7251</v>
      </c>
      <c r="S333" s="4">
        <v>15173695</v>
      </c>
      <c r="T333" s="4">
        <v>217844</v>
      </c>
      <c r="U333" s="4">
        <v>56</v>
      </c>
      <c r="V333" s="42" t="str">
        <f>IFERROR(VLOOKUP(U333,Mapping!$A$1:$B$17,2,0),Absent)</f>
        <v>Texas</v>
      </c>
      <c r="W333" s="4" t="str">
        <f>VLOOKUP(U333,Mapping!$A$1:$B$17,2,0)</f>
        <v>Texas</v>
      </c>
      <c r="X333" s="4">
        <v>212699420</v>
      </c>
      <c r="Y333" s="4">
        <v>1690914</v>
      </c>
    </row>
    <row r="334" spans="2:25" x14ac:dyDescent="0.35">
      <c r="B334" s="34">
        <v>44174</v>
      </c>
      <c r="C334" s="34" t="str">
        <f t="shared" si="25"/>
        <v>2020_12</v>
      </c>
      <c r="D334" s="43" t="str">
        <f t="shared" si="26"/>
        <v>2020_12</v>
      </c>
      <c r="E334" s="43" t="str">
        <f t="shared" si="27"/>
        <v>2020_12</v>
      </c>
      <c r="F334" s="75">
        <f t="shared" si="28"/>
        <v>2020</v>
      </c>
      <c r="G334" s="75">
        <f t="shared" si="29"/>
        <v>12</v>
      </c>
      <c r="H334" s="4">
        <v>281164</v>
      </c>
      <c r="I334" s="4">
        <v>3169</v>
      </c>
      <c r="J334" s="4">
        <v>32720</v>
      </c>
      <c r="K334" s="4">
        <v>20903</v>
      </c>
      <c r="L334" s="4">
        <v>5300</v>
      </c>
      <c r="M334" s="4">
        <v>106671</v>
      </c>
      <c r="N334" s="4">
        <v>599043</v>
      </c>
      <c r="O334" s="4">
        <v>52318403</v>
      </c>
      <c r="P334" s="4">
        <v>378319</v>
      </c>
      <c r="Q334" s="4">
        <v>3376</v>
      </c>
      <c r="R334" s="4">
        <v>7621</v>
      </c>
      <c r="S334" s="4">
        <v>15390423</v>
      </c>
      <c r="T334" s="4">
        <v>216728</v>
      </c>
      <c r="U334" s="4">
        <v>56</v>
      </c>
      <c r="V334" s="42" t="str">
        <f>IFERROR(VLOOKUP(U334,Mapping!$A$1:$B$17,2,0),Absent)</f>
        <v>Texas</v>
      </c>
      <c r="W334" s="4" t="str">
        <f>VLOOKUP(U334,Mapping!$A$1:$B$17,2,0)</f>
        <v>Texas</v>
      </c>
      <c r="X334" s="4">
        <v>214531965</v>
      </c>
      <c r="Y334" s="4">
        <v>1832545</v>
      </c>
    </row>
    <row r="335" spans="2:25" x14ac:dyDescent="0.35">
      <c r="B335" s="34">
        <v>44175</v>
      </c>
      <c r="C335" s="34" t="str">
        <f t="shared" si="25"/>
        <v>2020_12</v>
      </c>
      <c r="D335" s="43" t="str">
        <f t="shared" si="26"/>
        <v>2020_12</v>
      </c>
      <c r="E335" s="43" t="str">
        <f t="shared" si="27"/>
        <v>2020_12</v>
      </c>
      <c r="F335" s="75">
        <f t="shared" si="28"/>
        <v>2020</v>
      </c>
      <c r="G335" s="75">
        <f t="shared" si="29"/>
        <v>12</v>
      </c>
      <c r="H335" s="4">
        <v>284296</v>
      </c>
      <c r="I335" s="4">
        <v>3132</v>
      </c>
      <c r="J335" s="4">
        <v>32919</v>
      </c>
      <c r="K335" s="4">
        <v>21024</v>
      </c>
      <c r="L335" s="4">
        <v>4450</v>
      </c>
      <c r="M335" s="4">
        <v>107300</v>
      </c>
      <c r="N335" s="4">
        <v>603493</v>
      </c>
      <c r="O335" s="4">
        <v>52629992</v>
      </c>
      <c r="P335" s="4">
        <v>311589</v>
      </c>
      <c r="Q335" s="4">
        <v>3394</v>
      </c>
      <c r="R335" s="4">
        <v>7444</v>
      </c>
      <c r="S335" s="4">
        <v>15611269</v>
      </c>
      <c r="T335" s="4">
        <v>220846</v>
      </c>
      <c r="U335" s="4">
        <v>56</v>
      </c>
      <c r="V335" s="42" t="str">
        <f>IFERROR(VLOOKUP(U335,Mapping!$A$1:$B$17,2,0),Absent)</f>
        <v>Texas</v>
      </c>
      <c r="W335" s="4" t="str">
        <f>VLOOKUP(U335,Mapping!$A$1:$B$17,2,0)</f>
        <v>Texas</v>
      </c>
      <c r="X335" s="4">
        <v>216499543</v>
      </c>
      <c r="Y335" s="4">
        <v>1967578</v>
      </c>
    </row>
    <row r="336" spans="2:25" x14ac:dyDescent="0.35">
      <c r="B336" s="34">
        <v>44176</v>
      </c>
      <c r="C336" s="34" t="str">
        <f t="shared" si="25"/>
        <v>2020_12</v>
      </c>
      <c r="D336" s="43" t="str">
        <f t="shared" si="26"/>
        <v>2020_12</v>
      </c>
      <c r="E336" s="43" t="str">
        <f t="shared" si="27"/>
        <v>2020_12</v>
      </c>
      <c r="F336" s="75">
        <f t="shared" si="28"/>
        <v>2020</v>
      </c>
      <c r="G336" s="75">
        <f t="shared" si="29"/>
        <v>12</v>
      </c>
      <c r="H336" s="4">
        <v>287043</v>
      </c>
      <c r="I336" s="4">
        <v>2747</v>
      </c>
      <c r="J336" s="4">
        <v>33237</v>
      </c>
      <c r="K336" s="4">
        <v>21012</v>
      </c>
      <c r="L336" s="4">
        <v>5411</v>
      </c>
      <c r="M336" s="4">
        <v>108101</v>
      </c>
      <c r="N336" s="4">
        <v>608904</v>
      </c>
      <c r="O336" s="4">
        <v>52980433</v>
      </c>
      <c r="P336" s="4">
        <v>350441</v>
      </c>
      <c r="Q336" s="4">
        <v>3424</v>
      </c>
      <c r="R336" s="4">
        <v>7488</v>
      </c>
      <c r="S336" s="4">
        <v>15848202</v>
      </c>
      <c r="T336" s="4">
        <v>236933</v>
      </c>
      <c r="U336" s="4">
        <v>56</v>
      </c>
      <c r="V336" s="42" t="str">
        <f>IFERROR(VLOOKUP(U336,Mapping!$A$1:$B$17,2,0),Absent)</f>
        <v>Texas</v>
      </c>
      <c r="W336" s="4" t="str">
        <f>VLOOKUP(U336,Mapping!$A$1:$B$17,2,0)</f>
        <v>Texas</v>
      </c>
      <c r="X336" s="4">
        <v>218469052</v>
      </c>
      <c r="Y336" s="4">
        <v>1969509</v>
      </c>
    </row>
    <row r="337" spans="2:25" x14ac:dyDescent="0.35">
      <c r="B337" s="34">
        <v>44177</v>
      </c>
      <c r="C337" s="34" t="str">
        <f t="shared" si="25"/>
        <v>2020_12</v>
      </c>
      <c r="D337" s="43" t="str">
        <f t="shared" si="26"/>
        <v>2020_12</v>
      </c>
      <c r="E337" s="43" t="str">
        <f t="shared" si="27"/>
        <v>2020_12</v>
      </c>
      <c r="F337" s="75">
        <f t="shared" si="28"/>
        <v>2020</v>
      </c>
      <c r="G337" s="75">
        <f t="shared" si="29"/>
        <v>12</v>
      </c>
      <c r="H337" s="4">
        <v>289540</v>
      </c>
      <c r="I337" s="4">
        <v>2497</v>
      </c>
      <c r="J337" s="4">
        <v>33419</v>
      </c>
      <c r="K337" s="4">
        <v>21198</v>
      </c>
      <c r="L337" s="4">
        <v>3789</v>
      </c>
      <c r="M337" s="4">
        <v>108461</v>
      </c>
      <c r="N337" s="4">
        <v>612693</v>
      </c>
      <c r="O337" s="4">
        <v>53206636</v>
      </c>
      <c r="P337" s="4">
        <v>226203</v>
      </c>
      <c r="Q337" s="4">
        <v>3430</v>
      </c>
      <c r="R337" s="4">
        <v>7515</v>
      </c>
      <c r="S337" s="4">
        <v>16075106</v>
      </c>
      <c r="T337" s="4">
        <v>226904</v>
      </c>
      <c r="U337" s="4">
        <v>56</v>
      </c>
      <c r="V337" s="42" t="str">
        <f>IFERROR(VLOOKUP(U337,Mapping!$A$1:$B$17,2,0),Absent)</f>
        <v>Texas</v>
      </c>
      <c r="W337" s="4" t="str">
        <f>VLOOKUP(U337,Mapping!$A$1:$B$17,2,0)</f>
        <v>Texas</v>
      </c>
      <c r="X337" s="4">
        <v>220388948</v>
      </c>
      <c r="Y337" s="4">
        <v>1919896</v>
      </c>
    </row>
    <row r="338" spans="2:25" x14ac:dyDescent="0.35">
      <c r="B338" s="34">
        <v>44178</v>
      </c>
      <c r="C338" s="34" t="str">
        <f t="shared" si="25"/>
        <v>2020_12</v>
      </c>
      <c r="D338" s="43" t="str">
        <f t="shared" si="26"/>
        <v>2020_12</v>
      </c>
      <c r="E338" s="43" t="str">
        <f t="shared" si="27"/>
        <v>2020_12</v>
      </c>
      <c r="F338" s="75">
        <f t="shared" si="28"/>
        <v>2020</v>
      </c>
      <c r="G338" s="75">
        <f t="shared" si="29"/>
        <v>12</v>
      </c>
      <c r="H338" s="4">
        <v>291041</v>
      </c>
      <c r="I338" s="4">
        <v>1501</v>
      </c>
      <c r="J338" s="4">
        <v>33494</v>
      </c>
      <c r="K338" s="4">
        <v>21230</v>
      </c>
      <c r="L338" s="4">
        <v>2314</v>
      </c>
      <c r="M338" s="4">
        <v>109298</v>
      </c>
      <c r="N338" s="4">
        <v>615007</v>
      </c>
      <c r="O338" s="4">
        <v>53506446</v>
      </c>
      <c r="P338" s="4">
        <v>299810</v>
      </c>
      <c r="Q338" s="4">
        <v>3432</v>
      </c>
      <c r="R338" s="4">
        <v>7535</v>
      </c>
      <c r="S338" s="4">
        <v>16262357</v>
      </c>
      <c r="T338" s="4">
        <v>187251</v>
      </c>
      <c r="U338" s="4">
        <v>56</v>
      </c>
      <c r="V338" s="42" t="str">
        <f>IFERROR(VLOOKUP(U338,Mapping!$A$1:$B$17,2,0),Absent)</f>
        <v>Texas</v>
      </c>
      <c r="W338" s="4" t="str">
        <f>VLOOKUP(U338,Mapping!$A$1:$B$17,2,0)</f>
        <v>Texas</v>
      </c>
      <c r="X338" s="4">
        <v>222216258</v>
      </c>
      <c r="Y338" s="4">
        <v>1827310</v>
      </c>
    </row>
    <row r="339" spans="2:25" x14ac:dyDescent="0.35">
      <c r="B339" s="34">
        <v>44179</v>
      </c>
      <c r="C339" s="34" t="str">
        <f t="shared" si="25"/>
        <v>2020_12</v>
      </c>
      <c r="D339" s="43" t="str">
        <f t="shared" si="26"/>
        <v>2020_12</v>
      </c>
      <c r="E339" s="43" t="str">
        <f t="shared" si="27"/>
        <v>2020_12</v>
      </c>
      <c r="F339" s="75">
        <f t="shared" si="28"/>
        <v>2020</v>
      </c>
      <c r="G339" s="75">
        <f t="shared" si="29"/>
        <v>12</v>
      </c>
      <c r="H339" s="4">
        <v>292398</v>
      </c>
      <c r="I339" s="4">
        <v>1357</v>
      </c>
      <c r="J339" s="4">
        <v>33693</v>
      </c>
      <c r="K339" s="4">
        <v>21458</v>
      </c>
      <c r="L339" s="4">
        <v>3461</v>
      </c>
      <c r="M339" s="4">
        <v>110573</v>
      </c>
      <c r="N339" s="4">
        <v>618468</v>
      </c>
      <c r="O339" s="4">
        <v>53962524</v>
      </c>
      <c r="P339" s="4">
        <v>456078</v>
      </c>
      <c r="Q339" s="4">
        <v>3442</v>
      </c>
      <c r="R339" s="4">
        <v>7699</v>
      </c>
      <c r="S339" s="4">
        <v>16455643</v>
      </c>
      <c r="T339" s="4">
        <v>193286</v>
      </c>
      <c r="U339" s="4">
        <v>56</v>
      </c>
      <c r="V339" s="42" t="str">
        <f>IFERROR(VLOOKUP(U339,Mapping!$A$1:$B$17,2,0),Absent)</f>
        <v>Texas</v>
      </c>
      <c r="W339" s="4" t="str">
        <f>VLOOKUP(U339,Mapping!$A$1:$B$17,2,0)</f>
        <v>Texas</v>
      </c>
      <c r="X339" s="4">
        <v>224227209</v>
      </c>
      <c r="Y339" s="4">
        <v>2010951</v>
      </c>
    </row>
    <row r="340" spans="2:25" x14ac:dyDescent="0.35">
      <c r="B340" s="34">
        <v>44180</v>
      </c>
      <c r="C340" s="34" t="str">
        <f t="shared" si="25"/>
        <v>2020_12</v>
      </c>
      <c r="D340" s="43" t="str">
        <f t="shared" si="26"/>
        <v>2020_12</v>
      </c>
      <c r="E340" s="43" t="str">
        <f t="shared" si="27"/>
        <v>2020_12</v>
      </c>
      <c r="F340" s="75">
        <f t="shared" si="28"/>
        <v>2020</v>
      </c>
      <c r="G340" s="75">
        <f t="shared" si="29"/>
        <v>12</v>
      </c>
      <c r="H340" s="4">
        <v>295322</v>
      </c>
      <c r="I340" s="4">
        <v>2924</v>
      </c>
      <c r="J340" s="4">
        <v>33958</v>
      </c>
      <c r="K340" s="4">
        <v>21897</v>
      </c>
      <c r="L340" s="4">
        <v>4430</v>
      </c>
      <c r="M340" s="4">
        <v>112816</v>
      </c>
      <c r="N340" s="4">
        <v>622898</v>
      </c>
      <c r="O340" s="4">
        <v>54279236</v>
      </c>
      <c r="P340" s="4">
        <v>316712</v>
      </c>
      <c r="Q340" s="4">
        <v>3460</v>
      </c>
      <c r="R340" s="4">
        <v>7702</v>
      </c>
      <c r="S340" s="4">
        <v>16648861</v>
      </c>
      <c r="T340" s="4">
        <v>193218</v>
      </c>
      <c r="U340" s="4">
        <v>56</v>
      </c>
      <c r="V340" s="42" t="str">
        <f>IFERROR(VLOOKUP(U340,Mapping!$A$1:$B$17,2,0),Absent)</f>
        <v>Texas</v>
      </c>
      <c r="W340" s="4" t="str">
        <f>VLOOKUP(U340,Mapping!$A$1:$B$17,2,0)</f>
        <v>Texas</v>
      </c>
      <c r="X340" s="4">
        <v>226060347</v>
      </c>
      <c r="Y340" s="4">
        <v>1833138</v>
      </c>
    </row>
    <row r="341" spans="2:25" x14ac:dyDescent="0.35">
      <c r="B341" s="34">
        <v>44181</v>
      </c>
      <c r="C341" s="34" t="str">
        <f t="shared" si="25"/>
        <v>2020_12</v>
      </c>
      <c r="D341" s="43" t="str">
        <f t="shared" si="26"/>
        <v>2020_12</v>
      </c>
      <c r="E341" s="43" t="str">
        <f t="shared" si="27"/>
        <v>2020_12</v>
      </c>
      <c r="F341" s="75">
        <f t="shared" si="28"/>
        <v>2020</v>
      </c>
      <c r="G341" s="75">
        <f t="shared" si="29"/>
        <v>12</v>
      </c>
      <c r="H341" s="4">
        <v>298775</v>
      </c>
      <c r="I341" s="4">
        <v>3453</v>
      </c>
      <c r="J341" s="4">
        <v>34237</v>
      </c>
      <c r="K341" s="4">
        <v>21943</v>
      </c>
      <c r="L341" s="4">
        <v>4776</v>
      </c>
      <c r="M341" s="4">
        <v>113257</v>
      </c>
      <c r="N341" s="4">
        <v>627674</v>
      </c>
      <c r="O341" s="4">
        <v>54583082</v>
      </c>
      <c r="P341" s="4">
        <v>303846</v>
      </c>
      <c r="Q341" s="4">
        <v>3488</v>
      </c>
      <c r="R341" s="4">
        <v>7782</v>
      </c>
      <c r="S341" s="4">
        <v>16883149</v>
      </c>
      <c r="T341" s="4">
        <v>234288</v>
      </c>
      <c r="U341" s="4">
        <v>56</v>
      </c>
      <c r="V341" s="42" t="str">
        <f>IFERROR(VLOOKUP(U341,Mapping!$A$1:$B$17,2,0),Absent)</f>
        <v>Texas</v>
      </c>
      <c r="W341" s="4" t="str">
        <f>VLOOKUP(U341,Mapping!$A$1:$B$17,2,0)</f>
        <v>Texas</v>
      </c>
      <c r="X341" s="4">
        <v>227900343</v>
      </c>
      <c r="Y341" s="4">
        <v>1839996</v>
      </c>
    </row>
    <row r="342" spans="2:25" x14ac:dyDescent="0.35">
      <c r="B342" s="34">
        <v>44182</v>
      </c>
      <c r="C342" s="34" t="str">
        <f t="shared" si="25"/>
        <v>2020_12</v>
      </c>
      <c r="D342" s="43" t="str">
        <f t="shared" si="26"/>
        <v>2020_12</v>
      </c>
      <c r="E342" s="43" t="str">
        <f t="shared" si="27"/>
        <v>2020_12</v>
      </c>
      <c r="F342" s="75">
        <f t="shared" si="28"/>
        <v>2020</v>
      </c>
      <c r="G342" s="75">
        <f t="shared" si="29"/>
        <v>12</v>
      </c>
      <c r="H342" s="4">
        <v>302240</v>
      </c>
      <c r="I342" s="4">
        <v>3465</v>
      </c>
      <c r="J342" s="4">
        <v>34485</v>
      </c>
      <c r="K342" s="4">
        <v>21912</v>
      </c>
      <c r="L342" s="4">
        <v>5167</v>
      </c>
      <c r="M342" s="4">
        <v>114492</v>
      </c>
      <c r="N342" s="4">
        <v>632841</v>
      </c>
      <c r="O342" s="4">
        <v>54829514</v>
      </c>
      <c r="P342" s="4">
        <v>246432</v>
      </c>
      <c r="Q342" s="4">
        <v>3504</v>
      </c>
      <c r="R342" s="4">
        <v>7848</v>
      </c>
      <c r="S342" s="4">
        <v>17126119</v>
      </c>
      <c r="T342" s="4">
        <v>242970</v>
      </c>
      <c r="U342" s="4">
        <v>56</v>
      </c>
      <c r="V342" s="42" t="str">
        <f>IFERROR(VLOOKUP(U342,Mapping!$A$1:$B$17,2,0),Absent)</f>
        <v>Texas</v>
      </c>
      <c r="W342" s="4" t="str">
        <f>VLOOKUP(U342,Mapping!$A$1:$B$17,2,0)</f>
        <v>Texas</v>
      </c>
      <c r="X342" s="4">
        <v>229813040</v>
      </c>
      <c r="Y342" s="4">
        <v>1912697</v>
      </c>
    </row>
    <row r="343" spans="2:25" x14ac:dyDescent="0.35">
      <c r="B343" s="34">
        <v>44183</v>
      </c>
      <c r="C343" s="34" t="str">
        <f t="shared" si="25"/>
        <v>2020_12</v>
      </c>
      <c r="D343" s="43" t="str">
        <f t="shared" si="26"/>
        <v>2020_12</v>
      </c>
      <c r="E343" s="43" t="str">
        <f t="shared" si="27"/>
        <v>2020_12</v>
      </c>
      <c r="F343" s="75">
        <f t="shared" si="28"/>
        <v>2020</v>
      </c>
      <c r="G343" s="75">
        <f t="shared" si="29"/>
        <v>12</v>
      </c>
      <c r="H343" s="4">
        <v>305106</v>
      </c>
      <c r="I343" s="4">
        <v>2866</v>
      </c>
      <c r="J343" s="4">
        <v>34716</v>
      </c>
      <c r="K343" s="4">
        <v>21745</v>
      </c>
      <c r="L343" s="4">
        <v>5214</v>
      </c>
      <c r="M343" s="4">
        <v>113955</v>
      </c>
      <c r="N343" s="4">
        <v>638055</v>
      </c>
      <c r="O343" s="4">
        <v>55280309</v>
      </c>
      <c r="P343" s="4">
        <v>450795</v>
      </c>
      <c r="Q343" s="4">
        <v>3519</v>
      </c>
      <c r="R343" s="4">
        <v>7786</v>
      </c>
      <c r="S343" s="4">
        <v>17367905</v>
      </c>
      <c r="T343" s="4">
        <v>241786</v>
      </c>
      <c r="U343" s="4">
        <v>56</v>
      </c>
      <c r="V343" s="42" t="str">
        <f>IFERROR(VLOOKUP(U343,Mapping!$A$1:$B$17,2,0),Absent)</f>
        <v>Texas</v>
      </c>
      <c r="W343" s="4" t="str">
        <f>VLOOKUP(U343,Mapping!$A$1:$B$17,2,0)</f>
        <v>Texas</v>
      </c>
      <c r="X343" s="4">
        <v>232006506</v>
      </c>
      <c r="Y343" s="4">
        <v>2193466</v>
      </c>
    </row>
    <row r="344" spans="2:25" x14ac:dyDescent="0.35">
      <c r="B344" s="34">
        <v>44184</v>
      </c>
      <c r="C344" s="34" t="str">
        <f t="shared" si="25"/>
        <v>2020_12</v>
      </c>
      <c r="D344" s="43" t="str">
        <f t="shared" si="26"/>
        <v>2020_12</v>
      </c>
      <c r="E344" s="43" t="str">
        <f t="shared" si="27"/>
        <v>2020_12</v>
      </c>
      <c r="F344" s="75">
        <f t="shared" si="28"/>
        <v>2020</v>
      </c>
      <c r="G344" s="75">
        <f t="shared" si="29"/>
        <v>12</v>
      </c>
      <c r="H344" s="4">
        <v>307814</v>
      </c>
      <c r="I344" s="4">
        <v>2708</v>
      </c>
      <c r="J344" s="4">
        <v>34949</v>
      </c>
      <c r="K344" s="4">
        <v>21692</v>
      </c>
      <c r="L344" s="4">
        <v>3429</v>
      </c>
      <c r="M344" s="4">
        <v>113914</v>
      </c>
      <c r="N344" s="4">
        <v>641484</v>
      </c>
      <c r="O344" s="4">
        <v>55481072</v>
      </c>
      <c r="P344" s="4">
        <v>200763</v>
      </c>
      <c r="Q344" s="4">
        <v>3529</v>
      </c>
      <c r="R344" s="4">
        <v>7786</v>
      </c>
      <c r="S344" s="4">
        <v>17572778</v>
      </c>
      <c r="T344" s="4">
        <v>204873</v>
      </c>
      <c r="U344" s="4">
        <v>56</v>
      </c>
      <c r="V344" s="42" t="str">
        <f>IFERROR(VLOOKUP(U344,Mapping!$A$1:$B$17,2,0),Absent)</f>
        <v>Texas</v>
      </c>
      <c r="W344" s="4" t="str">
        <f>VLOOKUP(U344,Mapping!$A$1:$B$17,2,0)</f>
        <v>Texas</v>
      </c>
      <c r="X344" s="4">
        <v>233866045</v>
      </c>
      <c r="Y344" s="4">
        <v>1859539</v>
      </c>
    </row>
    <row r="345" spans="2:25" x14ac:dyDescent="0.35">
      <c r="B345" s="34">
        <v>44185</v>
      </c>
      <c r="C345" s="34" t="str">
        <f t="shared" si="25"/>
        <v>2020_12</v>
      </c>
      <c r="D345" s="43" t="str">
        <f t="shared" si="26"/>
        <v>2020_12</v>
      </c>
      <c r="E345" s="43" t="str">
        <f t="shared" si="27"/>
        <v>2020_12</v>
      </c>
      <c r="F345" s="75">
        <f t="shared" si="28"/>
        <v>2020</v>
      </c>
      <c r="G345" s="75">
        <f t="shared" si="29"/>
        <v>12</v>
      </c>
      <c r="H345" s="4">
        <v>309482</v>
      </c>
      <c r="I345" s="4">
        <v>1668</v>
      </c>
      <c r="J345" s="4">
        <v>35030</v>
      </c>
      <c r="K345" s="4">
        <v>21763</v>
      </c>
      <c r="L345" s="4">
        <v>2382</v>
      </c>
      <c r="M345" s="4">
        <v>113601</v>
      </c>
      <c r="N345" s="4">
        <v>643866</v>
      </c>
      <c r="O345" s="4">
        <v>55730338</v>
      </c>
      <c r="P345" s="4">
        <v>249266</v>
      </c>
      <c r="Q345" s="4">
        <v>3530</v>
      </c>
      <c r="R345" s="4">
        <v>7695</v>
      </c>
      <c r="S345" s="4">
        <v>17770272</v>
      </c>
      <c r="T345" s="4">
        <v>197494</v>
      </c>
      <c r="U345" s="4">
        <v>56</v>
      </c>
      <c r="V345" s="42" t="str">
        <f>IFERROR(VLOOKUP(U345,Mapping!$A$1:$B$17,2,0),Absent)</f>
        <v>Texas</v>
      </c>
      <c r="W345" s="4" t="str">
        <f>VLOOKUP(U345,Mapping!$A$1:$B$17,2,0)</f>
        <v>Texas</v>
      </c>
      <c r="X345" s="4">
        <v>235687674</v>
      </c>
      <c r="Y345" s="4">
        <v>1821629</v>
      </c>
    </row>
    <row r="346" spans="2:25" x14ac:dyDescent="0.35">
      <c r="B346" s="34">
        <v>44186</v>
      </c>
      <c r="C346" s="34" t="str">
        <f t="shared" si="25"/>
        <v>2020_12</v>
      </c>
      <c r="D346" s="43" t="str">
        <f t="shared" si="26"/>
        <v>2020_12</v>
      </c>
      <c r="E346" s="43" t="str">
        <f t="shared" si="27"/>
        <v>2020_12</v>
      </c>
      <c r="F346" s="75">
        <f t="shared" si="28"/>
        <v>2020</v>
      </c>
      <c r="G346" s="75">
        <f t="shared" si="29"/>
        <v>12</v>
      </c>
      <c r="H346" s="4">
        <v>310962</v>
      </c>
      <c r="I346" s="4">
        <v>1480</v>
      </c>
      <c r="J346" s="4">
        <v>35178</v>
      </c>
      <c r="K346" s="4">
        <v>21884</v>
      </c>
      <c r="L346" s="4">
        <v>3111</v>
      </c>
      <c r="M346" s="4">
        <v>115358</v>
      </c>
      <c r="N346" s="4">
        <v>646977</v>
      </c>
      <c r="O346" s="4">
        <v>56170134</v>
      </c>
      <c r="P346" s="4">
        <v>439796</v>
      </c>
      <c r="Q346" s="4">
        <v>3539</v>
      </c>
      <c r="R346" s="4">
        <v>7783</v>
      </c>
      <c r="S346" s="4">
        <v>17949678</v>
      </c>
      <c r="T346" s="4">
        <v>179406</v>
      </c>
      <c r="U346" s="4">
        <v>56</v>
      </c>
      <c r="V346" s="42" t="str">
        <f>IFERROR(VLOOKUP(U346,Mapping!$A$1:$B$17,2,0),Absent)</f>
        <v>Texas</v>
      </c>
      <c r="W346" s="4" t="str">
        <f>VLOOKUP(U346,Mapping!$A$1:$B$17,2,0)</f>
        <v>Texas</v>
      </c>
      <c r="X346" s="4">
        <v>237662264</v>
      </c>
      <c r="Y346" s="4">
        <v>1974590</v>
      </c>
    </row>
    <row r="347" spans="2:25" x14ac:dyDescent="0.35">
      <c r="B347" s="34">
        <v>44187</v>
      </c>
      <c r="C347" s="34" t="str">
        <f t="shared" si="25"/>
        <v>2020_12</v>
      </c>
      <c r="D347" s="43" t="str">
        <f t="shared" si="26"/>
        <v>2020_12</v>
      </c>
      <c r="E347" s="43" t="str">
        <f t="shared" si="27"/>
        <v>2020_12</v>
      </c>
      <c r="F347" s="75">
        <f t="shared" si="28"/>
        <v>2020</v>
      </c>
      <c r="G347" s="75">
        <f t="shared" si="29"/>
        <v>12</v>
      </c>
      <c r="H347" s="4">
        <v>314099</v>
      </c>
      <c r="I347" s="4">
        <v>3137</v>
      </c>
      <c r="J347" s="4">
        <v>35428</v>
      </c>
      <c r="K347" s="4">
        <v>22213</v>
      </c>
      <c r="L347" s="4">
        <v>4567</v>
      </c>
      <c r="M347" s="4">
        <v>117777</v>
      </c>
      <c r="N347" s="4">
        <v>651544</v>
      </c>
      <c r="O347" s="4">
        <v>56438180</v>
      </c>
      <c r="P347" s="4">
        <v>268046</v>
      </c>
      <c r="Q347" s="4">
        <v>3554</v>
      </c>
      <c r="R347" s="4">
        <v>7830</v>
      </c>
      <c r="S347" s="4">
        <v>18142686</v>
      </c>
      <c r="T347" s="4">
        <v>193008</v>
      </c>
      <c r="U347" s="4">
        <v>56</v>
      </c>
      <c r="V347" s="42" t="str">
        <f>IFERROR(VLOOKUP(U347,Mapping!$A$1:$B$17,2,0),Absent)</f>
        <v>Texas</v>
      </c>
      <c r="W347" s="4" t="str">
        <f>VLOOKUP(U347,Mapping!$A$1:$B$17,2,0)</f>
        <v>Texas</v>
      </c>
      <c r="X347" s="4">
        <v>239432397</v>
      </c>
      <c r="Y347" s="4">
        <v>1770133</v>
      </c>
    </row>
    <row r="348" spans="2:25" x14ac:dyDescent="0.35">
      <c r="B348" s="34">
        <v>44188</v>
      </c>
      <c r="C348" s="34" t="str">
        <f t="shared" si="25"/>
        <v>2020_12</v>
      </c>
      <c r="D348" s="43" t="str">
        <f t="shared" si="26"/>
        <v>2020_12</v>
      </c>
      <c r="E348" s="43" t="str">
        <f t="shared" si="27"/>
        <v>2020_12</v>
      </c>
      <c r="F348" s="75">
        <f t="shared" si="28"/>
        <v>2020</v>
      </c>
      <c r="G348" s="75">
        <f t="shared" si="29"/>
        <v>12</v>
      </c>
      <c r="H348" s="4">
        <v>317492</v>
      </c>
      <c r="I348" s="4">
        <v>3393</v>
      </c>
      <c r="J348" s="4">
        <v>35695</v>
      </c>
      <c r="K348" s="4">
        <v>22489</v>
      </c>
      <c r="L348" s="4">
        <v>4795</v>
      </c>
      <c r="M348" s="4">
        <v>119463</v>
      </c>
      <c r="N348" s="4">
        <v>656339</v>
      </c>
      <c r="O348" s="4">
        <v>56743142</v>
      </c>
      <c r="P348" s="4">
        <v>304962</v>
      </c>
      <c r="Q348" s="4">
        <v>3579</v>
      </c>
      <c r="R348" s="4">
        <v>7819</v>
      </c>
      <c r="S348" s="4">
        <v>18367212</v>
      </c>
      <c r="T348" s="4">
        <v>224526</v>
      </c>
      <c r="U348" s="4">
        <v>56</v>
      </c>
      <c r="V348" s="42" t="str">
        <f>IFERROR(VLOOKUP(U348,Mapping!$A$1:$B$17,2,0),Absent)</f>
        <v>Texas</v>
      </c>
      <c r="W348" s="4" t="str">
        <f>VLOOKUP(U348,Mapping!$A$1:$B$17,2,0)</f>
        <v>Texas</v>
      </c>
      <c r="X348" s="4">
        <v>241223878</v>
      </c>
      <c r="Y348" s="4">
        <v>1791481</v>
      </c>
    </row>
    <row r="349" spans="2:25" x14ac:dyDescent="0.35">
      <c r="B349" s="34">
        <v>44189</v>
      </c>
      <c r="C349" s="34" t="str">
        <f t="shared" si="25"/>
        <v>2020_12</v>
      </c>
      <c r="D349" s="43" t="str">
        <f t="shared" si="26"/>
        <v>2020_12</v>
      </c>
      <c r="E349" s="43" t="str">
        <f t="shared" si="27"/>
        <v>2020_12</v>
      </c>
      <c r="F349" s="75">
        <f t="shared" si="28"/>
        <v>2020</v>
      </c>
      <c r="G349" s="75">
        <f t="shared" si="29"/>
        <v>12</v>
      </c>
      <c r="H349" s="4">
        <v>320450</v>
      </c>
      <c r="I349" s="4">
        <v>2958</v>
      </c>
      <c r="J349" s="4">
        <v>35899</v>
      </c>
      <c r="K349" s="4">
        <v>22623</v>
      </c>
      <c r="L349" s="4">
        <v>4289</v>
      </c>
      <c r="M349" s="4">
        <v>120200</v>
      </c>
      <c r="N349" s="4">
        <v>660628</v>
      </c>
      <c r="O349" s="4">
        <v>57065259</v>
      </c>
      <c r="P349" s="4">
        <v>322117</v>
      </c>
      <c r="Q349" s="4">
        <v>3587</v>
      </c>
      <c r="R349" s="4">
        <v>7792</v>
      </c>
      <c r="S349" s="4">
        <v>18573896</v>
      </c>
      <c r="T349" s="4">
        <v>206684</v>
      </c>
      <c r="U349" s="4">
        <v>56</v>
      </c>
      <c r="V349" s="42" t="str">
        <f>IFERROR(VLOOKUP(U349,Mapping!$A$1:$B$17,2,0),Absent)</f>
        <v>Texas</v>
      </c>
      <c r="W349" s="4" t="str">
        <f>VLOOKUP(U349,Mapping!$A$1:$B$17,2,0)</f>
        <v>Texas</v>
      </c>
      <c r="X349" s="4">
        <v>243255772</v>
      </c>
      <c r="Y349" s="4">
        <v>2031894</v>
      </c>
    </row>
    <row r="350" spans="2:25" x14ac:dyDescent="0.35">
      <c r="B350" s="34">
        <v>44190</v>
      </c>
      <c r="C350" s="34" t="str">
        <f t="shared" si="25"/>
        <v>2020_12</v>
      </c>
      <c r="D350" s="43" t="str">
        <f t="shared" si="26"/>
        <v>2020_12</v>
      </c>
      <c r="E350" s="43" t="str">
        <f t="shared" si="27"/>
        <v>2020_12</v>
      </c>
      <c r="F350" s="75">
        <f t="shared" si="28"/>
        <v>2020</v>
      </c>
      <c r="G350" s="75">
        <f t="shared" si="29"/>
        <v>12</v>
      </c>
      <c r="H350" s="4">
        <v>322003</v>
      </c>
      <c r="I350" s="4">
        <v>1553</v>
      </c>
      <c r="J350" s="4">
        <v>35945</v>
      </c>
      <c r="K350" s="4">
        <v>22418</v>
      </c>
      <c r="L350" s="4">
        <v>2047</v>
      </c>
      <c r="M350" s="4">
        <v>118948</v>
      </c>
      <c r="N350" s="4">
        <v>662675</v>
      </c>
      <c r="O350" s="4">
        <v>57235949</v>
      </c>
      <c r="P350" s="4">
        <v>170690</v>
      </c>
      <c r="Q350" s="4">
        <v>3592</v>
      </c>
      <c r="R350" s="4">
        <v>7831</v>
      </c>
      <c r="S350" s="4">
        <v>18700692</v>
      </c>
      <c r="T350" s="4">
        <v>126796</v>
      </c>
      <c r="U350" s="4">
        <v>56</v>
      </c>
      <c r="V350" s="42" t="str">
        <f>IFERROR(VLOOKUP(U350,Mapping!$A$1:$B$17,2,0),Absent)</f>
        <v>Texas</v>
      </c>
      <c r="W350" s="4" t="str">
        <f>VLOOKUP(U350,Mapping!$A$1:$B$17,2,0)</f>
        <v>Texas</v>
      </c>
      <c r="X350" s="4">
        <v>244823812</v>
      </c>
      <c r="Y350" s="4">
        <v>1568040</v>
      </c>
    </row>
    <row r="351" spans="2:25" x14ac:dyDescent="0.35">
      <c r="B351" s="34">
        <v>44191</v>
      </c>
      <c r="C351" s="34" t="str">
        <f t="shared" si="25"/>
        <v>2020_12</v>
      </c>
      <c r="D351" s="43" t="str">
        <f t="shared" si="26"/>
        <v>2020_12</v>
      </c>
      <c r="E351" s="43" t="str">
        <f t="shared" si="27"/>
        <v>2020_12</v>
      </c>
      <c r="F351" s="75">
        <f t="shared" si="28"/>
        <v>2020</v>
      </c>
      <c r="G351" s="75">
        <f t="shared" si="29"/>
        <v>12</v>
      </c>
      <c r="H351" s="4">
        <v>323429</v>
      </c>
      <c r="I351" s="4">
        <v>1426</v>
      </c>
      <c r="J351" s="4">
        <v>36038</v>
      </c>
      <c r="K351" s="4">
        <v>22373</v>
      </c>
      <c r="L351" s="4">
        <v>2292</v>
      </c>
      <c r="M351" s="4">
        <v>117344</v>
      </c>
      <c r="N351" s="4">
        <v>664967</v>
      </c>
      <c r="O351" s="4">
        <v>57450504</v>
      </c>
      <c r="P351" s="4">
        <v>214555</v>
      </c>
      <c r="Q351" s="4">
        <v>3593</v>
      </c>
      <c r="R351" s="4">
        <v>7809</v>
      </c>
      <c r="S351" s="4">
        <v>18891286</v>
      </c>
      <c r="T351" s="4">
        <v>190594</v>
      </c>
      <c r="U351" s="4">
        <v>56</v>
      </c>
      <c r="V351" s="42" t="str">
        <f>IFERROR(VLOOKUP(U351,Mapping!$A$1:$B$17,2,0),Absent)</f>
        <v>Texas</v>
      </c>
      <c r="W351" s="4" t="str">
        <f>VLOOKUP(U351,Mapping!$A$1:$B$17,2,0)</f>
        <v>Texas</v>
      </c>
      <c r="X351" s="4">
        <v>246798110</v>
      </c>
      <c r="Y351" s="4">
        <v>1974298</v>
      </c>
    </row>
    <row r="352" spans="2:25" x14ac:dyDescent="0.35">
      <c r="B352" s="34">
        <v>44192</v>
      </c>
      <c r="C352" s="34" t="str">
        <f t="shared" si="25"/>
        <v>2020_12</v>
      </c>
      <c r="D352" s="43" t="str">
        <f t="shared" si="26"/>
        <v>2020_12</v>
      </c>
      <c r="E352" s="43" t="str">
        <f t="shared" si="27"/>
        <v>2020_12</v>
      </c>
      <c r="F352" s="75">
        <f t="shared" si="28"/>
        <v>2020</v>
      </c>
      <c r="G352" s="75">
        <f t="shared" si="29"/>
        <v>12</v>
      </c>
      <c r="H352" s="4">
        <v>324826</v>
      </c>
      <c r="I352" s="4">
        <v>1397</v>
      </c>
      <c r="J352" s="4">
        <v>36164</v>
      </c>
      <c r="K352" s="4">
        <v>22447</v>
      </c>
      <c r="L352" s="4">
        <v>2302</v>
      </c>
      <c r="M352" s="4">
        <v>118720</v>
      </c>
      <c r="N352" s="4">
        <v>667269</v>
      </c>
      <c r="O352" s="4">
        <v>57654792</v>
      </c>
      <c r="P352" s="4">
        <v>204288</v>
      </c>
      <c r="Q352" s="4">
        <v>3604</v>
      </c>
      <c r="R352" s="4">
        <v>7878</v>
      </c>
      <c r="S352" s="4">
        <v>19044826</v>
      </c>
      <c r="T352" s="4">
        <v>153540</v>
      </c>
      <c r="U352" s="4">
        <v>56</v>
      </c>
      <c r="V352" s="42" t="str">
        <f>IFERROR(VLOOKUP(U352,Mapping!$A$1:$B$17,2,0),Absent)</f>
        <v>Texas</v>
      </c>
      <c r="W352" s="4" t="str">
        <f>VLOOKUP(U352,Mapping!$A$1:$B$17,2,0)</f>
        <v>Texas</v>
      </c>
      <c r="X352" s="4">
        <v>248193350</v>
      </c>
      <c r="Y352" s="4">
        <v>1395240</v>
      </c>
    </row>
    <row r="353" spans="2:25" x14ac:dyDescent="0.35">
      <c r="B353" s="34">
        <v>44193</v>
      </c>
      <c r="C353" s="34" t="str">
        <f t="shared" si="25"/>
        <v>2020_12</v>
      </c>
      <c r="D353" s="43" t="str">
        <f t="shared" si="26"/>
        <v>2020_12</v>
      </c>
      <c r="E353" s="43" t="str">
        <f t="shared" si="27"/>
        <v>2020_12</v>
      </c>
      <c r="F353" s="75">
        <f t="shared" si="28"/>
        <v>2020</v>
      </c>
      <c r="G353" s="75">
        <f t="shared" si="29"/>
        <v>12</v>
      </c>
      <c r="H353" s="4">
        <v>326316</v>
      </c>
      <c r="I353" s="4">
        <v>1490</v>
      </c>
      <c r="J353" s="4">
        <v>36308</v>
      </c>
      <c r="K353" s="4">
        <v>22579</v>
      </c>
      <c r="L353" s="4">
        <v>3723</v>
      </c>
      <c r="M353" s="4">
        <v>121202</v>
      </c>
      <c r="N353" s="4">
        <v>670992</v>
      </c>
      <c r="O353" s="4">
        <v>57964513</v>
      </c>
      <c r="P353" s="4">
        <v>309721</v>
      </c>
      <c r="Q353" s="4">
        <v>3612</v>
      </c>
      <c r="R353" s="4">
        <v>7948</v>
      </c>
      <c r="S353" s="4">
        <v>19208953</v>
      </c>
      <c r="T353" s="4">
        <v>164127</v>
      </c>
      <c r="U353" s="4">
        <v>56</v>
      </c>
      <c r="V353" s="42" t="str">
        <f>IFERROR(VLOOKUP(U353,Mapping!$A$1:$B$17,2,0),Absent)</f>
        <v>Texas</v>
      </c>
      <c r="W353" s="4" t="str">
        <f>VLOOKUP(U353,Mapping!$A$1:$B$17,2,0)</f>
        <v>Texas</v>
      </c>
      <c r="X353" s="4">
        <v>249525472</v>
      </c>
      <c r="Y353" s="4">
        <v>1332122</v>
      </c>
    </row>
    <row r="354" spans="2:25" x14ac:dyDescent="0.35">
      <c r="B354" s="34">
        <v>44194</v>
      </c>
      <c r="C354" s="34" t="str">
        <f t="shared" si="25"/>
        <v>2020_12</v>
      </c>
      <c r="D354" s="43" t="str">
        <f t="shared" si="26"/>
        <v>2020_12</v>
      </c>
      <c r="E354" s="43" t="str">
        <f t="shared" si="27"/>
        <v>2020_12</v>
      </c>
      <c r="F354" s="75">
        <f t="shared" si="28"/>
        <v>2020</v>
      </c>
      <c r="G354" s="75">
        <f t="shared" si="29"/>
        <v>12</v>
      </c>
      <c r="H354" s="4">
        <v>329605</v>
      </c>
      <c r="I354" s="4">
        <v>3289</v>
      </c>
      <c r="J354" s="4">
        <v>36583</v>
      </c>
      <c r="K354" s="4">
        <v>22838</v>
      </c>
      <c r="L354" s="4">
        <v>5261</v>
      </c>
      <c r="M354" s="4">
        <v>124686</v>
      </c>
      <c r="N354" s="4">
        <v>676253</v>
      </c>
      <c r="O354" s="4">
        <v>58166211</v>
      </c>
      <c r="P354" s="4">
        <v>201698</v>
      </c>
      <c r="Q354" s="4">
        <v>3635</v>
      </c>
      <c r="R354" s="4">
        <v>7885</v>
      </c>
      <c r="S354" s="4">
        <v>19408632</v>
      </c>
      <c r="T354" s="4">
        <v>199679</v>
      </c>
      <c r="U354" s="4">
        <v>56</v>
      </c>
      <c r="V354" s="42" t="str">
        <f>IFERROR(VLOOKUP(U354,Mapping!$A$1:$B$17,2,0),Absent)</f>
        <v>Texas</v>
      </c>
      <c r="W354" s="4" t="str">
        <f>VLOOKUP(U354,Mapping!$A$1:$B$17,2,0)</f>
        <v>Texas</v>
      </c>
      <c r="X354" s="4">
        <v>250868986</v>
      </c>
      <c r="Y354" s="4">
        <v>1343514</v>
      </c>
    </row>
    <row r="355" spans="2:25" x14ac:dyDescent="0.35">
      <c r="B355" s="34">
        <v>44195</v>
      </c>
      <c r="C355" s="34" t="str">
        <f t="shared" si="25"/>
        <v>2020_12</v>
      </c>
      <c r="D355" s="43" t="str">
        <f t="shared" si="26"/>
        <v>2020_12</v>
      </c>
      <c r="E355" s="43" t="str">
        <f t="shared" si="27"/>
        <v>2020_12</v>
      </c>
      <c r="F355" s="75">
        <f t="shared" si="28"/>
        <v>2020</v>
      </c>
      <c r="G355" s="75">
        <f t="shared" si="29"/>
        <v>12</v>
      </c>
      <c r="H355" s="4">
        <v>333505</v>
      </c>
      <c r="I355" s="4">
        <v>3900</v>
      </c>
      <c r="J355" s="4">
        <v>36855</v>
      </c>
      <c r="K355" s="4">
        <v>23069</v>
      </c>
      <c r="L355" s="4">
        <v>5514</v>
      </c>
      <c r="M355" s="4">
        <v>125220</v>
      </c>
      <c r="N355" s="4">
        <v>681767</v>
      </c>
      <c r="O355" s="4">
        <v>58381318</v>
      </c>
      <c r="P355" s="4">
        <v>215107</v>
      </c>
      <c r="Q355" s="4">
        <v>3653</v>
      </c>
      <c r="R355" s="4">
        <v>7930</v>
      </c>
      <c r="S355" s="4">
        <v>19638128</v>
      </c>
      <c r="T355" s="4">
        <v>229496</v>
      </c>
      <c r="U355" s="4">
        <v>56</v>
      </c>
      <c r="V355" s="42" t="str">
        <f>IFERROR(VLOOKUP(U355,Mapping!$A$1:$B$17,2,0),Absent)</f>
        <v>Texas</v>
      </c>
      <c r="W355" s="4" t="str">
        <f>VLOOKUP(U355,Mapping!$A$1:$B$17,2,0)</f>
        <v>Texas</v>
      </c>
      <c r="X355" s="4">
        <v>252452699</v>
      </c>
      <c r="Y355" s="4">
        <v>1583713</v>
      </c>
    </row>
    <row r="356" spans="2:25" x14ac:dyDescent="0.35">
      <c r="B356" s="34">
        <v>44196</v>
      </c>
      <c r="C356" s="34" t="str">
        <f t="shared" si="25"/>
        <v>2020_12</v>
      </c>
      <c r="D356" s="43" t="str">
        <f t="shared" si="26"/>
        <v>2020_12</v>
      </c>
      <c r="E356" s="43" t="str">
        <f t="shared" si="27"/>
        <v>2020_12</v>
      </c>
      <c r="F356" s="75">
        <f t="shared" si="28"/>
        <v>2020</v>
      </c>
      <c r="G356" s="75">
        <f t="shared" si="29"/>
        <v>12</v>
      </c>
      <c r="H356" s="4">
        <v>336802</v>
      </c>
      <c r="I356" s="4">
        <v>3297</v>
      </c>
      <c r="J356" s="4">
        <v>37066</v>
      </c>
      <c r="K356" s="4">
        <v>23097</v>
      </c>
      <c r="L356" s="4">
        <v>4348</v>
      </c>
      <c r="M356" s="4">
        <v>125423</v>
      </c>
      <c r="N356" s="4">
        <v>686115</v>
      </c>
      <c r="O356" s="4">
        <v>58644173</v>
      </c>
      <c r="P356" s="4">
        <v>262855</v>
      </c>
      <c r="Q356" s="4">
        <v>3672</v>
      </c>
      <c r="R356" s="4">
        <v>8004</v>
      </c>
      <c r="S356" s="4">
        <v>19864374</v>
      </c>
      <c r="T356" s="4">
        <v>226246</v>
      </c>
      <c r="U356" s="4">
        <v>56</v>
      </c>
      <c r="V356" s="42" t="str">
        <f>IFERROR(VLOOKUP(U356,Mapping!$A$1:$B$17,2,0),Absent)</f>
        <v>Texas</v>
      </c>
      <c r="W356" s="4" t="str">
        <f>VLOOKUP(U356,Mapping!$A$1:$B$17,2,0)</f>
        <v>Texas</v>
      </c>
      <c r="X356" s="4">
        <v>254249919</v>
      </c>
      <c r="Y356" s="4">
        <v>1797220</v>
      </c>
    </row>
    <row r="357" spans="2:25" x14ac:dyDescent="0.35">
      <c r="B357" s="34">
        <v>44197</v>
      </c>
      <c r="C357" s="34" t="str">
        <f t="shared" si="25"/>
        <v>2021_01</v>
      </c>
      <c r="D357" s="43" t="str">
        <f t="shared" si="26"/>
        <v>2021_1</v>
      </c>
      <c r="E357" s="43" t="str">
        <f t="shared" si="27"/>
        <v>2021_01</v>
      </c>
      <c r="F357" s="75">
        <f t="shared" si="28"/>
        <v>2021</v>
      </c>
      <c r="G357" s="75">
        <f t="shared" si="29"/>
        <v>1</v>
      </c>
      <c r="H357" s="4">
        <v>339394</v>
      </c>
      <c r="I357" s="4">
        <v>2592</v>
      </c>
      <c r="J357" s="4">
        <v>37196</v>
      </c>
      <c r="K357" s="4">
        <v>23255</v>
      </c>
      <c r="L357" s="4">
        <v>4550</v>
      </c>
      <c r="M357" s="4">
        <v>125047</v>
      </c>
      <c r="N357" s="4">
        <v>690665</v>
      </c>
      <c r="O357" s="4">
        <v>58836221</v>
      </c>
      <c r="P357" s="4">
        <v>192048</v>
      </c>
      <c r="Q357" s="4">
        <v>3681</v>
      </c>
      <c r="R357" s="4">
        <v>7990</v>
      </c>
      <c r="S357" s="4">
        <v>20047280</v>
      </c>
      <c r="T357" s="4">
        <v>182906</v>
      </c>
      <c r="U357" s="4">
        <v>56</v>
      </c>
      <c r="V357" s="42" t="str">
        <f>IFERROR(VLOOKUP(U357,Mapping!$A$1:$B$17,2,0),Absent)</f>
        <v>Texas</v>
      </c>
      <c r="W357" s="4" t="str">
        <f>VLOOKUP(U357,Mapping!$A$1:$B$17,2,0)</f>
        <v>Texas</v>
      </c>
      <c r="X357" s="4">
        <v>255795456</v>
      </c>
      <c r="Y357" s="4">
        <v>1545537</v>
      </c>
    </row>
    <row r="358" spans="2:25" x14ac:dyDescent="0.35">
      <c r="B358" s="34">
        <v>44198</v>
      </c>
      <c r="C358" s="34" t="str">
        <f t="shared" si="25"/>
        <v>2021_01</v>
      </c>
      <c r="D358" s="43" t="str">
        <f t="shared" si="26"/>
        <v>2021_1</v>
      </c>
      <c r="E358" s="43" t="str">
        <f t="shared" si="27"/>
        <v>2021_01</v>
      </c>
      <c r="F358" s="75">
        <f t="shared" si="28"/>
        <v>2021</v>
      </c>
      <c r="G358" s="75">
        <f t="shared" si="29"/>
        <v>1</v>
      </c>
      <c r="H358" s="4">
        <v>341800</v>
      </c>
      <c r="I358" s="4">
        <v>2406</v>
      </c>
      <c r="J358" s="4">
        <v>37309</v>
      </c>
      <c r="K358" s="4">
        <v>23133</v>
      </c>
      <c r="L358" s="4">
        <v>3051</v>
      </c>
      <c r="M358" s="4">
        <v>123614</v>
      </c>
      <c r="N358" s="4">
        <v>693716</v>
      </c>
      <c r="O358" s="4">
        <v>59058013</v>
      </c>
      <c r="P358" s="4">
        <v>221792</v>
      </c>
      <c r="Q358" s="4">
        <v>3684</v>
      </c>
      <c r="R358" s="4">
        <v>7910</v>
      </c>
      <c r="S358" s="4">
        <v>20327598</v>
      </c>
      <c r="T358" s="4">
        <v>280318</v>
      </c>
      <c r="U358" s="4">
        <v>56</v>
      </c>
      <c r="V358" s="42" t="str">
        <f>IFERROR(VLOOKUP(U358,Mapping!$A$1:$B$17,2,0),Absent)</f>
        <v>Texas</v>
      </c>
      <c r="W358" s="4" t="str">
        <f>VLOOKUP(U358,Mapping!$A$1:$B$17,2,0)</f>
        <v>Texas</v>
      </c>
      <c r="X358" s="4">
        <v>257729806</v>
      </c>
      <c r="Y358" s="4">
        <v>1934350</v>
      </c>
    </row>
    <row r="359" spans="2:25" x14ac:dyDescent="0.35">
      <c r="B359" s="34">
        <v>44199</v>
      </c>
      <c r="C359" s="34" t="str">
        <f t="shared" si="25"/>
        <v>2021_01</v>
      </c>
      <c r="D359" s="43" t="str">
        <f t="shared" si="26"/>
        <v>2021_1</v>
      </c>
      <c r="E359" s="43" t="str">
        <f t="shared" si="27"/>
        <v>2021_01</v>
      </c>
      <c r="F359" s="75">
        <f t="shared" si="28"/>
        <v>2021</v>
      </c>
      <c r="G359" s="75">
        <f t="shared" si="29"/>
        <v>1</v>
      </c>
      <c r="H359" s="4">
        <v>343255</v>
      </c>
      <c r="I359" s="4">
        <v>1455</v>
      </c>
      <c r="J359" s="4">
        <v>37433</v>
      </c>
      <c r="K359" s="4">
        <v>23243</v>
      </c>
      <c r="L359" s="4">
        <v>2226</v>
      </c>
      <c r="M359" s="4">
        <v>125562</v>
      </c>
      <c r="N359" s="4">
        <v>695942</v>
      </c>
      <c r="O359" s="4">
        <v>59273596</v>
      </c>
      <c r="P359" s="4">
        <v>215583</v>
      </c>
      <c r="Q359" s="4">
        <v>3688</v>
      </c>
      <c r="R359" s="4">
        <v>7939</v>
      </c>
      <c r="S359" s="4">
        <v>20536055</v>
      </c>
      <c r="T359" s="4">
        <v>208457</v>
      </c>
      <c r="U359" s="4">
        <v>56</v>
      </c>
      <c r="V359" s="42" t="str">
        <f>IFERROR(VLOOKUP(U359,Mapping!$A$1:$B$17,2,0),Absent)</f>
        <v>Texas</v>
      </c>
      <c r="W359" s="4" t="str">
        <f>VLOOKUP(U359,Mapping!$A$1:$B$17,2,0)</f>
        <v>Texas</v>
      </c>
      <c r="X359" s="4">
        <v>259174063</v>
      </c>
      <c r="Y359" s="4">
        <v>1444257</v>
      </c>
    </row>
    <row r="360" spans="2:25" x14ac:dyDescent="0.35">
      <c r="B360" s="34">
        <v>44200</v>
      </c>
      <c r="C360" s="34" t="str">
        <f t="shared" si="25"/>
        <v>2021_01</v>
      </c>
      <c r="D360" s="43" t="str">
        <f t="shared" si="26"/>
        <v>2021_1</v>
      </c>
      <c r="E360" s="43" t="str">
        <f t="shared" si="27"/>
        <v>2021_01</v>
      </c>
      <c r="F360" s="75">
        <f t="shared" si="28"/>
        <v>2021</v>
      </c>
      <c r="G360" s="75">
        <f t="shared" si="29"/>
        <v>1</v>
      </c>
      <c r="H360" s="4">
        <v>344802</v>
      </c>
      <c r="I360" s="4">
        <v>1547</v>
      </c>
      <c r="J360" s="4">
        <v>37586</v>
      </c>
      <c r="K360" s="4">
        <v>23435</v>
      </c>
      <c r="L360" s="4">
        <v>3892</v>
      </c>
      <c r="M360" s="4">
        <v>128210</v>
      </c>
      <c r="N360" s="4">
        <v>699834</v>
      </c>
      <c r="O360" s="4">
        <v>59422210</v>
      </c>
      <c r="P360" s="4">
        <v>148614</v>
      </c>
      <c r="Q360" s="4">
        <v>3692</v>
      </c>
      <c r="R360" s="4">
        <v>7930</v>
      </c>
      <c r="S360" s="4">
        <v>20715626</v>
      </c>
      <c r="T360" s="4">
        <v>179571</v>
      </c>
      <c r="U360" s="4">
        <v>56</v>
      </c>
      <c r="V360" s="42" t="str">
        <f>IFERROR(VLOOKUP(U360,Mapping!$A$1:$B$17,2,0),Absent)</f>
        <v>Texas</v>
      </c>
      <c r="W360" s="4" t="str">
        <f>VLOOKUP(U360,Mapping!$A$1:$B$17,2,0)</f>
        <v>Texas</v>
      </c>
      <c r="X360" s="4">
        <v>260686674</v>
      </c>
      <c r="Y360" s="4">
        <v>1512611</v>
      </c>
    </row>
    <row r="361" spans="2:25" x14ac:dyDescent="0.35">
      <c r="B361" s="34">
        <v>44201</v>
      </c>
      <c r="C361" s="34" t="str">
        <f t="shared" si="25"/>
        <v>2021_01</v>
      </c>
      <c r="D361" s="43" t="str">
        <f t="shared" si="26"/>
        <v>2021_1</v>
      </c>
      <c r="E361" s="43" t="str">
        <f t="shared" si="27"/>
        <v>2021_01</v>
      </c>
      <c r="F361" s="75">
        <f t="shared" si="28"/>
        <v>2021</v>
      </c>
      <c r="G361" s="75">
        <f t="shared" si="29"/>
        <v>1</v>
      </c>
      <c r="H361" s="4">
        <v>348286</v>
      </c>
      <c r="I361" s="4">
        <v>3484</v>
      </c>
      <c r="J361" s="4">
        <v>37841</v>
      </c>
      <c r="K361" s="4">
        <v>23509</v>
      </c>
      <c r="L361" s="4">
        <v>4290</v>
      </c>
      <c r="M361" s="4">
        <v>131195</v>
      </c>
      <c r="N361" s="4">
        <v>704124</v>
      </c>
      <c r="O361" s="4">
        <v>59902466</v>
      </c>
      <c r="P361" s="4">
        <v>480256</v>
      </c>
      <c r="Q361" s="4">
        <v>3718</v>
      </c>
      <c r="R361" s="4">
        <v>7976</v>
      </c>
      <c r="S361" s="4">
        <v>20934701</v>
      </c>
      <c r="T361" s="4">
        <v>219075</v>
      </c>
      <c r="U361" s="4">
        <v>56</v>
      </c>
      <c r="V361" s="42" t="str">
        <f>IFERROR(VLOOKUP(U361,Mapping!$A$1:$B$17,2,0),Absent)</f>
        <v>Texas</v>
      </c>
      <c r="W361" s="4" t="str">
        <f>VLOOKUP(U361,Mapping!$A$1:$B$17,2,0)</f>
        <v>Texas</v>
      </c>
      <c r="X361" s="4">
        <v>262407681</v>
      </c>
      <c r="Y361" s="4">
        <v>1721007</v>
      </c>
    </row>
    <row r="362" spans="2:25" x14ac:dyDescent="0.35">
      <c r="B362" s="34">
        <v>44202</v>
      </c>
      <c r="C362" s="34" t="str">
        <f t="shared" si="25"/>
        <v>2021_01</v>
      </c>
      <c r="D362" s="43" t="str">
        <f t="shared" si="26"/>
        <v>2021_1</v>
      </c>
      <c r="E362" s="43" t="str">
        <f t="shared" si="27"/>
        <v>2021_01</v>
      </c>
      <c r="F362" s="75">
        <f t="shared" si="28"/>
        <v>2021</v>
      </c>
      <c r="G362" s="75">
        <f t="shared" si="29"/>
        <v>1</v>
      </c>
      <c r="H362" s="4">
        <v>352188</v>
      </c>
      <c r="I362" s="4">
        <v>3902</v>
      </c>
      <c r="J362" s="4">
        <v>38064</v>
      </c>
      <c r="K362" s="4">
        <v>23708</v>
      </c>
      <c r="L362" s="4">
        <v>6607</v>
      </c>
      <c r="M362" s="4">
        <v>132474</v>
      </c>
      <c r="N362" s="4">
        <v>710731</v>
      </c>
      <c r="O362" s="4">
        <v>60165554</v>
      </c>
      <c r="P362" s="4">
        <v>263088</v>
      </c>
      <c r="Q362" s="4">
        <v>3739</v>
      </c>
      <c r="R362" s="4">
        <v>7946</v>
      </c>
      <c r="S362" s="4">
        <v>21184885</v>
      </c>
      <c r="T362" s="4">
        <v>250184</v>
      </c>
      <c r="U362" s="4">
        <v>56</v>
      </c>
      <c r="V362" s="42" t="str">
        <f>IFERROR(VLOOKUP(U362,Mapping!$A$1:$B$17,2,0),Absent)</f>
        <v>Texas</v>
      </c>
      <c r="W362" s="4" t="str">
        <f>VLOOKUP(U362,Mapping!$A$1:$B$17,2,0)</f>
        <v>Texas</v>
      </c>
      <c r="X362" s="4">
        <v>264058174</v>
      </c>
      <c r="Y362" s="4">
        <v>1650493</v>
      </c>
    </row>
    <row r="363" spans="2:25" x14ac:dyDescent="0.35">
      <c r="B363" s="34">
        <v>44203</v>
      </c>
      <c r="C363" s="34" t="str">
        <f t="shared" si="25"/>
        <v>2021_01</v>
      </c>
      <c r="D363" s="43" t="str">
        <f t="shared" si="26"/>
        <v>2021_1</v>
      </c>
      <c r="E363" s="43" t="str">
        <f t="shared" si="27"/>
        <v>2021_01</v>
      </c>
      <c r="F363" s="75">
        <f t="shared" si="28"/>
        <v>2021</v>
      </c>
      <c r="G363" s="75">
        <f t="shared" si="29"/>
        <v>1</v>
      </c>
      <c r="H363" s="4">
        <v>356267</v>
      </c>
      <c r="I363" s="4">
        <v>4079</v>
      </c>
      <c r="J363" s="4">
        <v>38236</v>
      </c>
      <c r="K363" s="4">
        <v>23821</v>
      </c>
      <c r="L363" s="4">
        <v>5312</v>
      </c>
      <c r="M363" s="4">
        <v>132370</v>
      </c>
      <c r="N363" s="4">
        <v>716043</v>
      </c>
      <c r="O363" s="4">
        <v>60412132</v>
      </c>
      <c r="P363" s="4">
        <v>246578</v>
      </c>
      <c r="Q363" s="4">
        <v>3748</v>
      </c>
      <c r="R363" s="4">
        <v>7900</v>
      </c>
      <c r="S363" s="4">
        <v>21456928</v>
      </c>
      <c r="T363" s="4">
        <v>272043</v>
      </c>
      <c r="U363" s="4">
        <v>56</v>
      </c>
      <c r="V363" s="42" t="str">
        <f>IFERROR(VLOOKUP(U363,Mapping!$A$1:$B$17,2,0),Absent)</f>
        <v>Texas</v>
      </c>
      <c r="W363" s="4" t="str">
        <f>VLOOKUP(U363,Mapping!$A$1:$B$17,2,0)</f>
        <v>Texas</v>
      </c>
      <c r="X363" s="4">
        <v>265986436</v>
      </c>
      <c r="Y363" s="4">
        <v>1928262</v>
      </c>
    </row>
    <row r="364" spans="2:25" x14ac:dyDescent="0.35">
      <c r="B364" s="34">
        <v>44204</v>
      </c>
      <c r="C364" s="34" t="str">
        <f t="shared" si="25"/>
        <v>2021_01</v>
      </c>
      <c r="D364" s="43" t="str">
        <f t="shared" si="26"/>
        <v>2021_1</v>
      </c>
      <c r="E364" s="43" t="str">
        <f t="shared" si="27"/>
        <v>2021_01</v>
      </c>
      <c r="F364" s="75">
        <f t="shared" si="28"/>
        <v>2021</v>
      </c>
      <c r="G364" s="75">
        <f t="shared" si="29"/>
        <v>1</v>
      </c>
      <c r="H364" s="4">
        <v>360047</v>
      </c>
      <c r="I364" s="4">
        <v>3780</v>
      </c>
      <c r="J364" s="4">
        <v>38432</v>
      </c>
      <c r="K364" s="4">
        <v>23912</v>
      </c>
      <c r="L364" s="4">
        <v>4705</v>
      </c>
      <c r="M364" s="4">
        <v>131921</v>
      </c>
      <c r="N364" s="4">
        <v>720748</v>
      </c>
      <c r="O364" s="4">
        <v>60732416</v>
      </c>
      <c r="P364" s="4">
        <v>320284</v>
      </c>
      <c r="Q364" s="4">
        <v>3756</v>
      </c>
      <c r="R364" s="4">
        <v>7908</v>
      </c>
      <c r="S364" s="4">
        <v>21752049</v>
      </c>
      <c r="T364" s="4">
        <v>295121</v>
      </c>
      <c r="U364" s="4">
        <v>56</v>
      </c>
      <c r="V364" s="42" t="str">
        <f>IFERROR(VLOOKUP(U364,Mapping!$A$1:$B$17,2,0),Absent)</f>
        <v>Texas</v>
      </c>
      <c r="W364" s="4" t="str">
        <f>VLOOKUP(U364,Mapping!$A$1:$B$17,2,0)</f>
        <v>Texas</v>
      </c>
      <c r="X364" s="4">
        <v>268132659</v>
      </c>
      <c r="Y364" s="4">
        <v>2146223</v>
      </c>
    </row>
    <row r="365" spans="2:25" x14ac:dyDescent="0.35">
      <c r="B365" s="34">
        <v>44205</v>
      </c>
      <c r="C365" s="34" t="str">
        <f t="shared" si="25"/>
        <v>2021_01</v>
      </c>
      <c r="D365" s="43" t="str">
        <f t="shared" si="26"/>
        <v>2021_1</v>
      </c>
      <c r="E365" s="43" t="str">
        <f t="shared" si="27"/>
        <v>2021_01</v>
      </c>
      <c r="F365" s="75">
        <f t="shared" si="28"/>
        <v>2021</v>
      </c>
      <c r="G365" s="75">
        <f t="shared" si="29"/>
        <v>1</v>
      </c>
      <c r="H365" s="4">
        <v>363584</v>
      </c>
      <c r="I365" s="4">
        <v>3537</v>
      </c>
      <c r="J365" s="4">
        <v>38607</v>
      </c>
      <c r="K365" s="4">
        <v>23718</v>
      </c>
      <c r="L365" s="4">
        <v>6683</v>
      </c>
      <c r="M365" s="4">
        <v>130781</v>
      </c>
      <c r="N365" s="4">
        <v>727431</v>
      </c>
      <c r="O365" s="4">
        <v>61022599</v>
      </c>
      <c r="P365" s="4">
        <v>290183</v>
      </c>
      <c r="Q365" s="4">
        <v>3767</v>
      </c>
      <c r="R365" s="4">
        <v>7791</v>
      </c>
      <c r="S365" s="4">
        <v>22021417</v>
      </c>
      <c r="T365" s="4">
        <v>269368</v>
      </c>
      <c r="U365" s="4">
        <v>56</v>
      </c>
      <c r="V365" s="42" t="str">
        <f>IFERROR(VLOOKUP(U365,Mapping!$A$1:$B$17,2,0),Absent)</f>
        <v>Texas</v>
      </c>
      <c r="W365" s="4" t="str">
        <f>VLOOKUP(U365,Mapping!$A$1:$B$17,2,0)</f>
        <v>Texas</v>
      </c>
      <c r="X365" s="4">
        <v>270270359</v>
      </c>
      <c r="Y365" s="4">
        <v>2137700</v>
      </c>
    </row>
    <row r="366" spans="2:25" x14ac:dyDescent="0.35">
      <c r="B366" s="34">
        <v>44206</v>
      </c>
      <c r="C366" s="34" t="str">
        <f t="shared" si="25"/>
        <v>2021_01</v>
      </c>
      <c r="D366" s="43" t="str">
        <f t="shared" si="26"/>
        <v>2021_1</v>
      </c>
      <c r="E366" s="43" t="str">
        <f t="shared" si="27"/>
        <v>2021_01</v>
      </c>
      <c r="F366" s="75">
        <f t="shared" si="28"/>
        <v>2021</v>
      </c>
      <c r="G366" s="75">
        <f t="shared" si="29"/>
        <v>1</v>
      </c>
      <c r="H366" s="4">
        <v>365652</v>
      </c>
      <c r="I366" s="4">
        <v>2068</v>
      </c>
      <c r="J366" s="4">
        <v>38706</v>
      </c>
      <c r="K366" s="4">
        <v>23640</v>
      </c>
      <c r="L366" s="4">
        <v>2413</v>
      </c>
      <c r="M366" s="4">
        <v>129223</v>
      </c>
      <c r="N366" s="4">
        <v>729844</v>
      </c>
      <c r="O366" s="4">
        <v>61292981</v>
      </c>
      <c r="P366" s="4">
        <v>270382</v>
      </c>
      <c r="Q366" s="4">
        <v>3771</v>
      </c>
      <c r="R366" s="4">
        <v>7878</v>
      </c>
      <c r="S366" s="4">
        <v>22250149</v>
      </c>
      <c r="T366" s="4">
        <v>228732</v>
      </c>
      <c r="U366" s="4">
        <v>56</v>
      </c>
      <c r="V366" s="42" t="str">
        <f>IFERROR(VLOOKUP(U366,Mapping!$A$1:$B$17,2,0),Absent)</f>
        <v>Texas</v>
      </c>
      <c r="W366" s="4" t="str">
        <f>VLOOKUP(U366,Mapping!$A$1:$B$17,2,0)</f>
        <v>Texas</v>
      </c>
      <c r="X366" s="4">
        <v>272322020</v>
      </c>
      <c r="Y366" s="4">
        <v>2051661</v>
      </c>
    </row>
    <row r="367" spans="2:25" x14ac:dyDescent="0.35">
      <c r="B367" s="34">
        <v>44207</v>
      </c>
      <c r="C367" s="34" t="str">
        <f t="shared" si="25"/>
        <v>2021_01</v>
      </c>
      <c r="D367" s="43" t="str">
        <f t="shared" si="26"/>
        <v>2021_1</v>
      </c>
      <c r="E367" s="43" t="str">
        <f t="shared" si="27"/>
        <v>2021_01</v>
      </c>
      <c r="F367" s="75">
        <f t="shared" si="28"/>
        <v>2021</v>
      </c>
      <c r="G367" s="75">
        <f t="shared" si="29"/>
        <v>1</v>
      </c>
      <c r="H367" s="4">
        <v>367385</v>
      </c>
      <c r="I367" s="4">
        <v>1733</v>
      </c>
      <c r="J367" s="4">
        <v>38823</v>
      </c>
      <c r="K367" s="4">
        <v>23501</v>
      </c>
      <c r="L367" s="4">
        <v>3045</v>
      </c>
      <c r="M367" s="4">
        <v>129793</v>
      </c>
      <c r="N367" s="4">
        <v>732889</v>
      </c>
      <c r="O367" s="4">
        <v>61518789</v>
      </c>
      <c r="P367" s="4">
        <v>225808</v>
      </c>
      <c r="Q367" s="4">
        <v>3773</v>
      </c>
      <c r="R367" s="4">
        <v>7786</v>
      </c>
      <c r="S367" s="4">
        <v>22445404</v>
      </c>
      <c r="T367" s="4">
        <v>195255</v>
      </c>
      <c r="U367" s="4">
        <v>56</v>
      </c>
      <c r="V367" s="42" t="str">
        <f>IFERROR(VLOOKUP(U367,Mapping!$A$1:$B$17,2,0),Absent)</f>
        <v>Texas</v>
      </c>
      <c r="W367" s="4" t="str">
        <f>VLOOKUP(U367,Mapping!$A$1:$B$17,2,0)</f>
        <v>Texas</v>
      </c>
      <c r="X367" s="4">
        <v>274017787</v>
      </c>
      <c r="Y367" s="4">
        <v>1695767</v>
      </c>
    </row>
    <row r="368" spans="2:25" x14ac:dyDescent="0.35">
      <c r="B368" s="34">
        <v>44208</v>
      </c>
      <c r="C368" s="34" t="str">
        <f t="shared" si="25"/>
        <v>2021_01</v>
      </c>
      <c r="D368" s="43" t="str">
        <f t="shared" si="26"/>
        <v>2021_1</v>
      </c>
      <c r="E368" s="43" t="str">
        <f t="shared" si="27"/>
        <v>2021_01</v>
      </c>
      <c r="F368" s="75">
        <f t="shared" si="28"/>
        <v>2021</v>
      </c>
      <c r="G368" s="75">
        <f t="shared" si="29"/>
        <v>1</v>
      </c>
      <c r="H368" s="4">
        <v>371449</v>
      </c>
      <c r="I368" s="4">
        <v>4064</v>
      </c>
      <c r="J368" s="4">
        <v>39049</v>
      </c>
      <c r="K368" s="4">
        <v>23881</v>
      </c>
      <c r="L368" s="4">
        <v>4657</v>
      </c>
      <c r="M368" s="4">
        <v>131326</v>
      </c>
      <c r="N368" s="4">
        <v>737546</v>
      </c>
      <c r="O368" s="4">
        <v>61947584</v>
      </c>
      <c r="P368" s="4">
        <v>428795</v>
      </c>
      <c r="Q368" s="4">
        <v>3796</v>
      </c>
      <c r="R368" s="4">
        <v>7879</v>
      </c>
      <c r="S368" s="4">
        <v>22663424</v>
      </c>
      <c r="T368" s="4">
        <v>218020</v>
      </c>
      <c r="U368" s="4">
        <v>56</v>
      </c>
      <c r="V368" s="42" t="str">
        <f>IFERROR(VLOOKUP(U368,Mapping!$A$1:$B$17,2,0),Absent)</f>
        <v>Texas</v>
      </c>
      <c r="W368" s="4" t="str">
        <f>VLOOKUP(U368,Mapping!$A$1:$B$17,2,0)</f>
        <v>Texas</v>
      </c>
      <c r="X368" s="4">
        <v>275962021</v>
      </c>
      <c r="Y368" s="4">
        <v>1944234</v>
      </c>
    </row>
    <row r="369" spans="2:25" x14ac:dyDescent="0.35">
      <c r="B369" s="34">
        <v>44209</v>
      </c>
      <c r="C369" s="34" t="str">
        <f t="shared" si="25"/>
        <v>2021_01</v>
      </c>
      <c r="D369" s="43" t="str">
        <f t="shared" si="26"/>
        <v>2021_1</v>
      </c>
      <c r="E369" s="43" t="str">
        <f t="shared" si="27"/>
        <v>2021_01</v>
      </c>
      <c r="F369" s="75">
        <f t="shared" si="28"/>
        <v>2021</v>
      </c>
      <c r="G369" s="75">
        <f t="shared" si="29"/>
        <v>1</v>
      </c>
      <c r="H369" s="4">
        <v>375536</v>
      </c>
      <c r="I369" s="4">
        <v>4087</v>
      </c>
      <c r="J369" s="4">
        <v>39248</v>
      </c>
      <c r="K369" s="4">
        <v>23857</v>
      </c>
      <c r="L369" s="4">
        <v>5312</v>
      </c>
      <c r="M369" s="4">
        <v>130391</v>
      </c>
      <c r="N369" s="4">
        <v>742858</v>
      </c>
      <c r="O369" s="4">
        <v>62185469</v>
      </c>
      <c r="P369" s="4">
        <v>237885</v>
      </c>
      <c r="Q369" s="4">
        <v>3811</v>
      </c>
      <c r="R369" s="4">
        <v>7902</v>
      </c>
      <c r="S369" s="4">
        <v>22887915</v>
      </c>
      <c r="T369" s="4">
        <v>224491</v>
      </c>
      <c r="U369" s="4">
        <v>56</v>
      </c>
      <c r="V369" s="42" t="str">
        <f>IFERROR(VLOOKUP(U369,Mapping!$A$1:$B$17,2,0),Absent)</f>
        <v>Texas</v>
      </c>
      <c r="W369" s="4" t="str">
        <f>VLOOKUP(U369,Mapping!$A$1:$B$17,2,0)</f>
        <v>Texas</v>
      </c>
      <c r="X369" s="4">
        <v>277789417</v>
      </c>
      <c r="Y369" s="4">
        <v>1827396</v>
      </c>
    </row>
    <row r="370" spans="2:25" x14ac:dyDescent="0.35">
      <c r="B370" s="34">
        <v>44210</v>
      </c>
      <c r="C370" s="34" t="str">
        <f t="shared" si="25"/>
        <v>2021_01</v>
      </c>
      <c r="D370" s="43" t="str">
        <f t="shared" si="26"/>
        <v>2021_1</v>
      </c>
      <c r="E370" s="43" t="str">
        <f t="shared" si="27"/>
        <v>2021_01</v>
      </c>
      <c r="F370" s="75">
        <f t="shared" si="28"/>
        <v>2021</v>
      </c>
      <c r="G370" s="75">
        <f t="shared" si="29"/>
        <v>1</v>
      </c>
      <c r="H370" s="4">
        <v>379451</v>
      </c>
      <c r="I370" s="4">
        <v>3915</v>
      </c>
      <c r="J370" s="4">
        <v>39418</v>
      </c>
      <c r="K370" s="4">
        <v>23891</v>
      </c>
      <c r="L370" s="4">
        <v>3792</v>
      </c>
      <c r="M370" s="4">
        <v>128947</v>
      </c>
      <c r="N370" s="4">
        <v>746650</v>
      </c>
      <c r="O370" s="4">
        <v>62491363</v>
      </c>
      <c r="P370" s="4">
        <v>305894</v>
      </c>
      <c r="Q370" s="4">
        <v>3829</v>
      </c>
      <c r="R370" s="4">
        <v>7878</v>
      </c>
      <c r="S370" s="4">
        <v>23113531</v>
      </c>
      <c r="T370" s="4">
        <v>225616</v>
      </c>
      <c r="U370" s="4">
        <v>56</v>
      </c>
      <c r="V370" s="42" t="str">
        <f>IFERROR(VLOOKUP(U370,Mapping!$A$1:$B$17,2,0),Absent)</f>
        <v>Texas</v>
      </c>
      <c r="W370" s="4" t="str">
        <f>VLOOKUP(U370,Mapping!$A$1:$B$17,2,0)</f>
        <v>Texas</v>
      </c>
      <c r="X370" s="4">
        <v>279838316</v>
      </c>
      <c r="Y370" s="4">
        <v>2048899</v>
      </c>
    </row>
    <row r="371" spans="2:25" x14ac:dyDescent="0.35">
      <c r="B371" s="34">
        <v>44211</v>
      </c>
      <c r="C371" s="34" t="str">
        <f t="shared" si="25"/>
        <v>2021_01</v>
      </c>
      <c r="D371" s="43" t="str">
        <f t="shared" si="26"/>
        <v>2021_1</v>
      </c>
      <c r="E371" s="43" t="str">
        <f t="shared" si="27"/>
        <v>2021_01</v>
      </c>
      <c r="F371" s="75">
        <f t="shared" si="28"/>
        <v>2021</v>
      </c>
      <c r="G371" s="75">
        <f t="shared" si="29"/>
        <v>1</v>
      </c>
      <c r="H371" s="4">
        <v>383130</v>
      </c>
      <c r="I371" s="4">
        <v>3679</v>
      </c>
      <c r="J371" s="4">
        <v>39626</v>
      </c>
      <c r="K371" s="4">
        <v>23593</v>
      </c>
      <c r="L371" s="4">
        <v>4000</v>
      </c>
      <c r="M371" s="4">
        <v>127235</v>
      </c>
      <c r="N371" s="4">
        <v>750650</v>
      </c>
      <c r="O371" s="4">
        <v>62902360</v>
      </c>
      <c r="P371" s="4">
        <v>410997</v>
      </c>
      <c r="Q371" s="4">
        <v>3845</v>
      </c>
      <c r="R371" s="4">
        <v>7772</v>
      </c>
      <c r="S371" s="4">
        <v>23359985</v>
      </c>
      <c r="T371" s="4">
        <v>246454</v>
      </c>
      <c r="U371" s="4">
        <v>56</v>
      </c>
      <c r="V371" s="42" t="str">
        <f>IFERROR(VLOOKUP(U371,Mapping!$A$1:$B$17,2,0),Absent)</f>
        <v>Texas</v>
      </c>
      <c r="W371" s="4" t="str">
        <f>VLOOKUP(U371,Mapping!$A$1:$B$17,2,0)</f>
        <v>Texas</v>
      </c>
      <c r="X371" s="4">
        <v>282148200</v>
      </c>
      <c r="Y371" s="4">
        <v>2309884</v>
      </c>
    </row>
    <row r="372" spans="2:25" x14ac:dyDescent="0.35">
      <c r="B372" s="34">
        <v>44212</v>
      </c>
      <c r="C372" s="34" t="str">
        <f t="shared" si="25"/>
        <v>2021_01</v>
      </c>
      <c r="D372" s="43" t="str">
        <f t="shared" si="26"/>
        <v>2021_1</v>
      </c>
      <c r="E372" s="43" t="str">
        <f t="shared" si="27"/>
        <v>2021_01</v>
      </c>
      <c r="F372" s="75">
        <f t="shared" si="28"/>
        <v>2021</v>
      </c>
      <c r="G372" s="75">
        <f t="shared" si="29"/>
        <v>1</v>
      </c>
      <c r="H372" s="4">
        <v>386839</v>
      </c>
      <c r="I372" s="4">
        <v>3709</v>
      </c>
      <c r="J372" s="4">
        <v>39797</v>
      </c>
      <c r="K372" s="4">
        <v>23524</v>
      </c>
      <c r="L372" s="4">
        <v>4039</v>
      </c>
      <c r="M372" s="4">
        <v>126139</v>
      </c>
      <c r="N372" s="4">
        <v>754689</v>
      </c>
      <c r="O372" s="4">
        <v>63128702</v>
      </c>
      <c r="P372" s="4">
        <v>226342</v>
      </c>
      <c r="Q372" s="4">
        <v>3858</v>
      </c>
      <c r="R372" s="4">
        <v>7755</v>
      </c>
      <c r="S372" s="4">
        <v>23578070</v>
      </c>
      <c r="T372" s="4">
        <v>218085</v>
      </c>
      <c r="U372" s="4">
        <v>56</v>
      </c>
      <c r="V372" s="42" t="str">
        <f>IFERROR(VLOOKUP(U372,Mapping!$A$1:$B$17,2,0),Absent)</f>
        <v>Texas</v>
      </c>
      <c r="W372" s="4" t="str">
        <f>VLOOKUP(U372,Mapping!$A$1:$B$17,2,0)</f>
        <v>Texas</v>
      </c>
      <c r="X372" s="4">
        <v>284264424</v>
      </c>
      <c r="Y372" s="4">
        <v>2116224</v>
      </c>
    </row>
    <row r="373" spans="2:25" x14ac:dyDescent="0.35">
      <c r="B373" s="34">
        <v>44213</v>
      </c>
      <c r="C373" s="34" t="str">
        <f t="shared" si="25"/>
        <v>2021_01</v>
      </c>
      <c r="D373" s="43" t="str">
        <f t="shared" si="26"/>
        <v>2021_1</v>
      </c>
      <c r="E373" s="43" t="str">
        <f t="shared" si="27"/>
        <v>2021_01</v>
      </c>
      <c r="F373" s="75">
        <f t="shared" si="28"/>
        <v>2021</v>
      </c>
      <c r="G373" s="75">
        <f t="shared" si="29"/>
        <v>1</v>
      </c>
      <c r="H373" s="4">
        <v>388892</v>
      </c>
      <c r="I373" s="4">
        <v>2053</v>
      </c>
      <c r="J373" s="4">
        <v>39864</v>
      </c>
      <c r="K373" s="4">
        <v>23432</v>
      </c>
      <c r="L373" s="4">
        <v>2167</v>
      </c>
      <c r="M373" s="4">
        <v>124387</v>
      </c>
      <c r="N373" s="4">
        <v>756856</v>
      </c>
      <c r="O373" s="4">
        <v>63406544</v>
      </c>
      <c r="P373" s="4">
        <v>277842</v>
      </c>
      <c r="Q373" s="4">
        <v>3860</v>
      </c>
      <c r="R373" s="4">
        <v>7797</v>
      </c>
      <c r="S373" s="4">
        <v>23765288</v>
      </c>
      <c r="T373" s="4">
        <v>187218</v>
      </c>
      <c r="U373" s="4">
        <v>56</v>
      </c>
      <c r="V373" s="42" t="str">
        <f>IFERROR(VLOOKUP(U373,Mapping!$A$1:$B$17,2,0),Absent)</f>
        <v>Texas</v>
      </c>
      <c r="W373" s="4" t="str">
        <f>VLOOKUP(U373,Mapping!$A$1:$B$17,2,0)</f>
        <v>Texas</v>
      </c>
      <c r="X373" s="4">
        <v>286181180</v>
      </c>
      <c r="Y373" s="4">
        <v>1916756</v>
      </c>
    </row>
    <row r="374" spans="2:25" x14ac:dyDescent="0.35">
      <c r="B374" s="34">
        <v>44214</v>
      </c>
      <c r="C374" s="34" t="str">
        <f t="shared" si="25"/>
        <v>2021_01</v>
      </c>
      <c r="D374" s="43" t="str">
        <f t="shared" si="26"/>
        <v>2021_1</v>
      </c>
      <c r="E374" s="43" t="str">
        <f t="shared" si="27"/>
        <v>2021_01</v>
      </c>
      <c r="F374" s="75">
        <f t="shared" si="28"/>
        <v>2021</v>
      </c>
      <c r="G374" s="75">
        <f t="shared" si="29"/>
        <v>1</v>
      </c>
      <c r="H374" s="4">
        <v>390287</v>
      </c>
      <c r="I374" s="4">
        <v>1395</v>
      </c>
      <c r="J374" s="4">
        <v>39973</v>
      </c>
      <c r="K374" s="4">
        <v>23226</v>
      </c>
      <c r="L374" s="4">
        <v>2839</v>
      </c>
      <c r="M374" s="4">
        <v>123848</v>
      </c>
      <c r="N374" s="4">
        <v>759695</v>
      </c>
      <c r="O374" s="4">
        <v>63599369</v>
      </c>
      <c r="P374" s="4">
        <v>192825</v>
      </c>
      <c r="Q374" s="4">
        <v>3865</v>
      </c>
      <c r="R374" s="4">
        <v>7772</v>
      </c>
      <c r="S374" s="4">
        <v>23916080</v>
      </c>
      <c r="T374" s="4">
        <v>150792</v>
      </c>
      <c r="U374" s="4">
        <v>56</v>
      </c>
      <c r="V374" s="42" t="str">
        <f>IFERROR(VLOOKUP(U374,Mapping!$A$1:$B$17,2,0),Absent)</f>
        <v>Texas</v>
      </c>
      <c r="W374" s="4" t="str">
        <f>VLOOKUP(U374,Mapping!$A$1:$B$17,2,0)</f>
        <v>Texas</v>
      </c>
      <c r="X374" s="4">
        <v>287952448</v>
      </c>
      <c r="Y374" s="4">
        <v>1771268</v>
      </c>
    </row>
    <row r="375" spans="2:25" x14ac:dyDescent="0.35">
      <c r="B375" s="34">
        <v>44215</v>
      </c>
      <c r="C375" s="34" t="str">
        <f t="shared" si="25"/>
        <v>2021_01</v>
      </c>
      <c r="D375" s="43" t="str">
        <f t="shared" si="26"/>
        <v>2021_1</v>
      </c>
      <c r="E375" s="43" t="str">
        <f t="shared" si="27"/>
        <v>2021_01</v>
      </c>
      <c r="F375" s="75">
        <f t="shared" si="28"/>
        <v>2021</v>
      </c>
      <c r="G375" s="75">
        <f t="shared" si="29"/>
        <v>1</v>
      </c>
      <c r="H375" s="4">
        <v>392428</v>
      </c>
      <c r="I375" s="4">
        <v>2141</v>
      </c>
      <c r="J375" s="4">
        <v>40103</v>
      </c>
      <c r="K375" s="4">
        <v>23029</v>
      </c>
      <c r="L375" s="4">
        <v>3206</v>
      </c>
      <c r="M375" s="4">
        <v>123820</v>
      </c>
      <c r="N375" s="4">
        <v>762901</v>
      </c>
      <c r="O375" s="4">
        <v>63970291</v>
      </c>
      <c r="P375" s="4">
        <v>370922</v>
      </c>
      <c r="Q375" s="4">
        <v>3883</v>
      </c>
      <c r="R375" s="4">
        <v>7688</v>
      </c>
      <c r="S375" s="4">
        <v>24062706</v>
      </c>
      <c r="T375" s="4">
        <v>146626</v>
      </c>
      <c r="U375" s="4">
        <v>56</v>
      </c>
      <c r="V375" s="42" t="str">
        <f>IFERROR(VLOOKUP(U375,Mapping!$A$1:$B$17,2,0),Absent)</f>
        <v>Texas</v>
      </c>
      <c r="W375" s="4" t="str">
        <f>VLOOKUP(U375,Mapping!$A$1:$B$17,2,0)</f>
        <v>Texas</v>
      </c>
      <c r="X375" s="4">
        <v>289590386</v>
      </c>
      <c r="Y375" s="4">
        <v>1637938</v>
      </c>
    </row>
    <row r="376" spans="2:25" x14ac:dyDescent="0.35">
      <c r="B376" s="34">
        <v>44216</v>
      </c>
      <c r="C376" s="34" t="str">
        <f t="shared" si="25"/>
        <v>2021_01</v>
      </c>
      <c r="D376" s="43" t="str">
        <f t="shared" si="26"/>
        <v>2021_1</v>
      </c>
      <c r="E376" s="43" t="str">
        <f t="shared" si="27"/>
        <v>2021_01</v>
      </c>
      <c r="F376" s="75">
        <f t="shared" si="28"/>
        <v>2021</v>
      </c>
      <c r="G376" s="75">
        <f t="shared" si="29"/>
        <v>1</v>
      </c>
      <c r="H376" s="4">
        <v>396837</v>
      </c>
      <c r="I376" s="4">
        <v>4409</v>
      </c>
      <c r="J376" s="4">
        <v>40340</v>
      </c>
      <c r="K376" s="4">
        <v>22809</v>
      </c>
      <c r="L376" s="4">
        <v>5105</v>
      </c>
      <c r="M376" s="4">
        <v>122700</v>
      </c>
      <c r="N376" s="4">
        <v>768006</v>
      </c>
      <c r="O376" s="4">
        <v>64283193</v>
      </c>
      <c r="P376" s="4">
        <v>312902</v>
      </c>
      <c r="Q376" s="4">
        <v>3897</v>
      </c>
      <c r="R376" s="4">
        <v>7564</v>
      </c>
      <c r="S376" s="4">
        <v>24251909</v>
      </c>
      <c r="T376" s="4">
        <v>189203</v>
      </c>
      <c r="U376" s="4">
        <v>56</v>
      </c>
      <c r="V376" s="42" t="str">
        <f>IFERROR(VLOOKUP(U376,Mapping!$A$1:$B$17,2,0),Absent)</f>
        <v>Texas</v>
      </c>
      <c r="W376" s="4" t="str">
        <f>VLOOKUP(U376,Mapping!$A$1:$B$17,2,0)</f>
        <v>Texas</v>
      </c>
      <c r="X376" s="4">
        <v>291412188</v>
      </c>
      <c r="Y376" s="4">
        <v>1821802</v>
      </c>
    </row>
    <row r="377" spans="2:25" x14ac:dyDescent="0.35">
      <c r="B377" s="34">
        <v>44217</v>
      </c>
      <c r="C377" s="34" t="str">
        <f t="shared" si="25"/>
        <v>2021_01</v>
      </c>
      <c r="D377" s="43" t="str">
        <f t="shared" si="26"/>
        <v>2021_1</v>
      </c>
      <c r="E377" s="43" t="str">
        <f t="shared" si="27"/>
        <v>2021_01</v>
      </c>
      <c r="F377" s="75">
        <f t="shared" si="28"/>
        <v>2021</v>
      </c>
      <c r="G377" s="75">
        <f t="shared" si="29"/>
        <v>1</v>
      </c>
      <c r="H377" s="4">
        <v>400715</v>
      </c>
      <c r="I377" s="4">
        <v>3878</v>
      </c>
      <c r="J377" s="4">
        <v>40481</v>
      </c>
      <c r="K377" s="4">
        <v>22309</v>
      </c>
      <c r="L377" s="4">
        <v>4053</v>
      </c>
      <c r="M377" s="4">
        <v>119949</v>
      </c>
      <c r="N377" s="4">
        <v>772059</v>
      </c>
      <c r="O377" s="4">
        <v>64539361</v>
      </c>
      <c r="P377" s="4">
        <v>256168</v>
      </c>
      <c r="Q377" s="4">
        <v>3910</v>
      </c>
      <c r="R377" s="4">
        <v>7370</v>
      </c>
      <c r="S377" s="4">
        <v>24438184</v>
      </c>
      <c r="T377" s="4">
        <v>186275</v>
      </c>
      <c r="U377" s="4">
        <v>56</v>
      </c>
      <c r="V377" s="42" t="str">
        <f>IFERROR(VLOOKUP(U377,Mapping!$A$1:$B$17,2,0),Absent)</f>
        <v>Texas</v>
      </c>
      <c r="W377" s="4" t="str">
        <f>VLOOKUP(U377,Mapping!$A$1:$B$17,2,0)</f>
        <v>Texas</v>
      </c>
      <c r="X377" s="4">
        <v>293334343</v>
      </c>
      <c r="Y377" s="4">
        <v>1922155</v>
      </c>
    </row>
    <row r="378" spans="2:25" x14ac:dyDescent="0.35">
      <c r="B378" s="34">
        <v>44218</v>
      </c>
      <c r="C378" s="34" t="str">
        <f t="shared" si="25"/>
        <v>2021_01</v>
      </c>
      <c r="D378" s="43" t="str">
        <f t="shared" si="26"/>
        <v>2021_1</v>
      </c>
      <c r="E378" s="43" t="str">
        <f t="shared" si="27"/>
        <v>2021_01</v>
      </c>
      <c r="F378" s="75">
        <f t="shared" si="28"/>
        <v>2021</v>
      </c>
      <c r="G378" s="75">
        <f t="shared" si="29"/>
        <v>1</v>
      </c>
      <c r="H378" s="4">
        <v>404695</v>
      </c>
      <c r="I378" s="4">
        <v>3980</v>
      </c>
      <c r="J378" s="4">
        <v>40687</v>
      </c>
      <c r="K378" s="4">
        <v>22008</v>
      </c>
      <c r="L378" s="4">
        <v>4325</v>
      </c>
      <c r="M378" s="4">
        <v>116264</v>
      </c>
      <c r="N378" s="4">
        <v>776384</v>
      </c>
      <c r="O378" s="4">
        <v>64823753</v>
      </c>
      <c r="P378" s="4">
        <v>284392</v>
      </c>
      <c r="Q378" s="4">
        <v>3919</v>
      </c>
      <c r="R378" s="4">
        <v>7236</v>
      </c>
      <c r="S378" s="4">
        <v>24629099</v>
      </c>
      <c r="T378" s="4">
        <v>190915</v>
      </c>
      <c r="U378" s="4">
        <v>56</v>
      </c>
      <c r="V378" s="42" t="str">
        <f>IFERROR(VLOOKUP(U378,Mapping!$A$1:$B$17,2,0),Absent)</f>
        <v>Texas</v>
      </c>
      <c r="W378" s="4" t="str">
        <f>VLOOKUP(U378,Mapping!$A$1:$B$17,2,0)</f>
        <v>Texas</v>
      </c>
      <c r="X378" s="4">
        <v>295356371</v>
      </c>
      <c r="Y378" s="4">
        <v>2022028</v>
      </c>
    </row>
    <row r="379" spans="2:25" x14ac:dyDescent="0.35">
      <c r="B379" s="34">
        <v>44219</v>
      </c>
      <c r="C379" s="34" t="str">
        <f t="shared" si="25"/>
        <v>2021_01</v>
      </c>
      <c r="D379" s="43" t="str">
        <f t="shared" si="26"/>
        <v>2021_1</v>
      </c>
      <c r="E379" s="43" t="str">
        <f t="shared" si="27"/>
        <v>2021_01</v>
      </c>
      <c r="F379" s="75">
        <f t="shared" si="28"/>
        <v>2021</v>
      </c>
      <c r="G379" s="75">
        <f t="shared" si="29"/>
        <v>1</v>
      </c>
      <c r="H379" s="4">
        <v>408286</v>
      </c>
      <c r="I379" s="4">
        <v>3591</v>
      </c>
      <c r="J379" s="4">
        <v>40853</v>
      </c>
      <c r="K379" s="4">
        <v>21657</v>
      </c>
      <c r="L379" s="4">
        <v>6652</v>
      </c>
      <c r="M379" s="4">
        <v>113609</v>
      </c>
      <c r="N379" s="4">
        <v>783036</v>
      </c>
      <c r="O379" s="4">
        <v>65098300</v>
      </c>
      <c r="P379" s="4">
        <v>274547</v>
      </c>
      <c r="Q379" s="4">
        <v>3941</v>
      </c>
      <c r="R379" s="4">
        <v>7110</v>
      </c>
      <c r="S379" s="4">
        <v>24806217</v>
      </c>
      <c r="T379" s="4">
        <v>177118</v>
      </c>
      <c r="U379" s="4">
        <v>56</v>
      </c>
      <c r="V379" s="42" t="str">
        <f>IFERROR(VLOOKUP(U379,Mapping!$A$1:$B$17,2,0),Absent)</f>
        <v>Texas</v>
      </c>
      <c r="W379" s="4" t="str">
        <f>VLOOKUP(U379,Mapping!$A$1:$B$17,2,0)</f>
        <v>Texas</v>
      </c>
      <c r="X379" s="4">
        <v>297346443</v>
      </c>
      <c r="Y379" s="4">
        <v>1990072</v>
      </c>
    </row>
    <row r="380" spans="2:25" x14ac:dyDescent="0.35">
      <c r="B380" s="34">
        <v>44220</v>
      </c>
      <c r="C380" s="34" t="str">
        <f t="shared" si="25"/>
        <v>2021_01</v>
      </c>
      <c r="D380" s="43" t="str">
        <f t="shared" si="26"/>
        <v>2021_1</v>
      </c>
      <c r="E380" s="43" t="str">
        <f t="shared" si="27"/>
        <v>2021_01</v>
      </c>
      <c r="F380" s="75">
        <f t="shared" si="28"/>
        <v>2021</v>
      </c>
      <c r="G380" s="75">
        <f t="shared" si="29"/>
        <v>1</v>
      </c>
      <c r="H380" s="4">
        <v>410230</v>
      </c>
      <c r="I380" s="4">
        <v>1944</v>
      </c>
      <c r="J380" s="4">
        <v>40931</v>
      </c>
      <c r="K380" s="4">
        <v>21168</v>
      </c>
      <c r="L380" s="4">
        <v>1909</v>
      </c>
      <c r="M380" s="4">
        <v>110628</v>
      </c>
      <c r="N380" s="4">
        <v>784945</v>
      </c>
      <c r="O380" s="4">
        <v>65321747</v>
      </c>
      <c r="P380" s="4">
        <v>223447</v>
      </c>
      <c r="Q380" s="4">
        <v>3943</v>
      </c>
      <c r="R380" s="4">
        <v>6989</v>
      </c>
      <c r="S380" s="4">
        <v>24950451</v>
      </c>
      <c r="T380" s="4">
        <v>144234</v>
      </c>
      <c r="U380" s="4">
        <v>56</v>
      </c>
      <c r="V380" s="42" t="str">
        <f>IFERROR(VLOOKUP(U380,Mapping!$A$1:$B$17,2,0),Absent)</f>
        <v>Texas</v>
      </c>
      <c r="W380" s="4" t="str">
        <f>VLOOKUP(U380,Mapping!$A$1:$B$17,2,0)</f>
        <v>Texas</v>
      </c>
      <c r="X380" s="4">
        <v>299139335</v>
      </c>
      <c r="Y380" s="4">
        <v>1792892</v>
      </c>
    </row>
    <row r="381" spans="2:25" x14ac:dyDescent="0.35">
      <c r="B381" s="34">
        <v>44221</v>
      </c>
      <c r="C381" s="34" t="str">
        <f t="shared" si="25"/>
        <v>2021_01</v>
      </c>
      <c r="D381" s="43" t="str">
        <f t="shared" si="26"/>
        <v>2021_1</v>
      </c>
      <c r="E381" s="43" t="str">
        <f t="shared" si="27"/>
        <v>2021_01</v>
      </c>
      <c r="F381" s="75">
        <f t="shared" si="28"/>
        <v>2021</v>
      </c>
      <c r="G381" s="75">
        <f t="shared" si="29"/>
        <v>1</v>
      </c>
      <c r="H381" s="4">
        <v>411823</v>
      </c>
      <c r="I381" s="4">
        <v>1593</v>
      </c>
      <c r="J381" s="4">
        <v>41028</v>
      </c>
      <c r="K381" s="4">
        <v>20875</v>
      </c>
      <c r="L381" s="4">
        <v>2515</v>
      </c>
      <c r="M381" s="4">
        <v>109936</v>
      </c>
      <c r="N381" s="4">
        <v>787460</v>
      </c>
      <c r="O381" s="4">
        <v>65538753</v>
      </c>
      <c r="P381" s="4">
        <v>217006</v>
      </c>
      <c r="Q381" s="4">
        <v>3949</v>
      </c>
      <c r="R381" s="4">
        <v>6857</v>
      </c>
      <c r="S381" s="4">
        <v>25083905</v>
      </c>
      <c r="T381" s="4">
        <v>133454</v>
      </c>
      <c r="U381" s="4">
        <v>56</v>
      </c>
      <c r="V381" s="42" t="str">
        <f>IFERROR(VLOOKUP(U381,Mapping!$A$1:$B$17,2,0),Absent)</f>
        <v>Texas</v>
      </c>
      <c r="W381" s="4" t="str">
        <f>VLOOKUP(U381,Mapping!$A$1:$B$17,2,0)</f>
        <v>Texas</v>
      </c>
      <c r="X381" s="4">
        <v>300769726</v>
      </c>
      <c r="Y381" s="4">
        <v>1630391</v>
      </c>
    </row>
    <row r="382" spans="2:25" x14ac:dyDescent="0.35">
      <c r="B382" s="34">
        <v>44222</v>
      </c>
      <c r="C382" s="34" t="str">
        <f t="shared" si="25"/>
        <v>2021_01</v>
      </c>
      <c r="D382" s="43" t="str">
        <f t="shared" si="26"/>
        <v>2021_1</v>
      </c>
      <c r="E382" s="43" t="str">
        <f t="shared" si="27"/>
        <v>2021_01</v>
      </c>
      <c r="F382" s="75">
        <f t="shared" si="28"/>
        <v>2021</v>
      </c>
      <c r="G382" s="75">
        <f t="shared" si="29"/>
        <v>1</v>
      </c>
      <c r="H382" s="4">
        <v>415557</v>
      </c>
      <c r="I382" s="4">
        <v>3734</v>
      </c>
      <c r="J382" s="4">
        <v>41205</v>
      </c>
      <c r="K382" s="4">
        <v>20573</v>
      </c>
      <c r="L382" s="4">
        <v>3705</v>
      </c>
      <c r="M382" s="4">
        <v>108960</v>
      </c>
      <c r="N382" s="4">
        <v>791165</v>
      </c>
      <c r="O382" s="4">
        <v>65916203</v>
      </c>
      <c r="P382" s="4">
        <v>377450</v>
      </c>
      <c r="Q382" s="4">
        <v>3976</v>
      </c>
      <c r="R382" s="4">
        <v>6832</v>
      </c>
      <c r="S382" s="4">
        <v>25230353</v>
      </c>
      <c r="T382" s="4">
        <v>146448</v>
      </c>
      <c r="U382" s="4">
        <v>56</v>
      </c>
      <c r="V382" s="42" t="str">
        <f>IFERROR(VLOOKUP(U382,Mapping!$A$1:$B$17,2,0),Absent)</f>
        <v>Texas</v>
      </c>
      <c r="W382" s="4" t="str">
        <f>VLOOKUP(U382,Mapping!$A$1:$B$17,2,0)</f>
        <v>Texas</v>
      </c>
      <c r="X382" s="4">
        <v>302503525</v>
      </c>
      <c r="Y382" s="4">
        <v>1733799</v>
      </c>
    </row>
    <row r="383" spans="2:25" x14ac:dyDescent="0.35">
      <c r="B383" s="34">
        <v>44223</v>
      </c>
      <c r="C383" s="34" t="str">
        <f t="shared" si="25"/>
        <v>2021_01</v>
      </c>
      <c r="D383" s="43" t="str">
        <f t="shared" si="26"/>
        <v>2021_1</v>
      </c>
      <c r="E383" s="43" t="str">
        <f t="shared" si="27"/>
        <v>2021_01</v>
      </c>
      <c r="F383" s="75">
        <f t="shared" si="28"/>
        <v>2021</v>
      </c>
      <c r="G383" s="75">
        <f t="shared" si="29"/>
        <v>1</v>
      </c>
      <c r="H383" s="4">
        <v>419634</v>
      </c>
      <c r="I383" s="4">
        <v>4077</v>
      </c>
      <c r="J383" s="4">
        <v>41402</v>
      </c>
      <c r="K383" s="4">
        <v>20497</v>
      </c>
      <c r="L383" s="4">
        <v>4134</v>
      </c>
      <c r="M383" s="4">
        <v>107444</v>
      </c>
      <c r="N383" s="4">
        <v>795299</v>
      </c>
      <c r="O383" s="4">
        <v>66160756</v>
      </c>
      <c r="P383" s="4">
        <v>244553</v>
      </c>
      <c r="Q383" s="4">
        <v>3985</v>
      </c>
      <c r="R383" s="4">
        <v>6806</v>
      </c>
      <c r="S383" s="4">
        <v>25384338</v>
      </c>
      <c r="T383" s="4">
        <v>153985</v>
      </c>
      <c r="U383" s="4">
        <v>56</v>
      </c>
      <c r="V383" s="42" t="str">
        <f>IFERROR(VLOOKUP(U383,Mapping!$A$1:$B$17,2,0),Absent)</f>
        <v>Texas</v>
      </c>
      <c r="W383" s="4" t="str">
        <f>VLOOKUP(U383,Mapping!$A$1:$B$17,2,0)</f>
        <v>Texas</v>
      </c>
      <c r="X383" s="4">
        <v>304129918</v>
      </c>
      <c r="Y383" s="4">
        <v>1626393</v>
      </c>
    </row>
    <row r="384" spans="2:25" x14ac:dyDescent="0.35">
      <c r="B384" s="34">
        <v>44224</v>
      </c>
      <c r="C384" s="34" t="str">
        <f t="shared" si="25"/>
        <v>2021_01</v>
      </c>
      <c r="D384" s="43" t="str">
        <f t="shared" si="26"/>
        <v>2021_1</v>
      </c>
      <c r="E384" s="43" t="str">
        <f t="shared" si="27"/>
        <v>2021_01</v>
      </c>
      <c r="F384" s="75">
        <f t="shared" si="28"/>
        <v>2021</v>
      </c>
      <c r="G384" s="75">
        <f t="shared" si="29"/>
        <v>1</v>
      </c>
      <c r="H384" s="4">
        <v>423645</v>
      </c>
      <c r="I384" s="4">
        <v>4011</v>
      </c>
      <c r="J384" s="4">
        <v>41588</v>
      </c>
      <c r="K384" s="4">
        <v>20113</v>
      </c>
      <c r="L384" s="4">
        <v>3500</v>
      </c>
      <c r="M384" s="4">
        <v>104303</v>
      </c>
      <c r="N384" s="4">
        <v>798799</v>
      </c>
      <c r="O384" s="4">
        <v>66430423</v>
      </c>
      <c r="P384" s="4">
        <v>269667</v>
      </c>
      <c r="Q384" s="4">
        <v>4000</v>
      </c>
      <c r="R384" s="4">
        <v>6642</v>
      </c>
      <c r="S384" s="4">
        <v>25541644</v>
      </c>
      <c r="T384" s="4">
        <v>157306</v>
      </c>
      <c r="U384" s="4">
        <v>56</v>
      </c>
      <c r="V384" s="42" t="str">
        <f>IFERROR(VLOOKUP(U384,Mapping!$A$1:$B$17,2,0),Absent)</f>
        <v>Texas</v>
      </c>
      <c r="W384" s="4" t="str">
        <f>VLOOKUP(U384,Mapping!$A$1:$B$17,2,0)</f>
        <v>Texas</v>
      </c>
      <c r="X384" s="4">
        <v>306066679</v>
      </c>
      <c r="Y384" s="4">
        <v>1936761</v>
      </c>
    </row>
    <row r="385" spans="2:25" x14ac:dyDescent="0.35">
      <c r="B385" s="34">
        <v>44225</v>
      </c>
      <c r="C385" s="34" t="str">
        <f t="shared" si="25"/>
        <v>2021_01</v>
      </c>
      <c r="D385" s="43" t="str">
        <f t="shared" si="26"/>
        <v>2021_1</v>
      </c>
      <c r="E385" s="43" t="str">
        <f t="shared" si="27"/>
        <v>2021_01</v>
      </c>
      <c r="F385" s="75">
        <f t="shared" si="28"/>
        <v>2021</v>
      </c>
      <c r="G385" s="75">
        <f t="shared" si="29"/>
        <v>1</v>
      </c>
      <c r="H385" s="4">
        <v>427148</v>
      </c>
      <c r="I385" s="4">
        <v>3503</v>
      </c>
      <c r="J385" s="4">
        <v>41758</v>
      </c>
      <c r="K385" s="4">
        <v>19609</v>
      </c>
      <c r="L385" s="4">
        <v>2835</v>
      </c>
      <c r="M385" s="4">
        <v>101003</v>
      </c>
      <c r="N385" s="4">
        <v>801634</v>
      </c>
      <c r="O385" s="4">
        <v>66714591</v>
      </c>
      <c r="P385" s="4">
        <v>284168</v>
      </c>
      <c r="Q385" s="4">
        <v>4011</v>
      </c>
      <c r="R385" s="4">
        <v>6483</v>
      </c>
      <c r="S385" s="4">
        <v>25708755</v>
      </c>
      <c r="T385" s="4">
        <v>167111</v>
      </c>
      <c r="U385" s="4">
        <v>56</v>
      </c>
      <c r="V385" s="42" t="str">
        <f>IFERROR(VLOOKUP(U385,Mapping!$A$1:$B$17,2,0),Absent)</f>
        <v>Texas</v>
      </c>
      <c r="W385" s="4" t="str">
        <f>VLOOKUP(U385,Mapping!$A$1:$B$17,2,0)</f>
        <v>Texas</v>
      </c>
      <c r="X385" s="4">
        <v>308021780</v>
      </c>
      <c r="Y385" s="4">
        <v>1955101</v>
      </c>
    </row>
    <row r="386" spans="2:25" x14ac:dyDescent="0.35">
      <c r="B386" s="34">
        <v>44226</v>
      </c>
      <c r="C386" s="34" t="str">
        <f t="shared" si="25"/>
        <v>2021_01</v>
      </c>
      <c r="D386" s="43" t="str">
        <f t="shared" si="26"/>
        <v>2021_1</v>
      </c>
      <c r="E386" s="43" t="str">
        <f t="shared" si="27"/>
        <v>2021_01</v>
      </c>
      <c r="F386" s="75">
        <f t="shared" si="28"/>
        <v>2021</v>
      </c>
      <c r="G386" s="75">
        <f t="shared" si="29"/>
        <v>1</v>
      </c>
      <c r="H386" s="4">
        <v>430130</v>
      </c>
      <c r="I386" s="4">
        <v>2982</v>
      </c>
      <c r="J386" s="4">
        <v>41872</v>
      </c>
      <c r="K386" s="4">
        <v>19130</v>
      </c>
      <c r="L386" s="4">
        <v>3147</v>
      </c>
      <c r="M386" s="4">
        <v>97561</v>
      </c>
      <c r="N386" s="4">
        <v>804781</v>
      </c>
      <c r="O386" s="4">
        <v>66946890</v>
      </c>
      <c r="P386" s="4">
        <v>232299</v>
      </c>
      <c r="Q386" s="4">
        <v>4016</v>
      </c>
      <c r="R386" s="4">
        <v>6329</v>
      </c>
      <c r="S386" s="4">
        <v>25857579</v>
      </c>
      <c r="T386" s="4">
        <v>148824</v>
      </c>
      <c r="U386" s="4">
        <v>56</v>
      </c>
      <c r="V386" s="42" t="str">
        <f>IFERROR(VLOOKUP(U386,Mapping!$A$1:$B$17,2,0),Absent)</f>
        <v>Texas</v>
      </c>
      <c r="W386" s="4" t="str">
        <f>VLOOKUP(U386,Mapping!$A$1:$B$17,2,0)</f>
        <v>Texas</v>
      </c>
      <c r="X386" s="4">
        <v>310161359</v>
      </c>
      <c r="Y386" s="4">
        <v>2139579</v>
      </c>
    </row>
    <row r="387" spans="2:25" x14ac:dyDescent="0.35">
      <c r="B387" s="34">
        <v>44227</v>
      </c>
      <c r="C387" s="34" t="str">
        <f t="shared" ref="C387:C422" si="30">YEAR(B387)&amp;"_"&amp;TEXT(MONTH(B387),"00")</f>
        <v>2021_01</v>
      </c>
      <c r="D387" s="43" t="str">
        <f t="shared" ref="D387:D422" si="31">YEAR(B387)&amp;"_"&amp;MONTH(B387)</f>
        <v>2021_1</v>
      </c>
      <c r="E387" s="43" t="str">
        <f t="shared" ref="E387:E422" si="32">YEAR(B387)&amp;"_"&amp;TEXT(MONTH(B387),"00")</f>
        <v>2021_01</v>
      </c>
      <c r="F387" s="75">
        <f t="shared" ref="F387:F422" si="33">YEAR(B387)</f>
        <v>2021</v>
      </c>
      <c r="G387" s="75">
        <f t="shared" ref="G387:G422" si="34">MONTH(B387)</f>
        <v>1</v>
      </c>
      <c r="H387" s="4">
        <v>432189</v>
      </c>
      <c r="I387" s="4">
        <v>2059</v>
      </c>
      <c r="J387" s="4">
        <v>41934</v>
      </c>
      <c r="K387" s="4">
        <v>18968</v>
      </c>
      <c r="L387" s="4">
        <v>2171</v>
      </c>
      <c r="M387" s="4">
        <v>95013</v>
      </c>
      <c r="N387" s="4">
        <v>806952</v>
      </c>
      <c r="O387" s="4">
        <v>67171483</v>
      </c>
      <c r="P387" s="4">
        <v>224593</v>
      </c>
      <c r="Q387" s="4">
        <v>4019</v>
      </c>
      <c r="R387" s="4">
        <v>6291</v>
      </c>
      <c r="S387" s="4">
        <v>25976946</v>
      </c>
      <c r="T387" s="4">
        <v>119367</v>
      </c>
      <c r="U387" s="4">
        <v>56</v>
      </c>
      <c r="V387" s="42" t="str">
        <f>IFERROR(VLOOKUP(U387,Mapping!$A$1:$B$17,2,0),Absent)</f>
        <v>Texas</v>
      </c>
      <c r="W387" s="4" t="str">
        <f>VLOOKUP(U387,Mapping!$A$1:$B$17,2,0)</f>
        <v>Texas</v>
      </c>
      <c r="X387" s="4">
        <v>311887083</v>
      </c>
      <c r="Y387" s="4">
        <v>1725724</v>
      </c>
    </row>
    <row r="388" spans="2:25" x14ac:dyDescent="0.35">
      <c r="B388" s="34">
        <v>44228</v>
      </c>
      <c r="C388" s="34" t="str">
        <f t="shared" si="30"/>
        <v>2021_02</v>
      </c>
      <c r="D388" s="43" t="str">
        <f t="shared" si="31"/>
        <v>2021_2</v>
      </c>
      <c r="E388" s="43" t="str">
        <f t="shared" si="32"/>
        <v>2021_02</v>
      </c>
      <c r="F388" s="75">
        <f t="shared" si="33"/>
        <v>2021</v>
      </c>
      <c r="G388" s="75">
        <f t="shared" si="34"/>
        <v>2</v>
      </c>
      <c r="H388" s="4">
        <v>433751</v>
      </c>
      <c r="I388" s="4">
        <v>1562</v>
      </c>
      <c r="J388" s="4">
        <v>41998</v>
      </c>
      <c r="K388" s="4">
        <v>18572</v>
      </c>
      <c r="L388" s="4">
        <v>1766</v>
      </c>
      <c r="M388" s="4">
        <v>93536</v>
      </c>
      <c r="N388" s="4">
        <v>808718</v>
      </c>
      <c r="O388" s="4">
        <v>67516458</v>
      </c>
      <c r="P388" s="4">
        <v>344975</v>
      </c>
      <c r="Q388" s="4">
        <v>4025</v>
      </c>
      <c r="R388" s="4">
        <v>6086</v>
      </c>
      <c r="S388" s="4">
        <v>26097146</v>
      </c>
      <c r="T388" s="4">
        <v>120200</v>
      </c>
      <c r="U388" s="4">
        <v>56</v>
      </c>
      <c r="V388" s="42" t="str">
        <f>IFERROR(VLOOKUP(U388,Mapping!$A$1:$B$17,2,0),Absent)</f>
        <v>Texas</v>
      </c>
      <c r="W388" s="4" t="str">
        <f>VLOOKUP(U388,Mapping!$A$1:$B$17,2,0)</f>
        <v>Texas</v>
      </c>
      <c r="X388" s="4">
        <v>313394628</v>
      </c>
      <c r="Y388" s="4">
        <v>1507545</v>
      </c>
    </row>
    <row r="389" spans="2:25" x14ac:dyDescent="0.35">
      <c r="B389" s="34">
        <v>44229</v>
      </c>
      <c r="C389" s="34" t="str">
        <f t="shared" si="30"/>
        <v>2021_02</v>
      </c>
      <c r="D389" s="43" t="str">
        <f t="shared" si="31"/>
        <v>2021_2</v>
      </c>
      <c r="E389" s="43" t="str">
        <f t="shared" si="32"/>
        <v>2021_02</v>
      </c>
      <c r="F389" s="75">
        <f t="shared" si="33"/>
        <v>2021</v>
      </c>
      <c r="G389" s="75">
        <f t="shared" si="34"/>
        <v>2</v>
      </c>
      <c r="H389" s="4">
        <v>437237</v>
      </c>
      <c r="I389" s="4">
        <v>3486</v>
      </c>
      <c r="J389" s="4">
        <v>42148</v>
      </c>
      <c r="K389" s="4">
        <v>18388</v>
      </c>
      <c r="L389" s="4">
        <v>3285</v>
      </c>
      <c r="M389" s="4">
        <v>92880</v>
      </c>
      <c r="N389" s="4">
        <v>812003</v>
      </c>
      <c r="O389" s="4">
        <v>67683540</v>
      </c>
      <c r="P389" s="4">
        <v>167082</v>
      </c>
      <c r="Q389" s="4">
        <v>4035</v>
      </c>
      <c r="R389" s="4">
        <v>6047</v>
      </c>
      <c r="S389" s="4">
        <v>26214762</v>
      </c>
      <c r="T389" s="4">
        <v>117616</v>
      </c>
      <c r="U389" s="4">
        <v>56</v>
      </c>
      <c r="V389" s="42" t="str">
        <f>IFERROR(VLOOKUP(U389,Mapping!$A$1:$B$17,2,0),Absent)</f>
        <v>Texas</v>
      </c>
      <c r="W389" s="4" t="str">
        <f>VLOOKUP(U389,Mapping!$A$1:$B$17,2,0)</f>
        <v>Texas</v>
      </c>
      <c r="X389" s="4">
        <v>314780223</v>
      </c>
      <c r="Y389" s="4">
        <v>1385595</v>
      </c>
    </row>
    <row r="390" spans="2:25" x14ac:dyDescent="0.35">
      <c r="B390" s="34">
        <v>44230</v>
      </c>
      <c r="C390" s="34" t="str">
        <f t="shared" si="30"/>
        <v>2021_02</v>
      </c>
      <c r="D390" s="43" t="str">
        <f t="shared" si="31"/>
        <v>2021_2</v>
      </c>
      <c r="E390" s="43" t="str">
        <f t="shared" si="32"/>
        <v>2021_02</v>
      </c>
      <c r="F390" s="75">
        <f t="shared" si="33"/>
        <v>2021</v>
      </c>
      <c r="G390" s="75">
        <f t="shared" si="34"/>
        <v>2</v>
      </c>
      <c r="H390" s="4">
        <v>440922</v>
      </c>
      <c r="I390" s="4">
        <v>3685</v>
      </c>
      <c r="J390" s="4">
        <v>42323</v>
      </c>
      <c r="K390" s="4">
        <v>18147</v>
      </c>
      <c r="L390" s="4">
        <v>3975</v>
      </c>
      <c r="M390" s="4">
        <v>91440</v>
      </c>
      <c r="N390" s="4">
        <v>815978</v>
      </c>
      <c r="O390" s="4">
        <v>67908039</v>
      </c>
      <c r="P390" s="4">
        <v>224499</v>
      </c>
      <c r="Q390" s="4">
        <v>4044</v>
      </c>
      <c r="R390" s="4">
        <v>5920</v>
      </c>
      <c r="S390" s="4">
        <v>26331722</v>
      </c>
      <c r="T390" s="4">
        <v>116960</v>
      </c>
      <c r="U390" s="4">
        <v>56</v>
      </c>
      <c r="V390" s="42" t="str">
        <f>IFERROR(VLOOKUP(U390,Mapping!$A$1:$B$17,2,0),Absent)</f>
        <v>Texas</v>
      </c>
      <c r="W390" s="4" t="str">
        <f>VLOOKUP(U390,Mapping!$A$1:$B$17,2,0)</f>
        <v>Texas</v>
      </c>
      <c r="X390" s="4">
        <v>316165104</v>
      </c>
      <c r="Y390" s="4">
        <v>1384881</v>
      </c>
    </row>
    <row r="391" spans="2:25" x14ac:dyDescent="0.35">
      <c r="B391" s="34">
        <v>44231</v>
      </c>
      <c r="C391" s="34" t="str">
        <f t="shared" si="30"/>
        <v>2021_02</v>
      </c>
      <c r="D391" s="43" t="str">
        <f t="shared" si="31"/>
        <v>2021_2</v>
      </c>
      <c r="E391" s="43" t="str">
        <f t="shared" si="32"/>
        <v>2021_02</v>
      </c>
      <c r="F391" s="75">
        <f t="shared" si="33"/>
        <v>2021</v>
      </c>
      <c r="G391" s="75">
        <f t="shared" si="34"/>
        <v>2</v>
      </c>
      <c r="H391" s="4">
        <v>446134</v>
      </c>
      <c r="I391" s="4">
        <v>5212</v>
      </c>
      <c r="J391" s="4">
        <v>42472</v>
      </c>
      <c r="K391" s="4">
        <v>17918</v>
      </c>
      <c r="L391" s="4">
        <v>3402</v>
      </c>
      <c r="M391" s="4">
        <v>88668</v>
      </c>
      <c r="N391" s="4">
        <v>819380</v>
      </c>
      <c r="O391" s="4">
        <v>68125535</v>
      </c>
      <c r="P391" s="4">
        <v>217496</v>
      </c>
      <c r="Q391" s="4">
        <v>4059</v>
      </c>
      <c r="R391" s="4">
        <v>5732</v>
      </c>
      <c r="S391" s="4">
        <v>26455629</v>
      </c>
      <c r="T391" s="4">
        <v>123907</v>
      </c>
      <c r="U391" s="4">
        <v>56</v>
      </c>
      <c r="V391" s="42" t="str">
        <f>IFERROR(VLOOKUP(U391,Mapping!$A$1:$B$17,2,0),Absent)</f>
        <v>Texas</v>
      </c>
      <c r="W391" s="4" t="str">
        <f>VLOOKUP(U391,Mapping!$A$1:$B$17,2,0)</f>
        <v>Texas</v>
      </c>
      <c r="X391" s="4">
        <v>317829099</v>
      </c>
      <c r="Y391" s="4">
        <v>1663995</v>
      </c>
    </row>
    <row r="392" spans="2:25" x14ac:dyDescent="0.35">
      <c r="B392" s="34">
        <v>44232</v>
      </c>
      <c r="C392" s="34" t="str">
        <f t="shared" si="30"/>
        <v>2021_02</v>
      </c>
      <c r="D392" s="43" t="str">
        <f t="shared" si="31"/>
        <v>2021_2</v>
      </c>
      <c r="E392" s="43" t="str">
        <f t="shared" si="32"/>
        <v>2021_02</v>
      </c>
      <c r="F392" s="75">
        <f t="shared" si="33"/>
        <v>2021</v>
      </c>
      <c r="G392" s="75">
        <f t="shared" si="34"/>
        <v>2</v>
      </c>
      <c r="H392" s="4">
        <v>449677</v>
      </c>
      <c r="I392" s="4">
        <v>3543</v>
      </c>
      <c r="J392" s="4">
        <v>42626</v>
      </c>
      <c r="K392" s="4">
        <v>17284</v>
      </c>
      <c r="L392" s="4">
        <v>2940</v>
      </c>
      <c r="M392" s="4">
        <v>86373</v>
      </c>
      <c r="N392" s="4">
        <v>822320</v>
      </c>
      <c r="O392" s="4">
        <v>68396289</v>
      </c>
      <c r="P392" s="4">
        <v>270754</v>
      </c>
      <c r="Q392" s="4">
        <v>4060</v>
      </c>
      <c r="R392" s="4">
        <v>5596</v>
      </c>
      <c r="S392" s="4">
        <v>26586775</v>
      </c>
      <c r="T392" s="4">
        <v>131146</v>
      </c>
      <c r="U392" s="4">
        <v>56</v>
      </c>
      <c r="V392" s="42" t="str">
        <f>IFERROR(VLOOKUP(U392,Mapping!$A$1:$B$17,2,0),Absent)</f>
        <v>Texas</v>
      </c>
      <c r="W392" s="4" t="str">
        <f>VLOOKUP(U392,Mapping!$A$1:$B$17,2,0)</f>
        <v>Texas</v>
      </c>
      <c r="X392" s="4">
        <v>319697595</v>
      </c>
      <c r="Y392" s="4">
        <v>1868496</v>
      </c>
    </row>
    <row r="393" spans="2:25" x14ac:dyDescent="0.35">
      <c r="B393" s="34">
        <v>44233</v>
      </c>
      <c r="C393" s="34" t="str">
        <f t="shared" si="30"/>
        <v>2021_02</v>
      </c>
      <c r="D393" s="43" t="str">
        <f t="shared" si="31"/>
        <v>2021_2</v>
      </c>
      <c r="E393" s="43" t="str">
        <f t="shared" si="32"/>
        <v>2021_02</v>
      </c>
      <c r="F393" s="75">
        <f t="shared" si="33"/>
        <v>2021</v>
      </c>
      <c r="G393" s="75">
        <f t="shared" si="34"/>
        <v>2</v>
      </c>
      <c r="H393" s="4">
        <v>452671</v>
      </c>
      <c r="I393" s="4">
        <v>2994</v>
      </c>
      <c r="J393" s="4">
        <v>42730</v>
      </c>
      <c r="K393" s="4">
        <v>17093</v>
      </c>
      <c r="L393" s="4">
        <v>2443</v>
      </c>
      <c r="M393" s="4">
        <v>84233</v>
      </c>
      <c r="N393" s="4">
        <v>824763</v>
      </c>
      <c r="O393" s="4">
        <v>68678766</v>
      </c>
      <c r="P393" s="4">
        <v>282477</v>
      </c>
      <c r="Q393" s="4">
        <v>4078</v>
      </c>
      <c r="R393" s="4">
        <v>5475</v>
      </c>
      <c r="S393" s="4">
        <v>26701332</v>
      </c>
      <c r="T393" s="4">
        <v>114557</v>
      </c>
      <c r="U393" s="4">
        <v>56</v>
      </c>
      <c r="V393" s="42" t="str">
        <f>IFERROR(VLOOKUP(U393,Mapping!$A$1:$B$17,2,0),Absent)</f>
        <v>Texas</v>
      </c>
      <c r="W393" s="4" t="str">
        <f>VLOOKUP(U393,Mapping!$A$1:$B$17,2,0)</f>
        <v>Texas</v>
      </c>
      <c r="X393" s="4">
        <v>321586449</v>
      </c>
      <c r="Y393" s="4">
        <v>1888854</v>
      </c>
    </row>
    <row r="394" spans="2:25" x14ac:dyDescent="0.35">
      <c r="B394" s="34">
        <v>44234</v>
      </c>
      <c r="C394" s="34" t="str">
        <f t="shared" si="30"/>
        <v>2021_02</v>
      </c>
      <c r="D394" s="43" t="str">
        <f t="shared" si="31"/>
        <v>2021_2</v>
      </c>
      <c r="E394" s="43" t="str">
        <f t="shared" si="32"/>
        <v>2021_02</v>
      </c>
      <c r="F394" s="75">
        <f t="shared" si="33"/>
        <v>2021</v>
      </c>
      <c r="G394" s="75">
        <f t="shared" si="34"/>
        <v>2</v>
      </c>
      <c r="H394" s="4">
        <v>454146</v>
      </c>
      <c r="I394" s="4">
        <v>1475</v>
      </c>
      <c r="J394" s="4">
        <v>42779</v>
      </c>
      <c r="K394" s="4">
        <v>16616</v>
      </c>
      <c r="L394" s="4">
        <v>1543</v>
      </c>
      <c r="M394" s="4">
        <v>81439</v>
      </c>
      <c r="N394" s="4">
        <v>826306</v>
      </c>
      <c r="O394" s="4">
        <v>68887069</v>
      </c>
      <c r="P394" s="4">
        <v>208303</v>
      </c>
      <c r="Q394" s="4">
        <v>4079</v>
      </c>
      <c r="R394" s="4">
        <v>5342</v>
      </c>
      <c r="S394" s="4">
        <v>26797326</v>
      </c>
      <c r="T394" s="4">
        <v>95994</v>
      </c>
      <c r="U394" s="4">
        <v>56</v>
      </c>
      <c r="V394" s="42" t="str">
        <f>IFERROR(VLOOKUP(U394,Mapping!$A$1:$B$17,2,0),Absent)</f>
        <v>Texas</v>
      </c>
      <c r="W394" s="4" t="str">
        <f>VLOOKUP(U394,Mapping!$A$1:$B$17,2,0)</f>
        <v>Texas</v>
      </c>
      <c r="X394" s="4">
        <v>323085257</v>
      </c>
      <c r="Y394" s="4">
        <v>1498808</v>
      </c>
    </row>
    <row r="395" spans="2:25" x14ac:dyDescent="0.35">
      <c r="B395" s="34">
        <v>44235</v>
      </c>
      <c r="C395" s="34" t="str">
        <f t="shared" si="30"/>
        <v>2021_02</v>
      </c>
      <c r="D395" s="43" t="str">
        <f t="shared" si="31"/>
        <v>2021_2</v>
      </c>
      <c r="E395" s="43" t="str">
        <f t="shared" si="32"/>
        <v>2021_02</v>
      </c>
      <c r="F395" s="75">
        <f t="shared" si="33"/>
        <v>2021</v>
      </c>
      <c r="G395" s="75">
        <f t="shared" si="34"/>
        <v>2</v>
      </c>
      <c r="H395" s="4">
        <v>455455</v>
      </c>
      <c r="I395" s="4"/>
      <c r="J395" s="4">
        <v>42833</v>
      </c>
      <c r="K395" s="4">
        <v>16174</v>
      </c>
      <c r="L395" s="4">
        <v>1638</v>
      </c>
      <c r="M395" s="4">
        <v>80055</v>
      </c>
      <c r="N395" s="4">
        <v>827944</v>
      </c>
      <c r="O395" s="4">
        <v>69029225</v>
      </c>
      <c r="P395" s="4">
        <v>142156</v>
      </c>
      <c r="Q395" s="4">
        <v>4080</v>
      </c>
      <c r="R395" s="4">
        <v>5260</v>
      </c>
      <c r="S395" s="4">
        <v>26875063</v>
      </c>
      <c r="T395" s="4">
        <v>77737</v>
      </c>
      <c r="U395" s="4">
        <v>56</v>
      </c>
      <c r="V395" s="42" t="str">
        <f>IFERROR(VLOOKUP(U395,Mapping!$A$1:$B$17,2,0),Absent)</f>
        <v>Texas</v>
      </c>
      <c r="W395" s="4" t="str">
        <f>VLOOKUP(U395,Mapping!$A$1:$B$17,2,0)</f>
        <v>Texas</v>
      </c>
      <c r="X395" s="4">
        <v>324485266</v>
      </c>
      <c r="Y395" s="4">
        <v>1400009</v>
      </c>
    </row>
    <row r="396" spans="2:25" x14ac:dyDescent="0.35">
      <c r="B396" s="34">
        <v>44236</v>
      </c>
      <c r="C396" s="34" t="str">
        <f t="shared" si="30"/>
        <v>2021_02</v>
      </c>
      <c r="D396" s="43" t="str">
        <f t="shared" si="31"/>
        <v>2021_2</v>
      </c>
      <c r="E396" s="43" t="str">
        <f t="shared" si="32"/>
        <v>2021_02</v>
      </c>
      <c r="F396" s="75">
        <f t="shared" si="33"/>
        <v>2021</v>
      </c>
      <c r="G396" s="75">
        <f t="shared" si="34"/>
        <v>2</v>
      </c>
      <c r="H396" s="4">
        <v>458250</v>
      </c>
      <c r="I396" s="4"/>
      <c r="J396" s="4">
        <v>43000</v>
      </c>
      <c r="K396" s="4">
        <v>16129</v>
      </c>
      <c r="L396" s="4">
        <v>3144</v>
      </c>
      <c r="M396" s="4">
        <v>79179</v>
      </c>
      <c r="N396" s="4">
        <v>831088</v>
      </c>
      <c r="O396" s="4">
        <v>69366393</v>
      </c>
      <c r="P396" s="4">
        <v>337168</v>
      </c>
      <c r="Q396" s="4">
        <v>4092</v>
      </c>
      <c r="R396" s="4">
        <v>5216</v>
      </c>
      <c r="S396" s="4">
        <v>26968049</v>
      </c>
      <c r="T396" s="4">
        <v>92986</v>
      </c>
      <c r="U396" s="4">
        <v>56</v>
      </c>
      <c r="V396" s="42" t="str">
        <f>IFERROR(VLOOKUP(U396,Mapping!$A$1:$B$17,2,0),Absent)</f>
        <v>Texas</v>
      </c>
      <c r="W396" s="4" t="str">
        <f>VLOOKUP(U396,Mapping!$A$1:$B$17,2,0)</f>
        <v>Texas</v>
      </c>
      <c r="X396" s="4">
        <v>325973747</v>
      </c>
      <c r="Y396" s="4">
        <v>1488481</v>
      </c>
    </row>
    <row r="397" spans="2:25" x14ac:dyDescent="0.35">
      <c r="B397" s="34">
        <v>44237</v>
      </c>
      <c r="C397" s="34" t="str">
        <f t="shared" si="30"/>
        <v>2021_02</v>
      </c>
      <c r="D397" s="43" t="str">
        <f t="shared" si="31"/>
        <v>2021_2</v>
      </c>
      <c r="E397" s="43" t="str">
        <f t="shared" si="32"/>
        <v>2021_02</v>
      </c>
      <c r="F397" s="75">
        <f t="shared" si="33"/>
        <v>2021</v>
      </c>
      <c r="G397" s="75">
        <f t="shared" si="34"/>
        <v>2</v>
      </c>
      <c r="H397" s="4">
        <v>461695</v>
      </c>
      <c r="I397" s="4"/>
      <c r="J397" s="4">
        <v>43184</v>
      </c>
      <c r="K397" s="4">
        <v>15788</v>
      </c>
      <c r="L397" s="4">
        <v>3226</v>
      </c>
      <c r="M397" s="4">
        <v>76979</v>
      </c>
      <c r="N397" s="4">
        <v>834314</v>
      </c>
      <c r="O397" s="4">
        <v>69522254</v>
      </c>
      <c r="P397" s="4">
        <v>155861</v>
      </c>
      <c r="Q397" s="4">
        <v>4106</v>
      </c>
      <c r="R397" s="4">
        <v>5121</v>
      </c>
      <c r="S397" s="4">
        <v>27063243</v>
      </c>
      <c r="T397" s="4">
        <v>95194</v>
      </c>
      <c r="U397" s="4">
        <v>56</v>
      </c>
      <c r="V397" s="42" t="str">
        <f>IFERROR(VLOOKUP(U397,Mapping!$A$1:$B$17,2,0),Absent)</f>
        <v>Texas</v>
      </c>
      <c r="W397" s="4" t="str">
        <f>VLOOKUP(U397,Mapping!$A$1:$B$17,2,0)</f>
        <v>Texas</v>
      </c>
      <c r="X397" s="4">
        <v>327356456</v>
      </c>
      <c r="Y397" s="4">
        <v>1382709</v>
      </c>
    </row>
    <row r="398" spans="2:25" x14ac:dyDescent="0.35">
      <c r="B398" s="34">
        <v>44238</v>
      </c>
      <c r="C398" s="34" t="str">
        <f t="shared" si="30"/>
        <v>2021_02</v>
      </c>
      <c r="D398" s="43" t="str">
        <f t="shared" si="31"/>
        <v>2021_2</v>
      </c>
      <c r="E398" s="43" t="str">
        <f t="shared" si="32"/>
        <v>2021_02</v>
      </c>
      <c r="F398" s="75">
        <f t="shared" si="33"/>
        <v>2021</v>
      </c>
      <c r="G398" s="75">
        <f t="shared" si="34"/>
        <v>2</v>
      </c>
      <c r="H398" s="4">
        <v>465568</v>
      </c>
      <c r="I398" s="4"/>
      <c r="J398" s="4">
        <v>43291</v>
      </c>
      <c r="K398" s="4">
        <v>15190</v>
      </c>
      <c r="L398" s="4">
        <v>2460</v>
      </c>
      <c r="M398" s="4">
        <v>74225</v>
      </c>
      <c r="N398" s="4">
        <v>836774</v>
      </c>
      <c r="O398" s="4">
        <v>69782378</v>
      </c>
      <c r="P398" s="4">
        <v>260124</v>
      </c>
      <c r="Q398" s="4">
        <v>4113</v>
      </c>
      <c r="R398" s="4">
        <v>4970</v>
      </c>
      <c r="S398" s="4">
        <v>27165660</v>
      </c>
      <c r="T398" s="4">
        <v>102417</v>
      </c>
      <c r="U398" s="4">
        <v>56</v>
      </c>
      <c r="V398" s="42" t="str">
        <f>IFERROR(VLOOKUP(U398,Mapping!$A$1:$B$17,2,0),Absent)</f>
        <v>Texas</v>
      </c>
      <c r="W398" s="4" t="str">
        <f>VLOOKUP(U398,Mapping!$A$1:$B$17,2,0)</f>
        <v>Texas</v>
      </c>
      <c r="X398" s="4">
        <v>329212385</v>
      </c>
      <c r="Y398" s="4">
        <v>1855929</v>
      </c>
    </row>
    <row r="399" spans="2:25" x14ac:dyDescent="0.35">
      <c r="B399" s="34">
        <v>44239</v>
      </c>
      <c r="C399" s="34" t="str">
        <f t="shared" si="30"/>
        <v>2021_02</v>
      </c>
      <c r="D399" s="43" t="str">
        <f t="shared" si="31"/>
        <v>2021_2</v>
      </c>
      <c r="E399" s="43" t="str">
        <f t="shared" si="32"/>
        <v>2021_02</v>
      </c>
      <c r="F399" s="75">
        <f t="shared" si="33"/>
        <v>2021</v>
      </c>
      <c r="G399" s="75">
        <f t="shared" si="34"/>
        <v>2</v>
      </c>
      <c r="H399" s="4">
        <v>470995</v>
      </c>
      <c r="I399" s="4"/>
      <c r="J399" s="4">
        <v>43389</v>
      </c>
      <c r="K399" s="4">
        <v>14775</v>
      </c>
      <c r="L399" s="4">
        <v>2347</v>
      </c>
      <c r="M399" s="4">
        <v>71497</v>
      </c>
      <c r="N399" s="4">
        <v>839121</v>
      </c>
      <c r="O399" s="4">
        <v>70038361</v>
      </c>
      <c r="P399" s="4">
        <v>255983</v>
      </c>
      <c r="Q399" s="4">
        <v>4126</v>
      </c>
      <c r="R399" s="4">
        <v>4849</v>
      </c>
      <c r="S399" s="4">
        <v>27266690</v>
      </c>
      <c r="T399" s="4">
        <v>101030</v>
      </c>
      <c r="U399" s="4">
        <v>56</v>
      </c>
      <c r="V399" s="42" t="str">
        <f>IFERROR(VLOOKUP(U399,Mapping!$A$1:$B$17,2,0),Absent)</f>
        <v>Texas</v>
      </c>
      <c r="W399" s="4" t="str">
        <f>VLOOKUP(U399,Mapping!$A$1:$B$17,2,0)</f>
        <v>Texas</v>
      </c>
      <c r="X399" s="4">
        <v>331024839</v>
      </c>
      <c r="Y399" s="4">
        <v>1812454</v>
      </c>
    </row>
    <row r="400" spans="2:25" x14ac:dyDescent="0.35">
      <c r="B400" s="34">
        <v>44240</v>
      </c>
      <c r="C400" s="34" t="str">
        <f t="shared" si="30"/>
        <v>2021_02</v>
      </c>
      <c r="D400" s="43" t="str">
        <f t="shared" si="31"/>
        <v>2021_2</v>
      </c>
      <c r="E400" s="43" t="str">
        <f t="shared" si="32"/>
        <v>2021_02</v>
      </c>
      <c r="F400" s="75">
        <f t="shared" si="33"/>
        <v>2021</v>
      </c>
      <c r="G400" s="75">
        <f t="shared" si="34"/>
        <v>2</v>
      </c>
      <c r="H400" s="4">
        <v>474462</v>
      </c>
      <c r="I400" s="4"/>
      <c r="J400" s="4">
        <v>43463</v>
      </c>
      <c r="K400" s="4">
        <v>14396</v>
      </c>
      <c r="L400" s="4">
        <v>1805</v>
      </c>
      <c r="M400" s="4">
        <v>69283</v>
      </c>
      <c r="N400" s="4">
        <v>840926</v>
      </c>
      <c r="O400" s="4">
        <v>70272654</v>
      </c>
      <c r="P400" s="4">
        <v>234293</v>
      </c>
      <c r="Q400" s="4">
        <v>4140</v>
      </c>
      <c r="R400" s="4">
        <v>4648</v>
      </c>
      <c r="S400" s="4">
        <v>27357332</v>
      </c>
      <c r="T400" s="4">
        <v>90642</v>
      </c>
      <c r="U400" s="4">
        <v>56</v>
      </c>
      <c r="V400" s="42" t="str">
        <f>IFERROR(VLOOKUP(U400,Mapping!$A$1:$B$17,2,0),Absent)</f>
        <v>Texas</v>
      </c>
      <c r="W400" s="4" t="str">
        <f>VLOOKUP(U400,Mapping!$A$1:$B$17,2,0)</f>
        <v>Texas</v>
      </c>
      <c r="X400" s="4">
        <v>332782447</v>
      </c>
      <c r="Y400" s="4">
        <v>1757608</v>
      </c>
    </row>
    <row r="401" spans="2:25" x14ac:dyDescent="0.35">
      <c r="B401" s="34">
        <v>44241</v>
      </c>
      <c r="C401" s="34" t="str">
        <f t="shared" si="30"/>
        <v>2021_02</v>
      </c>
      <c r="D401" s="43" t="str">
        <f t="shared" si="31"/>
        <v>2021_2</v>
      </c>
      <c r="E401" s="43" t="str">
        <f t="shared" si="32"/>
        <v>2021_02</v>
      </c>
      <c r="F401" s="75">
        <f t="shared" si="33"/>
        <v>2021</v>
      </c>
      <c r="G401" s="75">
        <f t="shared" si="34"/>
        <v>2</v>
      </c>
      <c r="H401" s="4">
        <v>475828</v>
      </c>
      <c r="I401" s="4"/>
      <c r="J401" s="4">
        <v>43516</v>
      </c>
      <c r="K401" s="4">
        <v>14047</v>
      </c>
      <c r="L401" s="4">
        <v>1236</v>
      </c>
      <c r="M401" s="4">
        <v>67023</v>
      </c>
      <c r="N401" s="4">
        <v>842162</v>
      </c>
      <c r="O401" s="4">
        <v>70444531</v>
      </c>
      <c r="P401" s="4">
        <v>171877</v>
      </c>
      <c r="Q401" s="4">
        <v>4141</v>
      </c>
      <c r="R401" s="4">
        <v>4538</v>
      </c>
      <c r="S401" s="4">
        <v>27429496</v>
      </c>
      <c r="T401" s="4">
        <v>72164</v>
      </c>
      <c r="U401" s="4">
        <v>56</v>
      </c>
      <c r="V401" s="42" t="str">
        <f>IFERROR(VLOOKUP(U401,Mapping!$A$1:$B$17,2,0),Absent)</f>
        <v>Texas</v>
      </c>
      <c r="W401" s="4" t="str">
        <f>VLOOKUP(U401,Mapping!$A$1:$B$17,2,0)</f>
        <v>Texas</v>
      </c>
      <c r="X401" s="4">
        <v>334222078</v>
      </c>
      <c r="Y401" s="4">
        <v>1439631</v>
      </c>
    </row>
    <row r="402" spans="2:25" x14ac:dyDescent="0.35">
      <c r="B402" s="34">
        <v>44242</v>
      </c>
      <c r="C402" s="34" t="str">
        <f t="shared" si="30"/>
        <v>2021_02</v>
      </c>
      <c r="D402" s="43" t="str">
        <f t="shared" si="31"/>
        <v>2021_2</v>
      </c>
      <c r="E402" s="43" t="str">
        <f t="shared" si="32"/>
        <v>2021_02</v>
      </c>
      <c r="F402" s="75">
        <f t="shared" si="33"/>
        <v>2021</v>
      </c>
      <c r="G402" s="75">
        <f t="shared" si="34"/>
        <v>2</v>
      </c>
      <c r="H402" s="4">
        <v>476906</v>
      </c>
      <c r="I402" s="4">
        <v>1078</v>
      </c>
      <c r="J402" s="4">
        <v>43553</v>
      </c>
      <c r="K402" s="4">
        <v>13799</v>
      </c>
      <c r="L402" s="4">
        <v>1130</v>
      </c>
      <c r="M402" s="4">
        <v>65455</v>
      </c>
      <c r="N402" s="4">
        <v>843292</v>
      </c>
      <c r="O402" s="4">
        <v>70587919</v>
      </c>
      <c r="P402" s="4">
        <v>143388</v>
      </c>
      <c r="Q402" s="4">
        <v>4143</v>
      </c>
      <c r="R402" s="4">
        <v>4454</v>
      </c>
      <c r="S402" s="4">
        <v>27484573</v>
      </c>
      <c r="T402" s="4">
        <v>55077</v>
      </c>
      <c r="U402" s="4">
        <v>56</v>
      </c>
      <c r="V402" s="42" t="str">
        <f>IFERROR(VLOOKUP(U402,Mapping!$A$1:$B$17,2,0),Absent)</f>
        <v>Texas</v>
      </c>
      <c r="W402" s="4" t="str">
        <f>VLOOKUP(U402,Mapping!$A$1:$B$17,2,0)</f>
        <v>Texas</v>
      </c>
      <c r="X402" s="4">
        <v>335345638</v>
      </c>
      <c r="Y402" s="4">
        <v>1123560</v>
      </c>
    </row>
    <row r="403" spans="2:25" x14ac:dyDescent="0.35">
      <c r="B403" s="34">
        <v>44243</v>
      </c>
      <c r="C403" s="34" t="str">
        <f t="shared" si="30"/>
        <v>2021_02</v>
      </c>
      <c r="D403" s="43" t="str">
        <f t="shared" si="31"/>
        <v>2021_2</v>
      </c>
      <c r="E403" s="43" t="str">
        <f t="shared" si="32"/>
        <v>2021_02</v>
      </c>
      <c r="F403" s="75">
        <f t="shared" si="33"/>
        <v>2021</v>
      </c>
      <c r="G403" s="75">
        <f t="shared" si="34"/>
        <v>2</v>
      </c>
      <c r="H403" s="4">
        <v>478259</v>
      </c>
      <c r="I403" s="4">
        <v>1353</v>
      </c>
      <c r="J403" s="4">
        <v>43673</v>
      </c>
      <c r="K403" s="4">
        <v>13616</v>
      </c>
      <c r="L403" s="4">
        <v>2094</v>
      </c>
      <c r="M403" s="4">
        <v>64533</v>
      </c>
      <c r="N403" s="4">
        <v>845386</v>
      </c>
      <c r="O403" s="4">
        <v>70689021</v>
      </c>
      <c r="P403" s="4">
        <v>101102</v>
      </c>
      <c r="Q403" s="4">
        <v>4149</v>
      </c>
      <c r="R403" s="4">
        <v>4406</v>
      </c>
      <c r="S403" s="4">
        <v>27540885</v>
      </c>
      <c r="T403" s="4">
        <v>56312</v>
      </c>
      <c r="U403" s="4">
        <v>56</v>
      </c>
      <c r="V403" s="42" t="str">
        <f>IFERROR(VLOOKUP(U403,Mapping!$A$1:$B$17,2,0),Absent)</f>
        <v>Texas</v>
      </c>
      <c r="W403" s="4" t="str">
        <f>VLOOKUP(U403,Mapping!$A$1:$B$17,2,0)</f>
        <v>Texas</v>
      </c>
      <c r="X403" s="4">
        <v>336399336</v>
      </c>
      <c r="Y403" s="4">
        <v>1053698</v>
      </c>
    </row>
    <row r="404" spans="2:25" x14ac:dyDescent="0.35">
      <c r="B404" s="34">
        <v>44244</v>
      </c>
      <c r="C404" s="34" t="str">
        <f t="shared" si="30"/>
        <v>2021_02</v>
      </c>
      <c r="D404" s="43" t="str">
        <f t="shared" si="31"/>
        <v>2021_2</v>
      </c>
      <c r="E404" s="43" t="str">
        <f t="shared" si="32"/>
        <v>2021_02</v>
      </c>
      <c r="F404" s="75">
        <f t="shared" si="33"/>
        <v>2021</v>
      </c>
      <c r="G404" s="75">
        <f t="shared" si="34"/>
        <v>2</v>
      </c>
      <c r="H404" s="4">
        <v>480607</v>
      </c>
      <c r="I404" s="4">
        <v>2348</v>
      </c>
      <c r="J404" s="4">
        <v>43823</v>
      </c>
      <c r="K404" s="4">
        <v>13103</v>
      </c>
      <c r="L404" s="4">
        <v>2857</v>
      </c>
      <c r="M404" s="4">
        <v>63405</v>
      </c>
      <c r="N404" s="4">
        <v>848243</v>
      </c>
      <c r="O404" s="4">
        <v>70922687</v>
      </c>
      <c r="P404" s="4">
        <v>233666</v>
      </c>
      <c r="Q404" s="4">
        <v>4154</v>
      </c>
      <c r="R404" s="4">
        <v>4271</v>
      </c>
      <c r="S404" s="4">
        <v>27607724</v>
      </c>
      <c r="T404" s="4">
        <v>66839</v>
      </c>
      <c r="U404" s="4">
        <v>56</v>
      </c>
      <c r="V404" s="42" t="str">
        <f>IFERROR(VLOOKUP(U404,Mapping!$A$1:$B$17,2,0),Absent)</f>
        <v>Texas</v>
      </c>
      <c r="W404" s="4" t="str">
        <f>VLOOKUP(U404,Mapping!$A$1:$B$17,2,0)</f>
        <v>Texas</v>
      </c>
      <c r="X404" s="4">
        <v>337697757</v>
      </c>
      <c r="Y404" s="4">
        <v>1298421</v>
      </c>
    </row>
    <row r="405" spans="2:25" x14ac:dyDescent="0.35">
      <c r="B405" s="34">
        <v>44245</v>
      </c>
      <c r="C405" s="34" t="str">
        <f t="shared" si="30"/>
        <v>2021_02</v>
      </c>
      <c r="D405" s="43" t="str">
        <f t="shared" si="31"/>
        <v>2021_2</v>
      </c>
      <c r="E405" s="43" t="str">
        <f t="shared" si="32"/>
        <v>2021_02</v>
      </c>
      <c r="F405" s="75">
        <f t="shared" si="33"/>
        <v>2021</v>
      </c>
      <c r="G405" s="75">
        <f t="shared" si="34"/>
        <v>2</v>
      </c>
      <c r="H405" s="4">
        <v>483223</v>
      </c>
      <c r="I405" s="4">
        <v>2616</v>
      </c>
      <c r="J405" s="4">
        <v>43964</v>
      </c>
      <c r="K405" s="4">
        <v>13045</v>
      </c>
      <c r="L405" s="4">
        <v>2497</v>
      </c>
      <c r="M405" s="4">
        <v>62300</v>
      </c>
      <c r="N405" s="4">
        <v>850740</v>
      </c>
      <c r="O405" s="4">
        <v>71141178</v>
      </c>
      <c r="P405" s="4">
        <v>218491</v>
      </c>
      <c r="Q405" s="4">
        <v>4178</v>
      </c>
      <c r="R405" s="4">
        <v>4180</v>
      </c>
      <c r="S405" s="4">
        <v>27674548</v>
      </c>
      <c r="T405" s="4">
        <v>66824</v>
      </c>
      <c r="U405" s="4">
        <v>56</v>
      </c>
      <c r="V405" s="42" t="str">
        <f>IFERROR(VLOOKUP(U405,Mapping!$A$1:$B$17,2,0),Absent)</f>
        <v>Texas</v>
      </c>
      <c r="W405" s="4" t="str">
        <f>VLOOKUP(U405,Mapping!$A$1:$B$17,2,0)</f>
        <v>Texas</v>
      </c>
      <c r="X405" s="4">
        <v>339043606</v>
      </c>
      <c r="Y405" s="4">
        <v>1345849</v>
      </c>
    </row>
    <row r="406" spans="2:25" x14ac:dyDescent="0.35">
      <c r="B406" s="34">
        <v>44246</v>
      </c>
      <c r="C406" s="34" t="str">
        <f t="shared" si="30"/>
        <v>2021_02</v>
      </c>
      <c r="D406" s="43" t="str">
        <f t="shared" si="31"/>
        <v>2021_2</v>
      </c>
      <c r="E406" s="43" t="str">
        <f t="shared" si="32"/>
        <v>2021_02</v>
      </c>
      <c r="F406" s="75">
        <f t="shared" si="33"/>
        <v>2021</v>
      </c>
      <c r="G406" s="75">
        <f t="shared" si="34"/>
        <v>2</v>
      </c>
      <c r="H406" s="4">
        <v>485700</v>
      </c>
      <c r="I406" s="4">
        <v>2477</v>
      </c>
      <c r="J406" s="4">
        <v>44085</v>
      </c>
      <c r="K406" s="4">
        <v>12491</v>
      </c>
      <c r="L406" s="4">
        <v>2674</v>
      </c>
      <c r="M406" s="4">
        <v>59882</v>
      </c>
      <c r="N406" s="4">
        <v>853414</v>
      </c>
      <c r="O406" s="4">
        <v>71365933</v>
      </c>
      <c r="P406" s="4">
        <v>224755</v>
      </c>
      <c r="Q406" s="4">
        <v>4187</v>
      </c>
      <c r="R406" s="4">
        <v>4118</v>
      </c>
      <c r="S406" s="4">
        <v>27749224</v>
      </c>
      <c r="T406" s="4">
        <v>74676</v>
      </c>
      <c r="U406" s="4">
        <v>56</v>
      </c>
      <c r="V406" s="42" t="str">
        <f>IFERROR(VLOOKUP(U406,Mapping!$A$1:$B$17,2,0),Absent)</f>
        <v>Texas</v>
      </c>
      <c r="W406" s="4" t="str">
        <f>VLOOKUP(U406,Mapping!$A$1:$B$17,2,0)</f>
        <v>Texas</v>
      </c>
      <c r="X406" s="4">
        <v>340921639</v>
      </c>
      <c r="Y406" s="4">
        <v>1878033</v>
      </c>
    </row>
    <row r="407" spans="2:25" x14ac:dyDescent="0.35">
      <c r="B407" s="34">
        <v>44247</v>
      </c>
      <c r="C407" s="34" t="str">
        <f t="shared" si="30"/>
        <v>2021_02</v>
      </c>
      <c r="D407" s="43" t="str">
        <f t="shared" si="31"/>
        <v>2021_2</v>
      </c>
      <c r="E407" s="43" t="str">
        <f t="shared" si="32"/>
        <v>2021_02</v>
      </c>
      <c r="F407" s="75">
        <f t="shared" si="33"/>
        <v>2021</v>
      </c>
      <c r="G407" s="75">
        <f t="shared" si="34"/>
        <v>2</v>
      </c>
      <c r="H407" s="4">
        <v>487860</v>
      </c>
      <c r="I407" s="4">
        <v>2160</v>
      </c>
      <c r="J407" s="4">
        <v>44166</v>
      </c>
      <c r="K407" s="4">
        <v>12120</v>
      </c>
      <c r="L407" s="4">
        <v>1732</v>
      </c>
      <c r="M407" s="4">
        <v>58222</v>
      </c>
      <c r="N407" s="4">
        <v>855146</v>
      </c>
      <c r="O407" s="4">
        <v>71507723</v>
      </c>
      <c r="P407" s="4">
        <v>141790</v>
      </c>
      <c r="Q407" s="4">
        <v>4197</v>
      </c>
      <c r="R407" s="4">
        <v>3932</v>
      </c>
      <c r="S407" s="4">
        <v>27821578</v>
      </c>
      <c r="T407" s="4">
        <v>72354</v>
      </c>
      <c r="U407" s="4">
        <v>56</v>
      </c>
      <c r="V407" s="42" t="str">
        <f>IFERROR(VLOOKUP(U407,Mapping!$A$1:$B$17,2,0),Absent)</f>
        <v>Texas</v>
      </c>
      <c r="W407" s="4" t="str">
        <f>VLOOKUP(U407,Mapping!$A$1:$B$17,2,0)</f>
        <v>Texas</v>
      </c>
      <c r="X407" s="4">
        <v>342212120</v>
      </c>
      <c r="Y407" s="4">
        <v>1290481</v>
      </c>
    </row>
    <row r="408" spans="2:25" x14ac:dyDescent="0.35">
      <c r="B408" s="34">
        <v>44248</v>
      </c>
      <c r="C408" s="34" t="str">
        <f t="shared" si="30"/>
        <v>2021_02</v>
      </c>
      <c r="D408" s="43" t="str">
        <f t="shared" si="31"/>
        <v>2021_2</v>
      </c>
      <c r="E408" s="43" t="str">
        <f t="shared" si="32"/>
        <v>2021_02</v>
      </c>
      <c r="F408" s="75">
        <f t="shared" si="33"/>
        <v>2021</v>
      </c>
      <c r="G408" s="75">
        <f t="shared" si="34"/>
        <v>2</v>
      </c>
      <c r="H408" s="4">
        <v>489147</v>
      </c>
      <c r="I408" s="4">
        <v>1287</v>
      </c>
      <c r="J408" s="4">
        <v>44216</v>
      </c>
      <c r="K408" s="4">
        <v>11862</v>
      </c>
      <c r="L408" s="4">
        <v>997</v>
      </c>
      <c r="M408" s="4">
        <v>56159</v>
      </c>
      <c r="N408" s="4">
        <v>856143</v>
      </c>
      <c r="O408" s="4">
        <v>71664501</v>
      </c>
      <c r="P408" s="4">
        <v>156778</v>
      </c>
      <c r="Q408" s="4">
        <v>4197</v>
      </c>
      <c r="R408" s="4">
        <v>3915</v>
      </c>
      <c r="S408" s="4">
        <v>27880280</v>
      </c>
      <c r="T408" s="4">
        <v>58702</v>
      </c>
      <c r="U408" s="4">
        <v>56</v>
      </c>
      <c r="V408" s="42" t="str">
        <f>IFERROR(VLOOKUP(U408,Mapping!$A$1:$B$17,2,0),Absent)</f>
        <v>Texas</v>
      </c>
      <c r="W408" s="4" t="str">
        <f>VLOOKUP(U408,Mapping!$A$1:$B$17,2,0)</f>
        <v>Texas</v>
      </c>
      <c r="X408" s="4">
        <v>343445115</v>
      </c>
      <c r="Y408" s="4">
        <v>1232995</v>
      </c>
    </row>
    <row r="409" spans="2:25" x14ac:dyDescent="0.35">
      <c r="B409" s="34">
        <v>44249</v>
      </c>
      <c r="C409" s="34" t="str">
        <f t="shared" si="30"/>
        <v>2021_02</v>
      </c>
      <c r="D409" s="43" t="str">
        <f t="shared" si="31"/>
        <v>2021_2</v>
      </c>
      <c r="E409" s="43" t="str">
        <f t="shared" si="32"/>
        <v>2021_02</v>
      </c>
      <c r="F409" s="75">
        <f t="shared" si="33"/>
        <v>2021</v>
      </c>
      <c r="G409" s="75">
        <f t="shared" si="34"/>
        <v>2</v>
      </c>
      <c r="H409" s="4">
        <v>490382</v>
      </c>
      <c r="I409" s="4">
        <v>1235</v>
      </c>
      <c r="J409" s="4">
        <v>44266</v>
      </c>
      <c r="K409" s="4">
        <v>11536</v>
      </c>
      <c r="L409" s="4">
        <v>1305</v>
      </c>
      <c r="M409" s="4">
        <v>55403</v>
      </c>
      <c r="N409" s="4">
        <v>857448</v>
      </c>
      <c r="O409" s="4">
        <v>71788112</v>
      </c>
      <c r="P409" s="4">
        <v>123611</v>
      </c>
      <c r="Q409" s="4">
        <v>4200</v>
      </c>
      <c r="R409" s="4">
        <v>3804</v>
      </c>
      <c r="S409" s="4">
        <v>27932810</v>
      </c>
      <c r="T409" s="4">
        <v>52530</v>
      </c>
      <c r="U409" s="4">
        <v>56</v>
      </c>
      <c r="V409" s="42" t="str">
        <f>IFERROR(VLOOKUP(U409,Mapping!$A$1:$B$17,2,0),Absent)</f>
        <v>Texas</v>
      </c>
      <c r="W409" s="4" t="str">
        <f>VLOOKUP(U409,Mapping!$A$1:$B$17,2,0)</f>
        <v>Texas</v>
      </c>
      <c r="X409" s="4">
        <v>344646362</v>
      </c>
      <c r="Y409" s="4">
        <v>1201247</v>
      </c>
    </row>
    <row r="410" spans="2:25" x14ac:dyDescent="0.35">
      <c r="B410" s="34">
        <v>44250</v>
      </c>
      <c r="C410" s="34" t="str">
        <f t="shared" si="30"/>
        <v>2021_02</v>
      </c>
      <c r="D410" s="43" t="str">
        <f t="shared" si="31"/>
        <v>2021_2</v>
      </c>
      <c r="E410" s="43" t="str">
        <f t="shared" si="32"/>
        <v>2021_02</v>
      </c>
      <c r="F410" s="75">
        <f t="shared" si="33"/>
        <v>2021</v>
      </c>
      <c r="G410" s="75">
        <f t="shared" si="34"/>
        <v>2</v>
      </c>
      <c r="H410" s="4">
        <v>492623</v>
      </c>
      <c r="I410" s="4">
        <v>2241</v>
      </c>
      <c r="J410" s="4">
        <v>44420</v>
      </c>
      <c r="K410" s="4">
        <v>11272</v>
      </c>
      <c r="L410" s="4">
        <v>2164</v>
      </c>
      <c r="M410" s="4">
        <v>55058</v>
      </c>
      <c r="N410" s="4">
        <v>859612</v>
      </c>
      <c r="O410" s="4">
        <v>72013379</v>
      </c>
      <c r="P410" s="4">
        <v>225267</v>
      </c>
      <c r="Q410" s="4">
        <v>4214</v>
      </c>
      <c r="R410" s="4">
        <v>3755</v>
      </c>
      <c r="S410" s="4">
        <v>28001915</v>
      </c>
      <c r="T410" s="4">
        <v>69105</v>
      </c>
      <c r="U410" s="4">
        <v>56</v>
      </c>
      <c r="V410" s="42" t="str">
        <f>IFERROR(VLOOKUP(U410,Mapping!$A$1:$B$17,2,0),Absent)</f>
        <v>Texas</v>
      </c>
      <c r="W410" s="4" t="str">
        <f>VLOOKUP(U410,Mapping!$A$1:$B$17,2,0)</f>
        <v>Texas</v>
      </c>
      <c r="X410" s="4">
        <v>345840197</v>
      </c>
      <c r="Y410" s="4">
        <v>1193835</v>
      </c>
    </row>
    <row r="411" spans="2:25" x14ac:dyDescent="0.35">
      <c r="B411" s="34">
        <v>44251</v>
      </c>
      <c r="C411" s="34" t="str">
        <f t="shared" si="30"/>
        <v>2021_02</v>
      </c>
      <c r="D411" s="43" t="str">
        <f t="shared" si="31"/>
        <v>2021_2</v>
      </c>
      <c r="E411" s="43" t="str">
        <f t="shared" si="32"/>
        <v>2021_02</v>
      </c>
      <c r="F411" s="75">
        <f t="shared" si="33"/>
        <v>2021</v>
      </c>
      <c r="G411" s="75">
        <f t="shared" si="34"/>
        <v>2</v>
      </c>
      <c r="H411" s="4">
        <v>495070</v>
      </c>
      <c r="I411" s="4">
        <v>2447</v>
      </c>
      <c r="J411" s="4">
        <v>44534</v>
      </c>
      <c r="K411" s="4">
        <v>11026</v>
      </c>
      <c r="L411" s="4">
        <v>2172</v>
      </c>
      <c r="M411" s="4">
        <v>54118</v>
      </c>
      <c r="N411" s="4">
        <v>861784</v>
      </c>
      <c r="O411" s="4">
        <v>72258697</v>
      </c>
      <c r="P411" s="4">
        <v>245318</v>
      </c>
      <c r="Q411" s="4">
        <v>4227</v>
      </c>
      <c r="R411" s="4">
        <v>3685</v>
      </c>
      <c r="S411" s="4">
        <v>28075173</v>
      </c>
      <c r="T411" s="4">
        <v>73258</v>
      </c>
      <c r="U411" s="4">
        <v>56</v>
      </c>
      <c r="V411" s="42" t="str">
        <f>IFERROR(VLOOKUP(U411,Mapping!$A$1:$B$17,2,0),Absent)</f>
        <v>Texas</v>
      </c>
      <c r="W411" s="4" t="str">
        <f>VLOOKUP(U411,Mapping!$A$1:$B$17,2,0)</f>
        <v>Texas</v>
      </c>
      <c r="X411" s="4">
        <v>347290863</v>
      </c>
      <c r="Y411" s="4">
        <v>1450666</v>
      </c>
    </row>
    <row r="412" spans="2:25" x14ac:dyDescent="0.35">
      <c r="B412" s="34">
        <v>44252</v>
      </c>
      <c r="C412" s="34" t="str">
        <f t="shared" si="30"/>
        <v>2021_02</v>
      </c>
      <c r="D412" s="43" t="str">
        <f t="shared" si="31"/>
        <v>2021_2</v>
      </c>
      <c r="E412" s="43" t="str">
        <f t="shared" si="32"/>
        <v>2021_02</v>
      </c>
      <c r="F412" s="75">
        <f t="shared" si="33"/>
        <v>2021</v>
      </c>
      <c r="G412" s="75">
        <f t="shared" si="34"/>
        <v>2</v>
      </c>
      <c r="H412" s="4">
        <v>498208</v>
      </c>
      <c r="I412" s="4">
        <v>3138</v>
      </c>
      <c r="J412" s="4">
        <v>44636</v>
      </c>
      <c r="K412" s="4">
        <v>10846</v>
      </c>
      <c r="L412" s="4">
        <v>1982</v>
      </c>
      <c r="M412" s="4">
        <v>52669</v>
      </c>
      <c r="N412" s="4">
        <v>863766</v>
      </c>
      <c r="O412" s="4">
        <v>72530906</v>
      </c>
      <c r="P412" s="4">
        <v>272209</v>
      </c>
      <c r="Q412" s="4">
        <v>4233</v>
      </c>
      <c r="R412" s="4">
        <v>3567</v>
      </c>
      <c r="S412" s="4">
        <v>28150738</v>
      </c>
      <c r="T412" s="4">
        <v>75565</v>
      </c>
      <c r="U412" s="4">
        <v>56</v>
      </c>
      <c r="V412" s="42" t="str">
        <f>IFERROR(VLOOKUP(U412,Mapping!$A$1:$B$17,2,0),Absent)</f>
        <v>Texas</v>
      </c>
      <c r="W412" s="4" t="str">
        <f>VLOOKUP(U412,Mapping!$A$1:$B$17,2,0)</f>
        <v>Texas</v>
      </c>
      <c r="X412" s="4">
        <v>349117007</v>
      </c>
      <c r="Y412" s="4">
        <v>1826144</v>
      </c>
    </row>
    <row r="413" spans="2:25" x14ac:dyDescent="0.35">
      <c r="B413" s="34">
        <v>44253</v>
      </c>
      <c r="C413" s="34" t="str">
        <f t="shared" si="30"/>
        <v>2021_02</v>
      </c>
      <c r="D413" s="43" t="str">
        <f t="shared" si="31"/>
        <v>2021_2</v>
      </c>
      <c r="E413" s="43" t="str">
        <f t="shared" si="32"/>
        <v>2021_02</v>
      </c>
      <c r="F413" s="75">
        <f t="shared" si="33"/>
        <v>2021</v>
      </c>
      <c r="G413" s="75">
        <f t="shared" si="34"/>
        <v>2</v>
      </c>
      <c r="H413" s="4">
        <v>500349</v>
      </c>
      <c r="I413" s="4">
        <v>2141</v>
      </c>
      <c r="J413" s="4">
        <v>44791</v>
      </c>
      <c r="K413" s="4">
        <v>10466</v>
      </c>
      <c r="L413" s="4">
        <v>1933</v>
      </c>
      <c r="M413" s="4">
        <v>51112</v>
      </c>
      <c r="N413" s="4">
        <v>865699</v>
      </c>
      <c r="O413" s="4">
        <v>72807735</v>
      </c>
      <c r="P413" s="4">
        <v>276829</v>
      </c>
      <c r="Q413" s="4">
        <v>4247</v>
      </c>
      <c r="R413" s="4">
        <v>3466</v>
      </c>
      <c r="S413" s="4">
        <v>28225595</v>
      </c>
      <c r="T413" s="4">
        <v>74857</v>
      </c>
      <c r="U413" s="4">
        <v>56</v>
      </c>
      <c r="V413" s="42" t="str">
        <f>IFERROR(VLOOKUP(U413,Mapping!$A$1:$B$17,2,0),Absent)</f>
        <v>Texas</v>
      </c>
      <c r="W413" s="4" t="str">
        <f>VLOOKUP(U413,Mapping!$A$1:$B$17,2,0)</f>
        <v>Texas</v>
      </c>
      <c r="X413" s="4">
        <v>350920316</v>
      </c>
      <c r="Y413" s="4">
        <v>1803309</v>
      </c>
    </row>
    <row r="414" spans="2:25" x14ac:dyDescent="0.35">
      <c r="B414" s="34">
        <v>44254</v>
      </c>
      <c r="C414" s="34" t="str">
        <f t="shared" si="30"/>
        <v>2021_02</v>
      </c>
      <c r="D414" s="43" t="str">
        <f t="shared" si="31"/>
        <v>2021_2</v>
      </c>
      <c r="E414" s="43" t="str">
        <f t="shared" si="32"/>
        <v>2021_02</v>
      </c>
      <c r="F414" s="75">
        <f t="shared" si="33"/>
        <v>2021</v>
      </c>
      <c r="G414" s="75">
        <f t="shared" si="34"/>
        <v>2</v>
      </c>
      <c r="H414" s="4">
        <v>502196</v>
      </c>
      <c r="I414" s="4">
        <v>1847</v>
      </c>
      <c r="J414" s="4">
        <v>44875</v>
      </c>
      <c r="K414" s="4">
        <v>10114</v>
      </c>
      <c r="L414" s="4">
        <v>1428</v>
      </c>
      <c r="M414" s="4">
        <v>48871</v>
      </c>
      <c r="N414" s="4">
        <v>867127</v>
      </c>
      <c r="O414" s="4">
        <v>73012825</v>
      </c>
      <c r="P414" s="4">
        <v>205090</v>
      </c>
      <c r="Q414" s="4">
        <v>4252</v>
      </c>
      <c r="R414" s="4">
        <v>3335</v>
      </c>
      <c r="S414" s="4">
        <v>28296840</v>
      </c>
      <c r="T414" s="4">
        <v>71245</v>
      </c>
      <c r="U414" s="4">
        <v>56</v>
      </c>
      <c r="V414" s="42" t="str">
        <f>IFERROR(VLOOKUP(U414,Mapping!$A$1:$B$17,2,0),Absent)</f>
        <v>Texas</v>
      </c>
      <c r="W414" s="4" t="str">
        <f>VLOOKUP(U414,Mapping!$A$1:$B$17,2,0)</f>
        <v>Texas</v>
      </c>
      <c r="X414" s="4">
        <v>352575495</v>
      </c>
      <c r="Y414" s="4">
        <v>1655179</v>
      </c>
    </row>
    <row r="415" spans="2:25" x14ac:dyDescent="0.35">
      <c r="B415" s="34">
        <v>44255</v>
      </c>
      <c r="C415" s="34" t="str">
        <f t="shared" si="30"/>
        <v>2021_02</v>
      </c>
      <c r="D415" s="43" t="str">
        <f t="shared" si="31"/>
        <v>2021_2</v>
      </c>
      <c r="E415" s="43" t="str">
        <f t="shared" si="32"/>
        <v>2021_02</v>
      </c>
      <c r="F415" s="75">
        <f t="shared" si="33"/>
        <v>2021</v>
      </c>
      <c r="G415" s="75">
        <f t="shared" si="34"/>
        <v>2</v>
      </c>
      <c r="H415" s="4">
        <v>503247</v>
      </c>
      <c r="I415" s="4">
        <v>1051</v>
      </c>
      <c r="J415" s="4">
        <v>44907</v>
      </c>
      <c r="K415" s="4">
        <v>9802</v>
      </c>
      <c r="L415" s="4">
        <v>879</v>
      </c>
      <c r="M415" s="4">
        <v>47352</v>
      </c>
      <c r="N415" s="4">
        <v>868006</v>
      </c>
      <c r="O415" s="4">
        <v>73216424</v>
      </c>
      <c r="P415" s="4">
        <v>203599</v>
      </c>
      <c r="Q415" s="4">
        <v>4252</v>
      </c>
      <c r="R415" s="4">
        <v>3245</v>
      </c>
      <c r="S415" s="4">
        <v>28351189</v>
      </c>
      <c r="T415" s="4">
        <v>54349</v>
      </c>
      <c r="U415" s="4">
        <v>56</v>
      </c>
      <c r="V415" s="42" t="str">
        <f>IFERROR(VLOOKUP(U415,Mapping!$A$1:$B$17,2,0),Absent)</f>
        <v>Texas</v>
      </c>
      <c r="W415" s="4" t="str">
        <f>VLOOKUP(U415,Mapping!$A$1:$B$17,2,0)</f>
        <v>Texas</v>
      </c>
      <c r="X415" s="4">
        <v>353983917</v>
      </c>
      <c r="Y415" s="4">
        <v>1408422</v>
      </c>
    </row>
    <row r="416" spans="2:25" x14ac:dyDescent="0.35">
      <c r="B416" s="34">
        <v>44256</v>
      </c>
      <c r="C416" s="34" t="str">
        <f t="shared" si="30"/>
        <v>2021_03</v>
      </c>
      <c r="D416" s="43" t="str">
        <f t="shared" si="31"/>
        <v>2021_3</v>
      </c>
      <c r="E416" s="43" t="str">
        <f t="shared" si="32"/>
        <v>2021_03</v>
      </c>
      <c r="F416" s="75">
        <f t="shared" si="33"/>
        <v>2021</v>
      </c>
      <c r="G416" s="75">
        <f t="shared" si="34"/>
        <v>3</v>
      </c>
      <c r="H416" s="4">
        <v>504488</v>
      </c>
      <c r="I416" s="4">
        <v>1241</v>
      </c>
      <c r="J416" s="4">
        <v>44956</v>
      </c>
      <c r="K416" s="4">
        <v>9595</v>
      </c>
      <c r="L416" s="4">
        <v>1024</v>
      </c>
      <c r="M416" s="4">
        <v>46738</v>
      </c>
      <c r="N416" s="4">
        <v>869030</v>
      </c>
      <c r="O416" s="4">
        <v>73334501</v>
      </c>
      <c r="P416" s="4">
        <v>118077</v>
      </c>
      <c r="Q416" s="4">
        <v>4252</v>
      </c>
      <c r="R416" s="4">
        <v>3171</v>
      </c>
      <c r="S416" s="4">
        <v>28399281</v>
      </c>
      <c r="T416" s="4">
        <v>48092</v>
      </c>
      <c r="U416" s="4">
        <v>56</v>
      </c>
      <c r="V416" s="42" t="str">
        <f>IFERROR(VLOOKUP(U416,Mapping!$A$1:$B$17,2,0),Absent)</f>
        <v>Texas</v>
      </c>
      <c r="W416" s="4" t="str">
        <f>VLOOKUP(U416,Mapping!$A$1:$B$17,2,0)</f>
        <v>Texas</v>
      </c>
      <c r="X416" s="4">
        <v>355138357</v>
      </c>
      <c r="Y416" s="4">
        <v>1154440</v>
      </c>
    </row>
    <row r="417" spans="2:25" x14ac:dyDescent="0.35">
      <c r="B417" s="34">
        <v>44257</v>
      </c>
      <c r="C417" s="34" t="str">
        <f t="shared" si="30"/>
        <v>2021_03</v>
      </c>
      <c r="D417" s="43" t="str">
        <f t="shared" si="31"/>
        <v>2021_3</v>
      </c>
      <c r="E417" s="43" t="str">
        <f t="shared" si="32"/>
        <v>2021_03</v>
      </c>
      <c r="F417" s="75">
        <f t="shared" si="33"/>
        <v>2021</v>
      </c>
      <c r="G417" s="75">
        <f t="shared" si="34"/>
        <v>3</v>
      </c>
      <c r="H417" s="4">
        <v>506216</v>
      </c>
      <c r="I417" s="4">
        <v>1728</v>
      </c>
      <c r="J417" s="4">
        <v>45084</v>
      </c>
      <c r="K417" s="4">
        <v>9465</v>
      </c>
      <c r="L417" s="4">
        <v>1871</v>
      </c>
      <c r="M417" s="4">
        <v>46388</v>
      </c>
      <c r="N417" s="4">
        <v>870901</v>
      </c>
      <c r="O417" s="4">
        <v>73590280</v>
      </c>
      <c r="P417" s="4">
        <v>255779</v>
      </c>
      <c r="Q417" s="4">
        <v>4257</v>
      </c>
      <c r="R417" s="4">
        <v>3169</v>
      </c>
      <c r="S417" s="4">
        <v>28453529</v>
      </c>
      <c r="T417" s="4">
        <v>54248</v>
      </c>
      <c r="U417" s="4">
        <v>56</v>
      </c>
      <c r="V417" s="42" t="str">
        <f>IFERROR(VLOOKUP(U417,Mapping!$A$1:$B$17,2,0),Absent)</f>
        <v>Texas</v>
      </c>
      <c r="W417" s="4" t="str">
        <f>VLOOKUP(U417,Mapping!$A$1:$B$17,2,0)</f>
        <v>Texas</v>
      </c>
      <c r="X417" s="4">
        <v>356481876</v>
      </c>
      <c r="Y417" s="4">
        <v>1343519</v>
      </c>
    </row>
    <row r="418" spans="2:25" x14ac:dyDescent="0.35">
      <c r="B418" s="34">
        <v>44258</v>
      </c>
      <c r="C418" s="34" t="str">
        <f t="shared" si="30"/>
        <v>2021_03</v>
      </c>
      <c r="D418" s="43" t="str">
        <f t="shared" si="31"/>
        <v>2021_3</v>
      </c>
      <c r="E418" s="43" t="str">
        <f t="shared" si="32"/>
        <v>2021_03</v>
      </c>
      <c r="F418" s="75">
        <f t="shared" si="33"/>
        <v>2021</v>
      </c>
      <c r="G418" s="75">
        <f t="shared" si="34"/>
        <v>3</v>
      </c>
      <c r="H418" s="4">
        <v>508665</v>
      </c>
      <c r="I418" s="4">
        <v>2449</v>
      </c>
      <c r="J418" s="4">
        <v>45214</v>
      </c>
      <c r="K418" s="4">
        <v>9359</v>
      </c>
      <c r="L418" s="4">
        <v>2172</v>
      </c>
      <c r="M418" s="4">
        <v>45462</v>
      </c>
      <c r="N418" s="4">
        <v>873073</v>
      </c>
      <c r="O418" s="4">
        <v>73857281</v>
      </c>
      <c r="P418" s="4">
        <v>267001</v>
      </c>
      <c r="Q418" s="4">
        <v>4260</v>
      </c>
      <c r="R418" s="4">
        <v>3094</v>
      </c>
      <c r="S418" s="4">
        <v>28520365</v>
      </c>
      <c r="T418" s="4">
        <v>66836</v>
      </c>
      <c r="U418" s="4">
        <v>56</v>
      </c>
      <c r="V418" s="42" t="str">
        <f>IFERROR(VLOOKUP(U418,Mapping!$A$1:$B$17,2,0),Absent)</f>
        <v>Texas</v>
      </c>
      <c r="W418" s="4" t="str">
        <f>VLOOKUP(U418,Mapping!$A$1:$B$17,2,0)</f>
        <v>Texas</v>
      </c>
      <c r="X418" s="4">
        <v>357888671</v>
      </c>
      <c r="Y418" s="4">
        <v>1406795</v>
      </c>
    </row>
    <row r="419" spans="2:25" x14ac:dyDescent="0.35">
      <c r="B419" s="34">
        <v>44259</v>
      </c>
      <c r="C419" s="34" t="str">
        <f t="shared" si="30"/>
        <v>2021_03</v>
      </c>
      <c r="D419" s="43" t="str">
        <f t="shared" si="31"/>
        <v>2021_3</v>
      </c>
      <c r="E419" s="43" t="str">
        <f t="shared" si="32"/>
        <v>2021_03</v>
      </c>
      <c r="F419" s="75">
        <f t="shared" si="33"/>
        <v>2021</v>
      </c>
      <c r="G419" s="75">
        <f t="shared" si="34"/>
        <v>3</v>
      </c>
      <c r="H419" s="4">
        <v>510408</v>
      </c>
      <c r="I419" s="4">
        <v>1743</v>
      </c>
      <c r="J419" s="4">
        <v>45293</v>
      </c>
      <c r="K419" s="4">
        <v>8970</v>
      </c>
      <c r="L419" s="4">
        <v>1530</v>
      </c>
      <c r="M419" s="4">
        <v>44172</v>
      </c>
      <c r="N419" s="4">
        <v>874603</v>
      </c>
      <c r="O419" s="4">
        <v>74035238</v>
      </c>
      <c r="P419" s="4">
        <v>177957</v>
      </c>
      <c r="Q419" s="4">
        <v>4267</v>
      </c>
      <c r="R419" s="4">
        <v>2973</v>
      </c>
      <c r="S419" s="4">
        <v>28585852</v>
      </c>
      <c r="T419" s="4">
        <v>65487</v>
      </c>
      <c r="U419" s="4">
        <v>56</v>
      </c>
      <c r="V419" s="42" t="str">
        <f>IFERROR(VLOOKUP(U419,Mapping!$A$1:$B$17,2,0),Absent)</f>
        <v>Texas</v>
      </c>
      <c r="W419" s="4" t="str">
        <f>VLOOKUP(U419,Mapping!$A$1:$B$17,2,0)</f>
        <v>Texas</v>
      </c>
      <c r="X419" s="4">
        <v>359479655</v>
      </c>
      <c r="Y419" s="4">
        <v>1590984</v>
      </c>
    </row>
    <row r="420" spans="2:25" x14ac:dyDescent="0.35">
      <c r="B420" s="34">
        <v>44260</v>
      </c>
      <c r="C420" s="34" t="str">
        <f t="shared" si="30"/>
        <v>2021_03</v>
      </c>
      <c r="D420" s="43" t="str">
        <f t="shared" si="31"/>
        <v>2021_3</v>
      </c>
      <c r="E420" s="43" t="str">
        <f t="shared" si="32"/>
        <v>2021_03</v>
      </c>
      <c r="F420" s="75">
        <f t="shared" si="33"/>
        <v>2021</v>
      </c>
      <c r="G420" s="75">
        <f t="shared" si="34"/>
        <v>3</v>
      </c>
      <c r="H420" s="4">
        <v>512629</v>
      </c>
      <c r="I420" s="4">
        <v>2221</v>
      </c>
      <c r="J420" s="4">
        <v>45373</v>
      </c>
      <c r="K420" s="4">
        <v>8634</v>
      </c>
      <c r="L420" s="4">
        <v>2781</v>
      </c>
      <c r="M420" s="4">
        <v>42541</v>
      </c>
      <c r="N420" s="4">
        <v>877384</v>
      </c>
      <c r="O420" s="4">
        <v>74307155</v>
      </c>
      <c r="P420" s="4">
        <v>271917</v>
      </c>
      <c r="Q420" s="4">
        <v>4275</v>
      </c>
      <c r="R420" s="4">
        <v>2889</v>
      </c>
      <c r="S420" s="4">
        <v>28654639</v>
      </c>
      <c r="T420" s="4">
        <v>68787</v>
      </c>
      <c r="U420" s="4">
        <v>56</v>
      </c>
      <c r="V420" s="42" t="str">
        <f>IFERROR(VLOOKUP(U420,Mapping!$A$1:$B$17,2,0),Absent)</f>
        <v>Texas</v>
      </c>
      <c r="W420" s="4" t="str">
        <f>VLOOKUP(U420,Mapping!$A$1:$B$17,2,0)</f>
        <v>Texas</v>
      </c>
      <c r="X420" s="4">
        <v>361224072</v>
      </c>
      <c r="Y420" s="4">
        <v>1744417</v>
      </c>
    </row>
    <row r="421" spans="2:25" x14ac:dyDescent="0.35">
      <c r="B421" s="34">
        <v>44261</v>
      </c>
      <c r="C421" s="34" t="str">
        <f t="shared" si="30"/>
        <v>2021_03</v>
      </c>
      <c r="D421" s="43" t="str">
        <f t="shared" si="31"/>
        <v>2021_3</v>
      </c>
      <c r="E421" s="43" t="str">
        <f t="shared" si="32"/>
        <v>2021_03</v>
      </c>
      <c r="F421" s="75">
        <f t="shared" si="33"/>
        <v>2021</v>
      </c>
      <c r="G421" s="75">
        <f t="shared" si="34"/>
        <v>3</v>
      </c>
      <c r="H421" s="4">
        <v>514309</v>
      </c>
      <c r="I421" s="4">
        <v>1680</v>
      </c>
      <c r="J421" s="4">
        <v>45453</v>
      </c>
      <c r="K421" s="4">
        <v>8409</v>
      </c>
      <c r="L421" s="4">
        <v>503</v>
      </c>
      <c r="M421" s="4">
        <v>41401</v>
      </c>
      <c r="N421" s="4">
        <v>877887</v>
      </c>
      <c r="O421" s="4">
        <v>74450990</v>
      </c>
      <c r="P421" s="4">
        <v>143835</v>
      </c>
      <c r="Q421" s="4">
        <v>4280</v>
      </c>
      <c r="R421" s="4">
        <v>2811</v>
      </c>
      <c r="S421" s="4">
        <v>28714654</v>
      </c>
      <c r="T421" s="4">
        <v>60015</v>
      </c>
      <c r="U421" s="4">
        <v>56</v>
      </c>
      <c r="V421" s="42" t="str">
        <f>IFERROR(VLOOKUP(U421,Mapping!$A$1:$B$17,2,0),Absent)</f>
        <v>Texas</v>
      </c>
      <c r="W421" s="4" t="str">
        <f>VLOOKUP(U421,Mapping!$A$1:$B$17,2,0)</f>
        <v>Texas</v>
      </c>
      <c r="X421" s="4">
        <v>362655064</v>
      </c>
      <c r="Y421" s="4">
        <v>1430992</v>
      </c>
    </row>
    <row r="422" spans="2:25" x14ac:dyDescent="0.35">
      <c r="B422" s="34">
        <v>44262</v>
      </c>
      <c r="C422" s="75" t="str">
        <f t="shared" si="30"/>
        <v>2021_03</v>
      </c>
      <c r="D422" s="43" t="str">
        <f t="shared" si="31"/>
        <v>2021_3</v>
      </c>
      <c r="E422" s="43" t="str">
        <f t="shared" si="32"/>
        <v>2021_03</v>
      </c>
      <c r="F422" s="75">
        <f t="shared" si="33"/>
        <v>2021</v>
      </c>
      <c r="G422" s="75">
        <f t="shared" si="34"/>
        <v>3</v>
      </c>
      <c r="H422" s="4">
        <v>515148</v>
      </c>
      <c r="I422" s="4">
        <v>839</v>
      </c>
      <c r="J422" s="4">
        <v>45475</v>
      </c>
      <c r="K422" s="4">
        <v>8137</v>
      </c>
      <c r="L422" s="4">
        <v>726</v>
      </c>
      <c r="M422" s="4">
        <v>40212</v>
      </c>
      <c r="N422" s="4">
        <v>878613</v>
      </c>
      <c r="O422" s="4">
        <v>74582825</v>
      </c>
      <c r="P422" s="4">
        <v>131835</v>
      </c>
      <c r="Q422" s="4">
        <v>4281</v>
      </c>
      <c r="R422" s="4">
        <v>2801</v>
      </c>
      <c r="S422" s="4">
        <v>28756184</v>
      </c>
      <c r="T422" s="4">
        <v>41530</v>
      </c>
      <c r="U422" s="4">
        <v>56</v>
      </c>
      <c r="V422" s="42" t="str">
        <f>IFERROR(VLOOKUP(U422,Mapping!$A$1:$B$17,2,0),Absent)</f>
        <v>Texas</v>
      </c>
      <c r="W422" s="4" t="str">
        <f>VLOOKUP(U422,Mapping!$A$1:$B$17,2,0)</f>
        <v>Texas</v>
      </c>
      <c r="X422" s="4">
        <v>363824818</v>
      </c>
      <c r="Y422" s="4">
        <v>1169754</v>
      </c>
    </row>
    <row r="426" spans="2:25" x14ac:dyDescent="0.35">
      <c r="H426" s="3">
        <v>1</v>
      </c>
      <c r="I426" s="11"/>
      <c r="J426" s="11"/>
      <c r="K426" s="11"/>
      <c r="L426" s="11" t="s">
        <v>349</v>
      </c>
    </row>
    <row r="427" spans="2:25" x14ac:dyDescent="0.35">
      <c r="H427" s="3">
        <v>2</v>
      </c>
      <c r="I427" s="11"/>
      <c r="J427" s="11"/>
      <c r="K427" s="11"/>
      <c r="L427" s="11" t="s">
        <v>350</v>
      </c>
    </row>
    <row r="428" spans="2:25" x14ac:dyDescent="0.35">
      <c r="H428" s="3">
        <v>3</v>
      </c>
      <c r="I428" s="11"/>
      <c r="J428" s="11"/>
      <c r="K428" s="11"/>
      <c r="L428" s="11" t="s">
        <v>351</v>
      </c>
    </row>
    <row r="431" spans="2:25" x14ac:dyDescent="0.35">
      <c r="L431" s="80" t="s">
        <v>354</v>
      </c>
      <c r="M431" s="80"/>
    </row>
    <row r="433" spans="12:13" x14ac:dyDescent="0.35">
      <c r="L433" s="4">
        <v>1</v>
      </c>
      <c r="M433" s="4" t="s">
        <v>330</v>
      </c>
    </row>
    <row r="434" spans="12:13" x14ac:dyDescent="0.35">
      <c r="L434" s="4">
        <v>2</v>
      </c>
      <c r="M434" s="4" t="s">
        <v>331</v>
      </c>
    </row>
    <row r="435" spans="12:13" x14ac:dyDescent="0.35">
      <c r="L435" s="4">
        <v>3</v>
      </c>
      <c r="M435" s="4" t="s">
        <v>332</v>
      </c>
    </row>
    <row r="436" spans="12:13" x14ac:dyDescent="0.35">
      <c r="L436" s="4">
        <v>4</v>
      </c>
      <c r="M436" s="4" t="s">
        <v>355</v>
      </c>
    </row>
    <row r="437" spans="12:13" x14ac:dyDescent="0.35">
      <c r="L437" s="4">
        <v>5</v>
      </c>
      <c r="M437" s="4" t="s">
        <v>356</v>
      </c>
    </row>
    <row r="440" spans="12:13" x14ac:dyDescent="0.35">
      <c r="L440" s="302" t="s">
        <v>359</v>
      </c>
      <c r="M440" s="302"/>
    </row>
    <row r="441" spans="12:13" x14ac:dyDescent="0.35">
      <c r="L441" s="302" t="s">
        <v>357</v>
      </c>
      <c r="M441" s="302"/>
    </row>
    <row r="442" spans="12:13" x14ac:dyDescent="0.35">
      <c r="L442" s="302" t="s">
        <v>358</v>
      </c>
      <c r="M442" s="302"/>
    </row>
    <row r="443" spans="12:13" x14ac:dyDescent="0.35">
      <c r="L443" s="41" t="s">
        <v>360</v>
      </c>
      <c r="M443" s="41"/>
    </row>
  </sheetData>
  <sortState xmlns:xlrd2="http://schemas.microsoft.com/office/spreadsheetml/2017/richdata2" ref="B3:Y422">
    <sortCondition ref="U3:U422"/>
    <sortCondition ref="H3:H422"/>
  </sortState>
  <mergeCells count="3">
    <mergeCell ref="L440:M440"/>
    <mergeCell ref="L441:M441"/>
    <mergeCell ref="L442:M4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C16A-B469-43BC-A886-D45FC2172246}">
  <dimension ref="A1:Y426"/>
  <sheetViews>
    <sheetView topLeftCell="A408" workbookViewId="0">
      <selection activeCell="F420" sqref="F420"/>
    </sheetView>
  </sheetViews>
  <sheetFormatPr defaultRowHeight="14.5" x14ac:dyDescent="0.35"/>
  <cols>
    <col min="1" max="1" width="1.26953125" bestFit="1" customWidth="1"/>
    <col min="2" max="2" width="10.08984375" bestFit="1" customWidth="1"/>
    <col min="3" max="3" width="7.81640625" bestFit="1" customWidth="1"/>
    <col min="4" max="4" width="16.08984375" bestFit="1" customWidth="1"/>
    <col min="5" max="5" width="25" bestFit="1" customWidth="1"/>
    <col min="6" max="6" width="22.453125" bestFit="1" customWidth="1"/>
    <col min="7" max="7" width="6.90625" bestFit="1" customWidth="1"/>
    <col min="8" max="8" width="6.81640625" bestFit="1" customWidth="1"/>
    <col min="9" max="9" width="12.6328125" bestFit="1" customWidth="1"/>
    <col min="10" max="10" width="14.26953125" bestFit="1" customWidth="1"/>
    <col min="11" max="11" width="12.54296875" bestFit="1" customWidth="1"/>
    <col min="12" max="12" width="18" bestFit="1" customWidth="1"/>
    <col min="13" max="13" width="18.7265625" bestFit="1" customWidth="1"/>
    <col min="14" max="14" width="20.36328125" bestFit="1" customWidth="1"/>
    <col min="15" max="15" width="8.81640625" bestFit="1" customWidth="1"/>
    <col min="16" max="16" width="14.90625" bestFit="1" customWidth="1"/>
    <col min="17" max="17" width="20.7265625" bestFit="1" customWidth="1"/>
    <col min="18" max="18" width="19.08984375" bestFit="1" customWidth="1"/>
    <col min="19" max="19" width="8.81640625" bestFit="1" customWidth="1"/>
    <col min="20" max="20" width="14.36328125" bestFit="1" customWidth="1"/>
    <col min="21" max="21" width="5.7265625" bestFit="1" customWidth="1"/>
    <col min="22" max="22" width="29.81640625" bestFit="1" customWidth="1"/>
    <col min="23" max="23" width="13.1796875" bestFit="1" customWidth="1"/>
    <col min="24" max="24" width="14.08984375" bestFit="1" customWidth="1"/>
    <col min="25" max="25" width="21.26953125" bestFit="1" customWidth="1"/>
  </cols>
  <sheetData>
    <row r="1" spans="1:25" x14ac:dyDescent="0.35">
      <c r="A1" t="s">
        <v>39</v>
      </c>
    </row>
    <row r="2" spans="1:25" x14ac:dyDescent="0.35">
      <c r="B2" s="79" t="s">
        <v>18</v>
      </c>
      <c r="C2" s="79" t="s">
        <v>16</v>
      </c>
      <c r="D2" s="79" t="s">
        <v>15</v>
      </c>
      <c r="E2" s="79" t="s">
        <v>10</v>
      </c>
      <c r="F2" s="79" t="s">
        <v>11</v>
      </c>
      <c r="G2" s="79" t="s">
        <v>12</v>
      </c>
      <c r="H2" s="79" t="s">
        <v>14</v>
      </c>
      <c r="I2" s="79" t="s">
        <v>13</v>
      </c>
      <c r="J2" s="79" t="s">
        <v>156</v>
      </c>
      <c r="K2" s="79" t="s">
        <v>9</v>
      </c>
      <c r="L2" s="79" t="s">
        <v>8</v>
      </c>
      <c r="M2" s="79" t="s">
        <v>7</v>
      </c>
      <c r="N2" s="79" t="s">
        <v>6</v>
      </c>
      <c r="O2" s="79" t="s">
        <v>237</v>
      </c>
      <c r="P2" s="79" t="s">
        <v>5</v>
      </c>
      <c r="Q2" s="79" t="s">
        <v>4</v>
      </c>
      <c r="R2" s="79" t="s">
        <v>3</v>
      </c>
      <c r="S2" s="79" t="s">
        <v>2</v>
      </c>
      <c r="T2" s="79" t="s">
        <v>1</v>
      </c>
      <c r="U2" s="79" t="s">
        <v>0</v>
      </c>
      <c r="V2" s="79" t="s">
        <v>17</v>
      </c>
      <c r="W2" s="79" t="s">
        <v>155</v>
      </c>
      <c r="X2" s="79" t="s">
        <v>240</v>
      </c>
      <c r="Y2" s="79" t="s">
        <v>241</v>
      </c>
    </row>
    <row r="3" spans="1:25" x14ac:dyDescent="0.35">
      <c r="B3" s="34">
        <v>43843</v>
      </c>
      <c r="C3" s="4"/>
      <c r="D3" s="4">
        <v>0</v>
      </c>
      <c r="E3" s="4"/>
      <c r="F3" s="4"/>
      <c r="G3" s="4">
        <v>0</v>
      </c>
      <c r="H3" s="4"/>
      <c r="I3" s="4"/>
      <c r="J3" s="75">
        <f t="shared" ref="J3:J66" si="0">MONTH(E3)</f>
        <v>1</v>
      </c>
      <c r="K3" s="4"/>
      <c r="L3" s="4">
        <v>0</v>
      </c>
      <c r="M3" s="4"/>
      <c r="N3" s="4"/>
      <c r="O3" s="42" t="e">
        <f>IFERROR(VLOOKUP(N3,Mapping!$A$1:$B$17,2,0),Absent)</f>
        <v>#NAME?</v>
      </c>
      <c r="P3" s="4"/>
      <c r="Q3" s="4">
        <v>0</v>
      </c>
      <c r="R3" s="4">
        <v>1</v>
      </c>
      <c r="S3" s="4" t="e">
        <f>VLOOKUP(Q3,Mapping!$A$1:$B$17,2,0)</f>
        <v>#N/A</v>
      </c>
      <c r="T3" s="4">
        <v>0</v>
      </c>
      <c r="U3" s="4">
        <v>0</v>
      </c>
      <c r="V3" s="34" t="str">
        <f t="shared" ref="V3:V66" si="1">YEAR(U3)&amp;"_"&amp;TEXT(MONTH(U3),"00")</f>
        <v>1900_01</v>
      </c>
      <c r="W3" s="75" t="e">
        <f t="shared" ref="W3:W66" si="2">YEAR(S3)</f>
        <v>#N/A</v>
      </c>
      <c r="X3" s="43" t="e">
        <f t="shared" ref="X3:X66" si="3">YEAR(V3)&amp;"_"&amp;MONTH(V3)</f>
        <v>#VALUE!</v>
      </c>
      <c r="Y3" s="43" t="e">
        <f t="shared" ref="Y3:Y66" si="4">YEAR(V3)&amp;"_"&amp;TEXT(MONTH(V3),"00")</f>
        <v>#VALUE!</v>
      </c>
    </row>
    <row r="4" spans="1:25" x14ac:dyDescent="0.35">
      <c r="B4" s="34">
        <v>43844</v>
      </c>
      <c r="C4" s="4"/>
      <c r="D4" s="4">
        <v>0</v>
      </c>
      <c r="E4" s="4"/>
      <c r="F4" s="4"/>
      <c r="G4" s="4">
        <v>0</v>
      </c>
      <c r="H4" s="4"/>
      <c r="I4" s="4"/>
      <c r="J4" s="75">
        <f t="shared" si="0"/>
        <v>1</v>
      </c>
      <c r="K4" s="4"/>
      <c r="L4" s="4">
        <v>0</v>
      </c>
      <c r="M4" s="4"/>
      <c r="N4" s="4"/>
      <c r="O4" s="42" t="e">
        <f>IFERROR(VLOOKUP(N4,Mapping!$A$1:$B$17,2,0),Absent)</f>
        <v>#NAME?</v>
      </c>
      <c r="P4" s="4">
        <v>0</v>
      </c>
      <c r="Q4" s="4">
        <v>0</v>
      </c>
      <c r="R4" s="4">
        <v>1</v>
      </c>
      <c r="S4" s="4" t="e">
        <f>VLOOKUP(Q4,Mapping!$A$1:$B$17,2,0)</f>
        <v>#N/A</v>
      </c>
      <c r="T4" s="4">
        <v>0</v>
      </c>
      <c r="U4" s="4">
        <v>0</v>
      </c>
      <c r="V4" s="34" t="str">
        <f t="shared" si="1"/>
        <v>1900_01</v>
      </c>
      <c r="W4" s="75" t="e">
        <f t="shared" si="2"/>
        <v>#N/A</v>
      </c>
      <c r="X4" s="43" t="e">
        <f t="shared" si="3"/>
        <v>#VALUE!</v>
      </c>
      <c r="Y4" s="43" t="e">
        <f t="shared" si="4"/>
        <v>#VALUE!</v>
      </c>
    </row>
    <row r="5" spans="1:25" x14ac:dyDescent="0.35">
      <c r="B5" s="34">
        <v>43845</v>
      </c>
      <c r="C5" s="4"/>
      <c r="D5" s="4">
        <v>0</v>
      </c>
      <c r="E5" s="4"/>
      <c r="F5" s="4"/>
      <c r="G5" s="4">
        <v>0</v>
      </c>
      <c r="H5" s="4"/>
      <c r="I5" s="4"/>
      <c r="J5" s="75">
        <f t="shared" si="0"/>
        <v>1</v>
      </c>
      <c r="K5" s="4"/>
      <c r="L5" s="4">
        <v>0</v>
      </c>
      <c r="M5" s="4"/>
      <c r="N5" s="4"/>
      <c r="O5" s="42" t="e">
        <f>IFERROR(VLOOKUP(N5,Mapping!$A$1:$B$17,2,0),Absent)</f>
        <v>#NAME?</v>
      </c>
      <c r="P5" s="4">
        <v>0</v>
      </c>
      <c r="Q5" s="4">
        <v>0</v>
      </c>
      <c r="R5" s="4">
        <v>1</v>
      </c>
      <c r="S5" s="4" t="e">
        <f>VLOOKUP(Q5,Mapping!$A$1:$B$17,2,0)</f>
        <v>#N/A</v>
      </c>
      <c r="T5" s="4">
        <v>0</v>
      </c>
      <c r="U5" s="4">
        <v>0</v>
      </c>
      <c r="V5" s="34" t="str">
        <f t="shared" si="1"/>
        <v>1900_01</v>
      </c>
      <c r="W5" s="75" t="e">
        <f t="shared" si="2"/>
        <v>#N/A</v>
      </c>
      <c r="X5" s="43" t="e">
        <f t="shared" si="3"/>
        <v>#VALUE!</v>
      </c>
      <c r="Y5" s="43" t="e">
        <f t="shared" si="4"/>
        <v>#VALUE!</v>
      </c>
    </row>
    <row r="6" spans="1:25" x14ac:dyDescent="0.35">
      <c r="B6" s="34">
        <v>43846</v>
      </c>
      <c r="C6" s="4"/>
      <c r="D6" s="4">
        <v>0</v>
      </c>
      <c r="E6" s="4"/>
      <c r="F6" s="4"/>
      <c r="G6" s="4">
        <v>0</v>
      </c>
      <c r="H6" s="4"/>
      <c r="I6" s="4"/>
      <c r="J6" s="75">
        <f t="shared" si="0"/>
        <v>1</v>
      </c>
      <c r="K6" s="4"/>
      <c r="L6" s="4">
        <v>0</v>
      </c>
      <c r="M6" s="4"/>
      <c r="N6" s="4"/>
      <c r="O6" s="42" t="e">
        <f>IFERROR(VLOOKUP(N6,Mapping!$A$1:$B$17,2,0),Absent)</f>
        <v>#NAME?</v>
      </c>
      <c r="P6" s="4">
        <v>0</v>
      </c>
      <c r="Q6" s="4">
        <v>0</v>
      </c>
      <c r="R6" s="4">
        <v>1</v>
      </c>
      <c r="S6" s="4" t="e">
        <f>VLOOKUP(Q6,Mapping!$A$1:$B$17,2,0)</f>
        <v>#N/A</v>
      </c>
      <c r="T6" s="4">
        <v>0</v>
      </c>
      <c r="U6" s="4">
        <v>0</v>
      </c>
      <c r="V6" s="34" t="str">
        <f t="shared" si="1"/>
        <v>1900_01</v>
      </c>
      <c r="W6" s="75" t="e">
        <f t="shared" si="2"/>
        <v>#N/A</v>
      </c>
      <c r="X6" s="43" t="e">
        <f t="shared" si="3"/>
        <v>#VALUE!</v>
      </c>
      <c r="Y6" s="43" t="e">
        <f t="shared" si="4"/>
        <v>#VALUE!</v>
      </c>
    </row>
    <row r="7" spans="1:25" x14ac:dyDescent="0.35">
      <c r="B7" s="34">
        <v>43847</v>
      </c>
      <c r="C7" s="4"/>
      <c r="D7" s="4">
        <v>0</v>
      </c>
      <c r="E7" s="4"/>
      <c r="F7" s="4"/>
      <c r="G7" s="4">
        <v>0</v>
      </c>
      <c r="H7" s="4"/>
      <c r="I7" s="4"/>
      <c r="J7" s="75">
        <f t="shared" si="0"/>
        <v>1</v>
      </c>
      <c r="K7" s="4"/>
      <c r="L7" s="4">
        <v>0</v>
      </c>
      <c r="M7" s="4"/>
      <c r="N7" s="4"/>
      <c r="O7" s="42" t="e">
        <f>IFERROR(VLOOKUP(N7,Mapping!$A$1:$B$17,2,0),Absent)</f>
        <v>#NAME?</v>
      </c>
      <c r="P7" s="4">
        <v>0</v>
      </c>
      <c r="Q7" s="4">
        <v>0</v>
      </c>
      <c r="R7" s="4">
        <v>1</v>
      </c>
      <c r="S7" s="4" t="e">
        <f>VLOOKUP(Q7,Mapping!$A$1:$B$17,2,0)</f>
        <v>#N/A</v>
      </c>
      <c r="T7" s="4">
        <v>0</v>
      </c>
      <c r="U7" s="4">
        <v>0</v>
      </c>
      <c r="V7" s="34" t="str">
        <f t="shared" si="1"/>
        <v>1900_01</v>
      </c>
      <c r="W7" s="75" t="e">
        <f t="shared" si="2"/>
        <v>#N/A</v>
      </c>
      <c r="X7" s="43" t="e">
        <f t="shared" si="3"/>
        <v>#VALUE!</v>
      </c>
      <c r="Y7" s="43" t="e">
        <f t="shared" si="4"/>
        <v>#VALUE!</v>
      </c>
    </row>
    <row r="8" spans="1:25" x14ac:dyDescent="0.35">
      <c r="B8" s="34">
        <v>43848</v>
      </c>
      <c r="C8" s="4"/>
      <c r="D8" s="4">
        <v>0</v>
      </c>
      <c r="E8" s="4"/>
      <c r="F8" s="4"/>
      <c r="G8" s="4">
        <v>0</v>
      </c>
      <c r="H8" s="4"/>
      <c r="I8" s="4"/>
      <c r="J8" s="75">
        <f t="shared" si="0"/>
        <v>1</v>
      </c>
      <c r="K8" s="4"/>
      <c r="L8" s="4">
        <v>0</v>
      </c>
      <c r="M8" s="4"/>
      <c r="N8" s="4"/>
      <c r="O8" s="42" t="e">
        <f>IFERROR(VLOOKUP(N8,Mapping!$A$1:$B$17,2,0),Absent)</f>
        <v>#NAME?</v>
      </c>
      <c r="P8" s="4">
        <v>0</v>
      </c>
      <c r="Q8" s="4">
        <v>0</v>
      </c>
      <c r="R8" s="4">
        <v>1</v>
      </c>
      <c r="S8" s="4" t="e">
        <f>VLOOKUP(Q8,Mapping!$A$1:$B$17,2,0)</f>
        <v>#N/A</v>
      </c>
      <c r="T8" s="4">
        <v>0</v>
      </c>
      <c r="U8" s="4">
        <v>0</v>
      </c>
      <c r="V8" s="34" t="str">
        <f t="shared" si="1"/>
        <v>1900_01</v>
      </c>
      <c r="W8" s="75" t="e">
        <f t="shared" si="2"/>
        <v>#N/A</v>
      </c>
      <c r="X8" s="43" t="e">
        <f t="shared" si="3"/>
        <v>#VALUE!</v>
      </c>
      <c r="Y8" s="43" t="e">
        <f t="shared" si="4"/>
        <v>#VALUE!</v>
      </c>
    </row>
    <row r="9" spans="1:25" x14ac:dyDescent="0.35">
      <c r="B9" s="34">
        <v>43849</v>
      </c>
      <c r="C9" s="4"/>
      <c r="D9" s="4">
        <v>0</v>
      </c>
      <c r="E9" s="4"/>
      <c r="F9" s="4"/>
      <c r="G9" s="4">
        <v>0</v>
      </c>
      <c r="H9" s="4"/>
      <c r="I9" s="4"/>
      <c r="J9" s="75">
        <f t="shared" si="0"/>
        <v>1</v>
      </c>
      <c r="K9" s="4"/>
      <c r="L9" s="4">
        <v>0</v>
      </c>
      <c r="M9" s="4"/>
      <c r="N9" s="4"/>
      <c r="O9" s="42" t="e">
        <f>IFERROR(VLOOKUP(N9,Mapping!$A$1:$B$17,2,0),Absent)</f>
        <v>#NAME?</v>
      </c>
      <c r="P9" s="4">
        <v>1</v>
      </c>
      <c r="Q9" s="4">
        <v>1</v>
      </c>
      <c r="R9" s="4">
        <v>1</v>
      </c>
      <c r="S9" s="4" t="str">
        <f>VLOOKUP(Q9,Mapping!$A$1:$B$17,2,0)</f>
        <v>alaska</v>
      </c>
      <c r="T9" s="4">
        <v>0</v>
      </c>
      <c r="U9" s="4">
        <v>0</v>
      </c>
      <c r="V9" s="34" t="str">
        <f t="shared" si="1"/>
        <v>1900_01</v>
      </c>
      <c r="W9" s="75" t="e">
        <f t="shared" si="2"/>
        <v>#VALUE!</v>
      </c>
      <c r="X9" s="43" t="e">
        <f t="shared" si="3"/>
        <v>#VALUE!</v>
      </c>
      <c r="Y9" s="43" t="e">
        <f t="shared" si="4"/>
        <v>#VALUE!</v>
      </c>
    </row>
    <row r="10" spans="1:25" x14ac:dyDescent="0.35">
      <c r="B10" s="34">
        <v>43850</v>
      </c>
      <c r="C10" s="4"/>
      <c r="D10" s="4">
        <v>0</v>
      </c>
      <c r="E10" s="4"/>
      <c r="F10" s="4"/>
      <c r="G10" s="4">
        <v>0</v>
      </c>
      <c r="H10" s="4"/>
      <c r="I10" s="4"/>
      <c r="J10" s="75">
        <f t="shared" si="0"/>
        <v>1</v>
      </c>
      <c r="K10" s="4"/>
      <c r="L10" s="4">
        <v>0</v>
      </c>
      <c r="M10" s="4"/>
      <c r="N10" s="4"/>
      <c r="O10" s="42" t="e">
        <f>IFERROR(VLOOKUP(N10,Mapping!$A$1:$B$17,2,0),Absent)</f>
        <v>#NAME?</v>
      </c>
      <c r="P10" s="4">
        <v>1</v>
      </c>
      <c r="Q10" s="4">
        <v>0</v>
      </c>
      <c r="R10" s="4">
        <v>1</v>
      </c>
      <c r="S10" s="4" t="e">
        <f>VLOOKUP(Q10,Mapping!$A$1:$B$17,2,0)</f>
        <v>#N/A</v>
      </c>
      <c r="T10" s="4">
        <v>0</v>
      </c>
      <c r="U10" s="4">
        <v>0</v>
      </c>
      <c r="V10" s="34" t="str">
        <f t="shared" si="1"/>
        <v>1900_01</v>
      </c>
      <c r="W10" s="75" t="e">
        <f t="shared" si="2"/>
        <v>#N/A</v>
      </c>
      <c r="X10" s="43" t="e">
        <f t="shared" si="3"/>
        <v>#VALUE!</v>
      </c>
      <c r="Y10" s="43" t="e">
        <f t="shared" si="4"/>
        <v>#VALUE!</v>
      </c>
    </row>
    <row r="11" spans="1:25" x14ac:dyDescent="0.35">
      <c r="B11" s="34">
        <v>43851</v>
      </c>
      <c r="C11" s="4"/>
      <c r="D11" s="4">
        <v>0</v>
      </c>
      <c r="E11" s="4"/>
      <c r="F11" s="4"/>
      <c r="G11" s="4">
        <v>0</v>
      </c>
      <c r="H11" s="4"/>
      <c r="I11" s="4"/>
      <c r="J11" s="75">
        <f t="shared" si="0"/>
        <v>1</v>
      </c>
      <c r="K11" s="4"/>
      <c r="L11" s="4">
        <v>0</v>
      </c>
      <c r="M11" s="4"/>
      <c r="N11" s="4"/>
      <c r="O11" s="42" t="e">
        <f>IFERROR(VLOOKUP(N11,Mapping!$A$1:$B$17,2,0),Absent)</f>
        <v>#NAME?</v>
      </c>
      <c r="P11" s="4">
        <v>2</v>
      </c>
      <c r="Q11" s="4">
        <v>1</v>
      </c>
      <c r="R11" s="4">
        <v>1</v>
      </c>
      <c r="S11" s="4" t="str">
        <f>VLOOKUP(Q11,Mapping!$A$1:$B$17,2,0)</f>
        <v>alaska</v>
      </c>
      <c r="T11" s="4">
        <v>0</v>
      </c>
      <c r="U11" s="4">
        <v>0</v>
      </c>
      <c r="V11" s="34" t="str">
        <f t="shared" si="1"/>
        <v>1900_01</v>
      </c>
      <c r="W11" s="75" t="e">
        <f t="shared" si="2"/>
        <v>#VALUE!</v>
      </c>
      <c r="X11" s="43" t="e">
        <f t="shared" si="3"/>
        <v>#VALUE!</v>
      </c>
      <c r="Y11" s="43" t="e">
        <f t="shared" si="4"/>
        <v>#VALUE!</v>
      </c>
    </row>
    <row r="12" spans="1:25" x14ac:dyDescent="0.35">
      <c r="B12" s="34">
        <v>43852</v>
      </c>
      <c r="C12" s="4"/>
      <c r="D12" s="4">
        <v>0</v>
      </c>
      <c r="E12" s="4"/>
      <c r="F12" s="4"/>
      <c r="G12" s="4">
        <v>0</v>
      </c>
      <c r="H12" s="4"/>
      <c r="I12" s="4"/>
      <c r="J12" s="75">
        <f t="shared" si="0"/>
        <v>1</v>
      </c>
      <c r="K12" s="4"/>
      <c r="L12" s="4">
        <v>0</v>
      </c>
      <c r="M12" s="4"/>
      <c r="N12" s="4"/>
      <c r="O12" s="42" t="e">
        <f>IFERROR(VLOOKUP(N12,Mapping!$A$1:$B$17,2,0),Absent)</f>
        <v>#NAME?</v>
      </c>
      <c r="P12" s="4">
        <v>2</v>
      </c>
      <c r="Q12" s="4">
        <v>0</v>
      </c>
      <c r="R12" s="4">
        <v>2</v>
      </c>
      <c r="S12" s="4" t="e">
        <f>VLOOKUP(Q12,Mapping!$A$1:$B$17,2,0)</f>
        <v>#N/A</v>
      </c>
      <c r="T12" s="4">
        <v>1</v>
      </c>
      <c r="U12" s="4">
        <v>1</v>
      </c>
      <c r="V12" s="34" t="str">
        <f t="shared" si="1"/>
        <v>1900_01</v>
      </c>
      <c r="W12" s="75" t="e">
        <f t="shared" si="2"/>
        <v>#N/A</v>
      </c>
      <c r="X12" s="43" t="e">
        <f t="shared" si="3"/>
        <v>#VALUE!</v>
      </c>
      <c r="Y12" s="43" t="e">
        <f t="shared" si="4"/>
        <v>#VALUE!</v>
      </c>
    </row>
    <row r="13" spans="1:25" x14ac:dyDescent="0.35">
      <c r="B13" s="34">
        <v>43853</v>
      </c>
      <c r="C13" s="4"/>
      <c r="D13" s="4">
        <v>0</v>
      </c>
      <c r="E13" s="4"/>
      <c r="F13" s="4"/>
      <c r="G13" s="4">
        <v>0</v>
      </c>
      <c r="H13" s="4"/>
      <c r="I13" s="4"/>
      <c r="J13" s="75">
        <f t="shared" si="0"/>
        <v>1</v>
      </c>
      <c r="K13" s="4"/>
      <c r="L13" s="4">
        <v>0</v>
      </c>
      <c r="M13" s="4"/>
      <c r="N13" s="4"/>
      <c r="O13" s="42" t="e">
        <f>IFERROR(VLOOKUP(N13,Mapping!$A$1:$B$17,2,0),Absent)</f>
        <v>#NAME?</v>
      </c>
      <c r="P13" s="4">
        <v>2</v>
      </c>
      <c r="Q13" s="4">
        <v>0</v>
      </c>
      <c r="R13" s="4">
        <v>2</v>
      </c>
      <c r="S13" s="4" t="e">
        <f>VLOOKUP(Q13,Mapping!$A$1:$B$17,2,0)</f>
        <v>#N/A</v>
      </c>
      <c r="T13" s="4">
        <v>2</v>
      </c>
      <c r="U13" s="4">
        <v>1</v>
      </c>
      <c r="V13" s="34" t="str">
        <f t="shared" si="1"/>
        <v>1900_01</v>
      </c>
      <c r="W13" s="75" t="e">
        <f t="shared" si="2"/>
        <v>#N/A</v>
      </c>
      <c r="X13" s="43" t="e">
        <f t="shared" si="3"/>
        <v>#VALUE!</v>
      </c>
      <c r="Y13" s="43" t="e">
        <f t="shared" si="4"/>
        <v>#VALUE!</v>
      </c>
    </row>
    <row r="14" spans="1:25" x14ac:dyDescent="0.35">
      <c r="B14" s="34">
        <v>43854</v>
      </c>
      <c r="C14" s="4"/>
      <c r="D14" s="4">
        <v>0</v>
      </c>
      <c r="E14" s="4"/>
      <c r="F14" s="4"/>
      <c r="G14" s="4">
        <v>0</v>
      </c>
      <c r="H14" s="4"/>
      <c r="I14" s="4"/>
      <c r="J14" s="75">
        <f t="shared" si="0"/>
        <v>1</v>
      </c>
      <c r="K14" s="4"/>
      <c r="L14" s="4">
        <v>0</v>
      </c>
      <c r="M14" s="4"/>
      <c r="N14" s="4"/>
      <c r="O14" s="42" t="e">
        <f>IFERROR(VLOOKUP(N14,Mapping!$A$1:$B$17,2,0),Absent)</f>
        <v>#NAME?</v>
      </c>
      <c r="P14" s="4">
        <v>2</v>
      </c>
      <c r="Q14" s="4">
        <v>0</v>
      </c>
      <c r="R14" s="4">
        <v>2</v>
      </c>
      <c r="S14" s="4" t="e">
        <f>VLOOKUP(Q14,Mapping!$A$1:$B$17,2,0)</f>
        <v>#N/A</v>
      </c>
      <c r="T14" s="4">
        <v>2</v>
      </c>
      <c r="U14" s="4">
        <v>0</v>
      </c>
      <c r="V14" s="34" t="str">
        <f t="shared" si="1"/>
        <v>1900_01</v>
      </c>
      <c r="W14" s="75" t="e">
        <f t="shared" si="2"/>
        <v>#N/A</v>
      </c>
      <c r="X14" s="43" t="e">
        <f t="shared" si="3"/>
        <v>#VALUE!</v>
      </c>
      <c r="Y14" s="43" t="e">
        <f t="shared" si="4"/>
        <v>#VALUE!</v>
      </c>
    </row>
    <row r="15" spans="1:25" x14ac:dyDescent="0.35">
      <c r="B15" s="34">
        <v>43855</v>
      </c>
      <c r="C15" s="4"/>
      <c r="D15" s="4">
        <v>0</v>
      </c>
      <c r="E15" s="4"/>
      <c r="F15" s="4"/>
      <c r="G15" s="4">
        <v>0</v>
      </c>
      <c r="H15" s="4"/>
      <c r="I15" s="4"/>
      <c r="J15" s="75">
        <f t="shared" si="0"/>
        <v>1</v>
      </c>
      <c r="K15" s="4"/>
      <c r="L15" s="4">
        <v>0</v>
      </c>
      <c r="M15" s="4"/>
      <c r="N15" s="4"/>
      <c r="O15" s="42" t="e">
        <f>IFERROR(VLOOKUP(N15,Mapping!$A$1:$B$17,2,0),Absent)</f>
        <v>#NAME?</v>
      </c>
      <c r="P15" s="4">
        <v>2</v>
      </c>
      <c r="Q15" s="4">
        <v>0</v>
      </c>
      <c r="R15" s="4">
        <v>2</v>
      </c>
      <c r="S15" s="4" t="e">
        <f>VLOOKUP(Q15,Mapping!$A$1:$B$17,2,0)</f>
        <v>#N/A</v>
      </c>
      <c r="T15" s="4">
        <v>2</v>
      </c>
      <c r="U15" s="4">
        <v>0</v>
      </c>
      <c r="V15" s="34" t="str">
        <f t="shared" si="1"/>
        <v>1900_01</v>
      </c>
      <c r="W15" s="75" t="e">
        <f t="shared" si="2"/>
        <v>#N/A</v>
      </c>
      <c r="X15" s="43" t="e">
        <f t="shared" si="3"/>
        <v>#VALUE!</v>
      </c>
      <c r="Y15" s="43" t="e">
        <f t="shared" si="4"/>
        <v>#VALUE!</v>
      </c>
    </row>
    <row r="16" spans="1:25" x14ac:dyDescent="0.35">
      <c r="B16" s="34">
        <v>43856</v>
      </c>
      <c r="C16" s="4"/>
      <c r="D16" s="4">
        <v>0</v>
      </c>
      <c r="E16" s="4"/>
      <c r="F16" s="4"/>
      <c r="G16" s="4">
        <v>0</v>
      </c>
      <c r="H16" s="4"/>
      <c r="I16" s="4"/>
      <c r="J16" s="75">
        <f t="shared" si="0"/>
        <v>1</v>
      </c>
      <c r="K16" s="4"/>
      <c r="L16" s="4">
        <v>0</v>
      </c>
      <c r="M16" s="4"/>
      <c r="N16" s="4"/>
      <c r="O16" s="42" t="e">
        <f>IFERROR(VLOOKUP(N16,Mapping!$A$1:$B$17,2,0),Absent)</f>
        <v>#NAME?</v>
      </c>
      <c r="P16" s="4">
        <v>2</v>
      </c>
      <c r="Q16" s="4">
        <v>0</v>
      </c>
      <c r="R16" s="4">
        <v>2</v>
      </c>
      <c r="S16" s="4" t="e">
        <f>VLOOKUP(Q16,Mapping!$A$1:$B$17,2,0)</f>
        <v>#N/A</v>
      </c>
      <c r="T16" s="4">
        <v>2</v>
      </c>
      <c r="U16" s="4">
        <v>0</v>
      </c>
      <c r="V16" s="34" t="str">
        <f t="shared" si="1"/>
        <v>1900_01</v>
      </c>
      <c r="W16" s="75" t="e">
        <f t="shared" si="2"/>
        <v>#N/A</v>
      </c>
      <c r="X16" s="43" t="e">
        <f t="shared" si="3"/>
        <v>#VALUE!</v>
      </c>
      <c r="Y16" s="43" t="e">
        <f t="shared" si="4"/>
        <v>#VALUE!</v>
      </c>
    </row>
    <row r="17" spans="2:25" x14ac:dyDescent="0.35">
      <c r="B17" s="34">
        <v>43857</v>
      </c>
      <c r="C17" s="4"/>
      <c r="D17" s="4">
        <v>0</v>
      </c>
      <c r="E17" s="4"/>
      <c r="F17" s="4"/>
      <c r="G17" s="4">
        <v>0</v>
      </c>
      <c r="H17" s="4"/>
      <c r="I17" s="4"/>
      <c r="J17" s="75">
        <f t="shared" si="0"/>
        <v>1</v>
      </c>
      <c r="K17" s="4"/>
      <c r="L17" s="4">
        <v>0</v>
      </c>
      <c r="M17" s="4"/>
      <c r="N17" s="4"/>
      <c r="O17" s="42" t="e">
        <f>IFERROR(VLOOKUP(N17,Mapping!$A$1:$B$17,2,0),Absent)</f>
        <v>#NAME?</v>
      </c>
      <c r="P17" s="4">
        <v>2</v>
      </c>
      <c r="Q17" s="4">
        <v>0</v>
      </c>
      <c r="R17" s="4">
        <v>3</v>
      </c>
      <c r="S17" s="4" t="e">
        <f>VLOOKUP(Q17,Mapping!$A$1:$B$17,2,0)</f>
        <v>#N/A</v>
      </c>
      <c r="T17" s="4">
        <v>3</v>
      </c>
      <c r="U17" s="4">
        <v>1</v>
      </c>
      <c r="V17" s="34" t="str">
        <f t="shared" si="1"/>
        <v>1900_01</v>
      </c>
      <c r="W17" s="75" t="e">
        <f t="shared" si="2"/>
        <v>#N/A</v>
      </c>
      <c r="X17" s="43" t="e">
        <f t="shared" si="3"/>
        <v>#VALUE!</v>
      </c>
      <c r="Y17" s="43" t="e">
        <f t="shared" si="4"/>
        <v>#VALUE!</v>
      </c>
    </row>
    <row r="18" spans="2:25" x14ac:dyDescent="0.35">
      <c r="B18" s="34">
        <v>43858</v>
      </c>
      <c r="C18" s="4"/>
      <c r="D18" s="4">
        <v>0</v>
      </c>
      <c r="E18" s="4"/>
      <c r="F18" s="4"/>
      <c r="G18" s="4">
        <v>0</v>
      </c>
      <c r="H18" s="4"/>
      <c r="I18" s="4"/>
      <c r="J18" s="75">
        <f t="shared" si="0"/>
        <v>1</v>
      </c>
      <c r="K18" s="4"/>
      <c r="L18" s="4">
        <v>0</v>
      </c>
      <c r="M18" s="4"/>
      <c r="N18" s="4"/>
      <c r="O18" s="42" t="e">
        <f>IFERROR(VLOOKUP(N18,Mapping!$A$1:$B$17,2,0),Absent)</f>
        <v>#NAME?</v>
      </c>
      <c r="P18" s="4">
        <v>2</v>
      </c>
      <c r="Q18" s="4">
        <v>0</v>
      </c>
      <c r="R18" s="4">
        <v>3</v>
      </c>
      <c r="S18" s="4" t="e">
        <f>VLOOKUP(Q18,Mapping!$A$1:$B$17,2,0)</f>
        <v>#N/A</v>
      </c>
      <c r="T18" s="4">
        <v>3</v>
      </c>
      <c r="U18" s="4">
        <v>0</v>
      </c>
      <c r="V18" s="34" t="str">
        <f t="shared" si="1"/>
        <v>1900_01</v>
      </c>
      <c r="W18" s="75" t="e">
        <f t="shared" si="2"/>
        <v>#N/A</v>
      </c>
      <c r="X18" s="43" t="e">
        <f t="shared" si="3"/>
        <v>#VALUE!</v>
      </c>
      <c r="Y18" s="43" t="e">
        <f t="shared" si="4"/>
        <v>#VALUE!</v>
      </c>
    </row>
    <row r="19" spans="2:25" x14ac:dyDescent="0.35">
      <c r="B19" s="34">
        <v>43859</v>
      </c>
      <c r="C19" s="4"/>
      <c r="D19" s="4">
        <v>0</v>
      </c>
      <c r="E19" s="4"/>
      <c r="F19" s="4"/>
      <c r="G19" s="4">
        <v>0</v>
      </c>
      <c r="H19" s="4"/>
      <c r="I19" s="4"/>
      <c r="J19" s="75">
        <f t="shared" si="0"/>
        <v>1</v>
      </c>
      <c r="K19" s="4"/>
      <c r="L19" s="4">
        <v>0</v>
      </c>
      <c r="M19" s="4"/>
      <c r="N19" s="4"/>
      <c r="O19" s="42" t="e">
        <f>IFERROR(VLOOKUP(N19,Mapping!$A$1:$B$17,2,0),Absent)</f>
        <v>#NAME?</v>
      </c>
      <c r="P19" s="4">
        <v>2</v>
      </c>
      <c r="Q19" s="4">
        <v>0</v>
      </c>
      <c r="R19" s="4">
        <v>4</v>
      </c>
      <c r="S19" s="4" t="e">
        <f>VLOOKUP(Q19,Mapping!$A$1:$B$17,2,0)</f>
        <v>#N/A</v>
      </c>
      <c r="T19" s="4">
        <v>5</v>
      </c>
      <c r="U19" s="4">
        <v>2</v>
      </c>
      <c r="V19" s="34" t="str">
        <f t="shared" si="1"/>
        <v>1900_01</v>
      </c>
      <c r="W19" s="75" t="e">
        <f t="shared" si="2"/>
        <v>#N/A</v>
      </c>
      <c r="X19" s="43" t="e">
        <f t="shared" si="3"/>
        <v>#VALUE!</v>
      </c>
      <c r="Y19" s="43" t="e">
        <f t="shared" si="4"/>
        <v>#VALUE!</v>
      </c>
    </row>
    <row r="20" spans="2:25" x14ac:dyDescent="0.35">
      <c r="B20" s="34">
        <v>43860</v>
      </c>
      <c r="C20" s="4"/>
      <c r="D20" s="4">
        <v>0</v>
      </c>
      <c r="E20" s="4"/>
      <c r="F20" s="4"/>
      <c r="G20" s="4">
        <v>0</v>
      </c>
      <c r="H20" s="4"/>
      <c r="I20" s="4"/>
      <c r="J20" s="75">
        <f t="shared" si="0"/>
        <v>1</v>
      </c>
      <c r="K20" s="4"/>
      <c r="L20" s="4">
        <v>0</v>
      </c>
      <c r="M20" s="4"/>
      <c r="N20" s="4"/>
      <c r="O20" s="42" t="e">
        <f>IFERROR(VLOOKUP(N20,Mapping!$A$1:$B$17,2,0),Absent)</f>
        <v>#NAME?</v>
      </c>
      <c r="P20" s="4">
        <v>2</v>
      </c>
      <c r="Q20" s="4">
        <v>0</v>
      </c>
      <c r="R20" s="4">
        <v>4</v>
      </c>
      <c r="S20" s="4" t="e">
        <f>VLOOKUP(Q20,Mapping!$A$1:$B$17,2,0)</f>
        <v>#N/A</v>
      </c>
      <c r="T20" s="4">
        <v>5</v>
      </c>
      <c r="U20" s="4">
        <v>0</v>
      </c>
      <c r="V20" s="34" t="str">
        <f t="shared" si="1"/>
        <v>1900_01</v>
      </c>
      <c r="W20" s="75" t="e">
        <f t="shared" si="2"/>
        <v>#N/A</v>
      </c>
      <c r="X20" s="43" t="e">
        <f t="shared" si="3"/>
        <v>#VALUE!</v>
      </c>
      <c r="Y20" s="43" t="e">
        <f t="shared" si="4"/>
        <v>#VALUE!</v>
      </c>
    </row>
    <row r="21" spans="2:25" x14ac:dyDescent="0.35">
      <c r="B21" s="34">
        <v>43861</v>
      </c>
      <c r="C21" s="4"/>
      <c r="D21" s="4">
        <v>0</v>
      </c>
      <c r="E21" s="4"/>
      <c r="F21" s="4"/>
      <c r="G21" s="4">
        <v>0</v>
      </c>
      <c r="H21" s="4"/>
      <c r="I21" s="4"/>
      <c r="J21" s="75">
        <f t="shared" si="0"/>
        <v>1</v>
      </c>
      <c r="K21" s="4"/>
      <c r="L21" s="4">
        <v>0</v>
      </c>
      <c r="M21" s="4"/>
      <c r="N21" s="4"/>
      <c r="O21" s="42" t="e">
        <f>IFERROR(VLOOKUP(N21,Mapping!$A$1:$B$17,2,0),Absent)</f>
        <v>#NAME?</v>
      </c>
      <c r="P21" s="4">
        <v>2</v>
      </c>
      <c r="Q21" s="4">
        <v>0</v>
      </c>
      <c r="R21" s="4">
        <v>4</v>
      </c>
      <c r="S21" s="4" t="e">
        <f>VLOOKUP(Q21,Mapping!$A$1:$B$17,2,0)</f>
        <v>#N/A</v>
      </c>
      <c r="T21" s="4">
        <v>8</v>
      </c>
      <c r="U21" s="4">
        <v>3</v>
      </c>
      <c r="V21" s="34" t="str">
        <f t="shared" si="1"/>
        <v>1900_01</v>
      </c>
      <c r="W21" s="75" t="e">
        <f t="shared" si="2"/>
        <v>#N/A</v>
      </c>
      <c r="X21" s="43" t="e">
        <f t="shared" si="3"/>
        <v>#VALUE!</v>
      </c>
      <c r="Y21" s="43" t="e">
        <f t="shared" si="4"/>
        <v>#VALUE!</v>
      </c>
    </row>
    <row r="22" spans="2:25" x14ac:dyDescent="0.35">
      <c r="B22" s="34">
        <v>43862</v>
      </c>
      <c r="C22" s="4"/>
      <c r="D22" s="4">
        <v>0</v>
      </c>
      <c r="E22" s="4"/>
      <c r="F22" s="4"/>
      <c r="G22" s="4">
        <v>0</v>
      </c>
      <c r="H22" s="4"/>
      <c r="I22" s="4"/>
      <c r="J22" s="75">
        <f t="shared" si="0"/>
        <v>1</v>
      </c>
      <c r="K22" s="4"/>
      <c r="L22" s="4">
        <v>0</v>
      </c>
      <c r="M22" s="4"/>
      <c r="N22" s="4"/>
      <c r="O22" s="42" t="e">
        <f>IFERROR(VLOOKUP(N22,Mapping!$A$1:$B$17,2,0),Absent)</f>
        <v>#NAME?</v>
      </c>
      <c r="P22" s="4">
        <v>2</v>
      </c>
      <c r="Q22" s="4">
        <v>0</v>
      </c>
      <c r="R22" s="4">
        <v>4</v>
      </c>
      <c r="S22" s="4" t="e">
        <f>VLOOKUP(Q22,Mapping!$A$1:$B$17,2,0)</f>
        <v>#N/A</v>
      </c>
      <c r="T22" s="4">
        <v>8</v>
      </c>
      <c r="U22" s="4">
        <v>0</v>
      </c>
      <c r="V22" s="34" t="str">
        <f t="shared" si="1"/>
        <v>1900_01</v>
      </c>
      <c r="W22" s="75" t="e">
        <f t="shared" si="2"/>
        <v>#N/A</v>
      </c>
      <c r="X22" s="43" t="e">
        <f t="shared" si="3"/>
        <v>#VALUE!</v>
      </c>
      <c r="Y22" s="43" t="e">
        <f t="shared" si="4"/>
        <v>#VALUE!</v>
      </c>
    </row>
    <row r="23" spans="2:25" x14ac:dyDescent="0.35">
      <c r="B23" s="34">
        <v>43863</v>
      </c>
      <c r="C23" s="4"/>
      <c r="D23" s="4">
        <v>0</v>
      </c>
      <c r="E23" s="4"/>
      <c r="F23" s="4"/>
      <c r="G23" s="4">
        <v>0</v>
      </c>
      <c r="H23" s="4"/>
      <c r="I23" s="4"/>
      <c r="J23" s="75">
        <f t="shared" si="0"/>
        <v>1</v>
      </c>
      <c r="K23" s="4"/>
      <c r="L23" s="4">
        <v>0</v>
      </c>
      <c r="M23" s="4"/>
      <c r="N23" s="4"/>
      <c r="O23" s="42" t="e">
        <f>IFERROR(VLOOKUP(N23,Mapping!$A$1:$B$17,2,0),Absent)</f>
        <v>#NAME?</v>
      </c>
      <c r="P23" s="4">
        <v>2</v>
      </c>
      <c r="Q23" s="4">
        <v>0</v>
      </c>
      <c r="R23" s="4">
        <v>4</v>
      </c>
      <c r="S23" s="4" t="e">
        <f>VLOOKUP(Q23,Mapping!$A$1:$B$17,2,0)</f>
        <v>#N/A</v>
      </c>
      <c r="T23" s="4">
        <v>8</v>
      </c>
      <c r="U23" s="4">
        <v>0</v>
      </c>
      <c r="V23" s="34" t="str">
        <f t="shared" si="1"/>
        <v>1900_01</v>
      </c>
      <c r="W23" s="75" t="e">
        <f t="shared" si="2"/>
        <v>#N/A</v>
      </c>
      <c r="X23" s="43" t="e">
        <f t="shared" si="3"/>
        <v>#VALUE!</v>
      </c>
      <c r="Y23" s="43" t="e">
        <f t="shared" si="4"/>
        <v>#VALUE!</v>
      </c>
    </row>
    <row r="24" spans="2:25" x14ac:dyDescent="0.35">
      <c r="B24" s="34">
        <v>43864</v>
      </c>
      <c r="C24" s="4"/>
      <c r="D24" s="4">
        <v>0</v>
      </c>
      <c r="E24" s="4"/>
      <c r="F24" s="4"/>
      <c r="G24" s="4">
        <v>0</v>
      </c>
      <c r="H24" s="4"/>
      <c r="I24" s="4"/>
      <c r="J24" s="75">
        <f t="shared" si="0"/>
        <v>1</v>
      </c>
      <c r="K24" s="4"/>
      <c r="L24" s="4">
        <v>0</v>
      </c>
      <c r="M24" s="4"/>
      <c r="N24" s="4"/>
      <c r="O24" s="42" t="e">
        <f>IFERROR(VLOOKUP(N24,Mapping!$A$1:$B$17,2,0),Absent)</f>
        <v>#NAME?</v>
      </c>
      <c r="P24" s="4">
        <v>3</v>
      </c>
      <c r="Q24" s="4">
        <v>1</v>
      </c>
      <c r="R24" s="4">
        <v>4</v>
      </c>
      <c r="S24" s="4" t="str">
        <f>VLOOKUP(Q24,Mapping!$A$1:$B$17,2,0)</f>
        <v>alaska</v>
      </c>
      <c r="T24" s="4">
        <v>11</v>
      </c>
      <c r="U24" s="4">
        <v>3</v>
      </c>
      <c r="V24" s="34" t="str">
        <f t="shared" si="1"/>
        <v>1900_01</v>
      </c>
      <c r="W24" s="75" t="e">
        <f t="shared" si="2"/>
        <v>#VALUE!</v>
      </c>
      <c r="X24" s="43" t="e">
        <f t="shared" si="3"/>
        <v>#VALUE!</v>
      </c>
      <c r="Y24" s="43" t="e">
        <f t="shared" si="4"/>
        <v>#VALUE!</v>
      </c>
    </row>
    <row r="25" spans="2:25" x14ac:dyDescent="0.35">
      <c r="B25" s="34">
        <v>43865</v>
      </c>
      <c r="C25" s="4"/>
      <c r="D25" s="4">
        <v>0</v>
      </c>
      <c r="E25" s="4"/>
      <c r="F25" s="4"/>
      <c r="G25" s="4">
        <v>0</v>
      </c>
      <c r="H25" s="4"/>
      <c r="I25" s="4"/>
      <c r="J25" s="75">
        <f t="shared" si="0"/>
        <v>1</v>
      </c>
      <c r="K25" s="4"/>
      <c r="L25" s="4">
        <v>0</v>
      </c>
      <c r="M25" s="4"/>
      <c r="N25" s="4"/>
      <c r="O25" s="42" t="e">
        <f>IFERROR(VLOOKUP(N25,Mapping!$A$1:$B$17,2,0),Absent)</f>
        <v>#NAME?</v>
      </c>
      <c r="P25" s="4">
        <v>3</v>
      </c>
      <c r="Q25" s="4">
        <v>0</v>
      </c>
      <c r="R25" s="4">
        <v>4</v>
      </c>
      <c r="S25" s="4" t="e">
        <f>VLOOKUP(Q25,Mapping!$A$1:$B$17,2,0)</f>
        <v>#N/A</v>
      </c>
      <c r="T25" s="4">
        <v>15</v>
      </c>
      <c r="U25" s="4">
        <v>4</v>
      </c>
      <c r="V25" s="34" t="str">
        <f t="shared" si="1"/>
        <v>1900_01</v>
      </c>
      <c r="W25" s="75" t="e">
        <f t="shared" si="2"/>
        <v>#N/A</v>
      </c>
      <c r="X25" s="43" t="e">
        <f t="shared" si="3"/>
        <v>#VALUE!</v>
      </c>
      <c r="Y25" s="43" t="e">
        <f t="shared" si="4"/>
        <v>#VALUE!</v>
      </c>
    </row>
    <row r="26" spans="2:25" x14ac:dyDescent="0.35">
      <c r="B26" s="34">
        <v>43866</v>
      </c>
      <c r="C26" s="4"/>
      <c r="D26" s="4">
        <v>0</v>
      </c>
      <c r="E26" s="4"/>
      <c r="F26" s="4"/>
      <c r="G26" s="4">
        <v>0</v>
      </c>
      <c r="H26" s="4"/>
      <c r="I26" s="4"/>
      <c r="J26" s="75">
        <f t="shared" si="0"/>
        <v>1</v>
      </c>
      <c r="K26" s="4"/>
      <c r="L26" s="4">
        <v>0</v>
      </c>
      <c r="M26" s="4"/>
      <c r="N26" s="4"/>
      <c r="O26" s="42" t="e">
        <f>IFERROR(VLOOKUP(N26,Mapping!$A$1:$B$17,2,0),Absent)</f>
        <v>#NAME?</v>
      </c>
      <c r="P26" s="4">
        <v>3</v>
      </c>
      <c r="Q26" s="4">
        <v>0</v>
      </c>
      <c r="R26" s="4">
        <v>4</v>
      </c>
      <c r="S26" s="4" t="e">
        <f>VLOOKUP(Q26,Mapping!$A$1:$B$17,2,0)</f>
        <v>#N/A</v>
      </c>
      <c r="T26" s="4">
        <v>15</v>
      </c>
      <c r="U26" s="4">
        <v>0</v>
      </c>
      <c r="V26" s="34" t="str">
        <f t="shared" si="1"/>
        <v>1900_01</v>
      </c>
      <c r="W26" s="75" t="e">
        <f t="shared" si="2"/>
        <v>#N/A</v>
      </c>
      <c r="X26" s="43" t="e">
        <f t="shared" si="3"/>
        <v>#VALUE!</v>
      </c>
      <c r="Y26" s="43" t="e">
        <f t="shared" si="4"/>
        <v>#VALUE!</v>
      </c>
    </row>
    <row r="27" spans="2:25" x14ac:dyDescent="0.35">
      <c r="B27" s="34">
        <v>43867</v>
      </c>
      <c r="C27" s="4"/>
      <c r="D27" s="4">
        <v>0</v>
      </c>
      <c r="E27" s="4"/>
      <c r="F27" s="4"/>
      <c r="G27" s="4">
        <v>0</v>
      </c>
      <c r="H27" s="4"/>
      <c r="I27" s="4"/>
      <c r="J27" s="75">
        <f t="shared" si="0"/>
        <v>1</v>
      </c>
      <c r="K27" s="4"/>
      <c r="L27" s="4">
        <v>0</v>
      </c>
      <c r="M27" s="4"/>
      <c r="N27" s="4"/>
      <c r="O27" s="42" t="e">
        <f>IFERROR(VLOOKUP(N27,Mapping!$A$1:$B$17,2,0),Absent)</f>
        <v>#NAME?</v>
      </c>
      <c r="P27" s="4">
        <v>5</v>
      </c>
      <c r="Q27" s="4">
        <v>2</v>
      </c>
      <c r="R27" s="4">
        <v>4</v>
      </c>
      <c r="S27" s="4" t="str">
        <f>VLOOKUP(Q27,Mapping!$A$1:$B$17,2,0)</f>
        <v>arizona</v>
      </c>
      <c r="T27" s="4">
        <v>16</v>
      </c>
      <c r="U27" s="4">
        <v>1</v>
      </c>
      <c r="V27" s="34" t="str">
        <f t="shared" si="1"/>
        <v>1900_01</v>
      </c>
      <c r="W27" s="75" t="e">
        <f t="shared" si="2"/>
        <v>#VALUE!</v>
      </c>
      <c r="X27" s="43" t="e">
        <f t="shared" si="3"/>
        <v>#VALUE!</v>
      </c>
      <c r="Y27" s="43" t="e">
        <f t="shared" si="4"/>
        <v>#VALUE!</v>
      </c>
    </row>
    <row r="28" spans="2:25" x14ac:dyDescent="0.35">
      <c r="B28" s="34">
        <v>43868</v>
      </c>
      <c r="C28" s="4"/>
      <c r="D28" s="4">
        <v>0</v>
      </c>
      <c r="E28" s="4"/>
      <c r="F28" s="4"/>
      <c r="G28" s="4">
        <v>0</v>
      </c>
      <c r="H28" s="4"/>
      <c r="I28" s="4"/>
      <c r="J28" s="75">
        <f t="shared" si="0"/>
        <v>1</v>
      </c>
      <c r="K28" s="4"/>
      <c r="L28" s="4">
        <v>0</v>
      </c>
      <c r="M28" s="4"/>
      <c r="N28" s="4"/>
      <c r="O28" s="42" t="e">
        <f>IFERROR(VLOOKUP(N28,Mapping!$A$1:$B$17,2,0),Absent)</f>
        <v>#NAME?</v>
      </c>
      <c r="P28" s="4">
        <v>5</v>
      </c>
      <c r="Q28" s="4">
        <v>0</v>
      </c>
      <c r="R28" s="4">
        <v>4</v>
      </c>
      <c r="S28" s="4" t="e">
        <f>VLOOKUP(Q28,Mapping!$A$1:$B$17,2,0)</f>
        <v>#N/A</v>
      </c>
      <c r="T28" s="4">
        <v>16</v>
      </c>
      <c r="U28" s="4">
        <v>0</v>
      </c>
      <c r="V28" s="34" t="str">
        <f t="shared" si="1"/>
        <v>1900_01</v>
      </c>
      <c r="W28" s="75" t="e">
        <f t="shared" si="2"/>
        <v>#N/A</v>
      </c>
      <c r="X28" s="43" t="e">
        <f t="shared" si="3"/>
        <v>#VALUE!</v>
      </c>
      <c r="Y28" s="43" t="e">
        <f t="shared" si="4"/>
        <v>#VALUE!</v>
      </c>
    </row>
    <row r="29" spans="2:25" x14ac:dyDescent="0.35">
      <c r="B29" s="34">
        <v>43869</v>
      </c>
      <c r="C29" s="4"/>
      <c r="D29" s="4">
        <v>0</v>
      </c>
      <c r="E29" s="4"/>
      <c r="F29" s="4"/>
      <c r="G29" s="4">
        <v>0</v>
      </c>
      <c r="H29" s="4"/>
      <c r="I29" s="4"/>
      <c r="J29" s="75">
        <f t="shared" si="0"/>
        <v>1</v>
      </c>
      <c r="K29" s="4"/>
      <c r="L29" s="4">
        <v>0</v>
      </c>
      <c r="M29" s="4"/>
      <c r="N29" s="4"/>
      <c r="O29" s="42" t="e">
        <f>IFERROR(VLOOKUP(N29,Mapping!$A$1:$B$17,2,0),Absent)</f>
        <v>#NAME?</v>
      </c>
      <c r="P29" s="4">
        <v>5</v>
      </c>
      <c r="Q29" s="4">
        <v>0</v>
      </c>
      <c r="R29" s="4">
        <v>4</v>
      </c>
      <c r="S29" s="4" t="e">
        <f>VLOOKUP(Q29,Mapping!$A$1:$B$17,2,0)</f>
        <v>#N/A</v>
      </c>
      <c r="T29" s="4">
        <v>18</v>
      </c>
      <c r="U29" s="4">
        <v>2</v>
      </c>
      <c r="V29" s="34" t="str">
        <f t="shared" si="1"/>
        <v>1900_01</v>
      </c>
      <c r="W29" s="75" t="e">
        <f t="shared" si="2"/>
        <v>#N/A</v>
      </c>
      <c r="X29" s="43" t="e">
        <f t="shared" si="3"/>
        <v>#VALUE!</v>
      </c>
      <c r="Y29" s="43" t="e">
        <f t="shared" si="4"/>
        <v>#VALUE!</v>
      </c>
    </row>
    <row r="30" spans="2:25" x14ac:dyDescent="0.35">
      <c r="B30" s="34">
        <v>43870</v>
      </c>
      <c r="C30" s="4"/>
      <c r="D30" s="4">
        <v>0</v>
      </c>
      <c r="E30" s="4"/>
      <c r="F30" s="4"/>
      <c r="G30" s="4">
        <v>0</v>
      </c>
      <c r="H30" s="4"/>
      <c r="I30" s="4"/>
      <c r="J30" s="75">
        <f t="shared" si="0"/>
        <v>1</v>
      </c>
      <c r="K30" s="4"/>
      <c r="L30" s="4">
        <v>0</v>
      </c>
      <c r="M30" s="4"/>
      <c r="N30" s="4"/>
      <c r="O30" s="42" t="e">
        <f>IFERROR(VLOOKUP(N30,Mapping!$A$1:$B$17,2,0),Absent)</f>
        <v>#NAME?</v>
      </c>
      <c r="P30" s="4">
        <v>5</v>
      </c>
      <c r="Q30" s="4">
        <v>0</v>
      </c>
      <c r="R30" s="4">
        <v>4</v>
      </c>
      <c r="S30" s="4" t="e">
        <f>VLOOKUP(Q30,Mapping!$A$1:$B$17,2,0)</f>
        <v>#N/A</v>
      </c>
      <c r="T30" s="4">
        <v>18</v>
      </c>
      <c r="U30" s="4">
        <v>0</v>
      </c>
      <c r="V30" s="34" t="str">
        <f t="shared" si="1"/>
        <v>1900_01</v>
      </c>
      <c r="W30" s="75" t="e">
        <f t="shared" si="2"/>
        <v>#N/A</v>
      </c>
      <c r="X30" s="43" t="e">
        <f t="shared" si="3"/>
        <v>#VALUE!</v>
      </c>
      <c r="Y30" s="43" t="e">
        <f t="shared" si="4"/>
        <v>#VALUE!</v>
      </c>
    </row>
    <row r="31" spans="2:25" x14ac:dyDescent="0.35">
      <c r="B31" s="34">
        <v>43871</v>
      </c>
      <c r="C31" s="4">
        <v>0</v>
      </c>
      <c r="D31" s="4">
        <v>0</v>
      </c>
      <c r="E31" s="4"/>
      <c r="F31" s="4"/>
      <c r="G31" s="4">
        <v>0</v>
      </c>
      <c r="H31" s="4"/>
      <c r="I31" s="4"/>
      <c r="J31" s="75">
        <f t="shared" si="0"/>
        <v>1</v>
      </c>
      <c r="K31" s="4"/>
      <c r="L31" s="4">
        <v>0</v>
      </c>
      <c r="M31" s="4"/>
      <c r="N31" s="4"/>
      <c r="O31" s="42" t="e">
        <f>IFERROR(VLOOKUP(N31,Mapping!$A$1:$B$17,2,0),Absent)</f>
        <v>#NAME?</v>
      </c>
      <c r="P31" s="4">
        <v>5</v>
      </c>
      <c r="Q31" s="4">
        <v>0</v>
      </c>
      <c r="R31" s="4">
        <v>5</v>
      </c>
      <c r="S31" s="4" t="e">
        <f>VLOOKUP(Q31,Mapping!$A$1:$B$17,2,0)</f>
        <v>#N/A</v>
      </c>
      <c r="T31" s="4">
        <v>19</v>
      </c>
      <c r="U31" s="4">
        <v>1</v>
      </c>
      <c r="V31" s="34" t="str">
        <f t="shared" si="1"/>
        <v>1900_01</v>
      </c>
      <c r="W31" s="75" t="e">
        <f t="shared" si="2"/>
        <v>#N/A</v>
      </c>
      <c r="X31" s="43" t="e">
        <f t="shared" si="3"/>
        <v>#VALUE!</v>
      </c>
      <c r="Y31" s="43" t="e">
        <f t="shared" si="4"/>
        <v>#VALUE!</v>
      </c>
    </row>
    <row r="32" spans="2:25" x14ac:dyDescent="0.35">
      <c r="B32" s="34">
        <v>43872</v>
      </c>
      <c r="C32" s="4">
        <v>0</v>
      </c>
      <c r="D32" s="4">
        <v>0</v>
      </c>
      <c r="E32" s="4"/>
      <c r="F32" s="4"/>
      <c r="G32" s="4">
        <v>0</v>
      </c>
      <c r="H32" s="4"/>
      <c r="I32" s="4"/>
      <c r="J32" s="75">
        <f t="shared" si="0"/>
        <v>1</v>
      </c>
      <c r="K32" s="4"/>
      <c r="L32" s="4">
        <v>0</v>
      </c>
      <c r="M32" s="4"/>
      <c r="N32" s="4"/>
      <c r="O32" s="42" t="e">
        <f>IFERROR(VLOOKUP(N32,Mapping!$A$1:$B$17,2,0),Absent)</f>
        <v>#NAME?</v>
      </c>
      <c r="P32" s="4">
        <v>5</v>
      </c>
      <c r="Q32" s="4">
        <v>0</v>
      </c>
      <c r="R32" s="4">
        <v>5</v>
      </c>
      <c r="S32" s="4" t="e">
        <f>VLOOKUP(Q32,Mapping!$A$1:$B$17,2,0)</f>
        <v>#N/A</v>
      </c>
      <c r="T32" s="4">
        <v>20</v>
      </c>
      <c r="U32" s="4">
        <v>1</v>
      </c>
      <c r="V32" s="34" t="str">
        <f t="shared" si="1"/>
        <v>1900_01</v>
      </c>
      <c r="W32" s="75" t="e">
        <f t="shared" si="2"/>
        <v>#N/A</v>
      </c>
      <c r="X32" s="43" t="e">
        <f t="shared" si="3"/>
        <v>#VALUE!</v>
      </c>
      <c r="Y32" s="43" t="e">
        <f t="shared" si="4"/>
        <v>#VALUE!</v>
      </c>
    </row>
    <row r="33" spans="2:25" x14ac:dyDescent="0.35">
      <c r="B33" s="34">
        <v>43873</v>
      </c>
      <c r="C33" s="4">
        <v>0</v>
      </c>
      <c r="D33" s="4">
        <v>0</v>
      </c>
      <c r="E33" s="4"/>
      <c r="F33" s="4"/>
      <c r="G33" s="4">
        <v>0</v>
      </c>
      <c r="H33" s="4"/>
      <c r="I33" s="4"/>
      <c r="J33" s="75">
        <f t="shared" si="0"/>
        <v>1</v>
      </c>
      <c r="K33" s="4"/>
      <c r="L33" s="4">
        <v>0</v>
      </c>
      <c r="M33" s="4"/>
      <c r="N33" s="4"/>
      <c r="O33" s="42" t="e">
        <f>IFERROR(VLOOKUP(N33,Mapping!$A$1:$B$17,2,0),Absent)</f>
        <v>#NAME?</v>
      </c>
      <c r="P33" s="4">
        <v>5</v>
      </c>
      <c r="Q33" s="4">
        <v>0</v>
      </c>
      <c r="R33" s="4">
        <v>5</v>
      </c>
      <c r="S33" s="4" t="e">
        <f>VLOOKUP(Q33,Mapping!$A$1:$B$17,2,0)</f>
        <v>#N/A</v>
      </c>
      <c r="T33" s="4">
        <v>21</v>
      </c>
      <c r="U33" s="4">
        <v>1</v>
      </c>
      <c r="V33" s="34" t="str">
        <f t="shared" si="1"/>
        <v>1900_01</v>
      </c>
      <c r="W33" s="75" t="e">
        <f t="shared" si="2"/>
        <v>#N/A</v>
      </c>
      <c r="X33" s="43" t="e">
        <f t="shared" si="3"/>
        <v>#VALUE!</v>
      </c>
      <c r="Y33" s="43" t="e">
        <f t="shared" si="4"/>
        <v>#VALUE!</v>
      </c>
    </row>
    <row r="34" spans="2:25" x14ac:dyDescent="0.35">
      <c r="B34" s="34">
        <v>43874</v>
      </c>
      <c r="C34" s="4">
        <v>0</v>
      </c>
      <c r="D34" s="4">
        <v>0</v>
      </c>
      <c r="E34" s="4"/>
      <c r="F34" s="4"/>
      <c r="G34" s="4">
        <v>0</v>
      </c>
      <c r="H34" s="4"/>
      <c r="I34" s="4"/>
      <c r="J34" s="75">
        <f t="shared" si="0"/>
        <v>1</v>
      </c>
      <c r="K34" s="4"/>
      <c r="L34" s="4">
        <v>0</v>
      </c>
      <c r="M34" s="4"/>
      <c r="N34" s="4"/>
      <c r="O34" s="42" t="e">
        <f>IFERROR(VLOOKUP(N34,Mapping!$A$1:$B$17,2,0),Absent)</f>
        <v>#NAME?</v>
      </c>
      <c r="P34" s="4">
        <v>6</v>
      </c>
      <c r="Q34" s="4">
        <v>1</v>
      </c>
      <c r="R34" s="4">
        <v>5</v>
      </c>
      <c r="S34" s="4" t="str">
        <f>VLOOKUP(Q34,Mapping!$A$1:$B$17,2,0)</f>
        <v>alaska</v>
      </c>
      <c r="T34" s="4">
        <v>22</v>
      </c>
      <c r="U34" s="4">
        <v>1</v>
      </c>
      <c r="V34" s="34" t="str">
        <f t="shared" si="1"/>
        <v>1900_01</v>
      </c>
      <c r="W34" s="75" t="e">
        <f t="shared" si="2"/>
        <v>#VALUE!</v>
      </c>
      <c r="X34" s="43" t="e">
        <f t="shared" si="3"/>
        <v>#VALUE!</v>
      </c>
      <c r="Y34" s="43" t="e">
        <f t="shared" si="4"/>
        <v>#VALUE!</v>
      </c>
    </row>
    <row r="35" spans="2:25" x14ac:dyDescent="0.35">
      <c r="B35" s="34">
        <v>43875</v>
      </c>
      <c r="C35" s="4">
        <v>0</v>
      </c>
      <c r="D35" s="4">
        <v>0</v>
      </c>
      <c r="E35" s="4"/>
      <c r="F35" s="4"/>
      <c r="G35" s="4">
        <v>0</v>
      </c>
      <c r="H35" s="4"/>
      <c r="I35" s="4"/>
      <c r="J35" s="75">
        <f t="shared" si="0"/>
        <v>1</v>
      </c>
      <c r="K35" s="4"/>
      <c r="L35" s="4">
        <v>0</v>
      </c>
      <c r="M35" s="4"/>
      <c r="N35" s="4"/>
      <c r="O35" s="42" t="e">
        <f>IFERROR(VLOOKUP(N35,Mapping!$A$1:$B$17,2,0),Absent)</f>
        <v>#NAME?</v>
      </c>
      <c r="P35" s="4">
        <v>7</v>
      </c>
      <c r="Q35" s="4">
        <v>1</v>
      </c>
      <c r="R35" s="4">
        <v>5</v>
      </c>
      <c r="S35" s="4" t="str">
        <f>VLOOKUP(Q35,Mapping!$A$1:$B$17,2,0)</f>
        <v>alaska</v>
      </c>
      <c r="T35" s="4">
        <v>22</v>
      </c>
      <c r="U35" s="4">
        <v>0</v>
      </c>
      <c r="V35" s="34" t="str">
        <f t="shared" si="1"/>
        <v>1900_01</v>
      </c>
      <c r="W35" s="75" t="e">
        <f t="shared" si="2"/>
        <v>#VALUE!</v>
      </c>
      <c r="X35" s="43" t="e">
        <f t="shared" si="3"/>
        <v>#VALUE!</v>
      </c>
      <c r="Y35" s="43" t="e">
        <f t="shared" si="4"/>
        <v>#VALUE!</v>
      </c>
    </row>
    <row r="36" spans="2:25" x14ac:dyDescent="0.35">
      <c r="B36" s="34">
        <v>43876</v>
      </c>
      <c r="C36" s="4">
        <v>0</v>
      </c>
      <c r="D36" s="4">
        <v>0</v>
      </c>
      <c r="E36" s="4"/>
      <c r="F36" s="4"/>
      <c r="G36" s="4">
        <v>0</v>
      </c>
      <c r="H36" s="4"/>
      <c r="I36" s="4"/>
      <c r="J36" s="75">
        <f t="shared" si="0"/>
        <v>1</v>
      </c>
      <c r="K36" s="4"/>
      <c r="L36" s="4">
        <v>0</v>
      </c>
      <c r="M36" s="4"/>
      <c r="N36" s="4"/>
      <c r="O36" s="42" t="e">
        <f>IFERROR(VLOOKUP(N36,Mapping!$A$1:$B$17,2,0),Absent)</f>
        <v>#NAME?</v>
      </c>
      <c r="P36" s="4">
        <v>7</v>
      </c>
      <c r="Q36" s="4">
        <v>0</v>
      </c>
      <c r="R36" s="4">
        <v>6</v>
      </c>
      <c r="S36" s="4" t="e">
        <f>VLOOKUP(Q36,Mapping!$A$1:$B$17,2,0)</f>
        <v>#N/A</v>
      </c>
      <c r="T36" s="4">
        <v>26</v>
      </c>
      <c r="U36" s="4">
        <v>4</v>
      </c>
      <c r="V36" s="34" t="str">
        <f t="shared" si="1"/>
        <v>1900_01</v>
      </c>
      <c r="W36" s="75" t="e">
        <f t="shared" si="2"/>
        <v>#N/A</v>
      </c>
      <c r="X36" s="43" t="e">
        <f t="shared" si="3"/>
        <v>#VALUE!</v>
      </c>
      <c r="Y36" s="43" t="e">
        <f t="shared" si="4"/>
        <v>#VALUE!</v>
      </c>
    </row>
    <row r="37" spans="2:25" x14ac:dyDescent="0.35">
      <c r="B37" s="34">
        <v>43877</v>
      </c>
      <c r="C37" s="4">
        <v>0</v>
      </c>
      <c r="D37" s="4">
        <v>0</v>
      </c>
      <c r="E37" s="4"/>
      <c r="F37" s="4"/>
      <c r="G37" s="4">
        <v>0</v>
      </c>
      <c r="H37" s="4"/>
      <c r="I37" s="4"/>
      <c r="J37" s="75">
        <f t="shared" si="0"/>
        <v>1</v>
      </c>
      <c r="K37" s="4"/>
      <c r="L37" s="4">
        <v>0</v>
      </c>
      <c r="M37" s="4"/>
      <c r="N37" s="4"/>
      <c r="O37" s="42" t="e">
        <f>IFERROR(VLOOKUP(N37,Mapping!$A$1:$B$17,2,0),Absent)</f>
        <v>#NAME?</v>
      </c>
      <c r="P37" s="4">
        <v>7</v>
      </c>
      <c r="Q37" s="4">
        <v>0</v>
      </c>
      <c r="R37" s="4">
        <v>6</v>
      </c>
      <c r="S37" s="4" t="e">
        <f>VLOOKUP(Q37,Mapping!$A$1:$B$17,2,0)</f>
        <v>#N/A</v>
      </c>
      <c r="T37" s="4">
        <v>28</v>
      </c>
      <c r="U37" s="4">
        <v>2</v>
      </c>
      <c r="V37" s="34" t="str">
        <f t="shared" si="1"/>
        <v>1900_01</v>
      </c>
      <c r="W37" s="75" t="e">
        <f t="shared" si="2"/>
        <v>#N/A</v>
      </c>
      <c r="X37" s="43" t="e">
        <f t="shared" si="3"/>
        <v>#VALUE!</v>
      </c>
      <c r="Y37" s="43" t="e">
        <f t="shared" si="4"/>
        <v>#VALUE!</v>
      </c>
    </row>
    <row r="38" spans="2:25" x14ac:dyDescent="0.35">
      <c r="B38" s="34">
        <v>43878</v>
      </c>
      <c r="C38" s="4">
        <v>0</v>
      </c>
      <c r="D38" s="4">
        <v>0</v>
      </c>
      <c r="E38" s="4"/>
      <c r="F38" s="4"/>
      <c r="G38" s="4">
        <v>0</v>
      </c>
      <c r="H38" s="4"/>
      <c r="I38" s="4"/>
      <c r="J38" s="75">
        <f t="shared" si="0"/>
        <v>1</v>
      </c>
      <c r="K38" s="4"/>
      <c r="L38" s="4">
        <v>0</v>
      </c>
      <c r="M38" s="4"/>
      <c r="N38" s="4"/>
      <c r="O38" s="42" t="e">
        <f>IFERROR(VLOOKUP(N38,Mapping!$A$1:$B$17,2,0),Absent)</f>
        <v>#NAME?</v>
      </c>
      <c r="P38" s="4">
        <v>7</v>
      </c>
      <c r="Q38" s="4">
        <v>0</v>
      </c>
      <c r="R38" s="4">
        <v>6</v>
      </c>
      <c r="S38" s="4" t="e">
        <f>VLOOKUP(Q38,Mapping!$A$1:$B$17,2,0)</f>
        <v>#N/A</v>
      </c>
      <c r="T38" s="4">
        <v>29</v>
      </c>
      <c r="U38" s="4">
        <v>1</v>
      </c>
      <c r="V38" s="34" t="str">
        <f t="shared" si="1"/>
        <v>1900_01</v>
      </c>
      <c r="W38" s="75" t="e">
        <f t="shared" si="2"/>
        <v>#N/A</v>
      </c>
      <c r="X38" s="43" t="e">
        <f t="shared" si="3"/>
        <v>#VALUE!</v>
      </c>
      <c r="Y38" s="43" t="e">
        <f t="shared" si="4"/>
        <v>#VALUE!</v>
      </c>
    </row>
    <row r="39" spans="2:25" x14ac:dyDescent="0.35">
      <c r="B39" s="34">
        <v>43879</v>
      </c>
      <c r="C39" s="4">
        <v>0</v>
      </c>
      <c r="D39" s="4">
        <v>0</v>
      </c>
      <c r="E39" s="4"/>
      <c r="F39" s="4"/>
      <c r="G39" s="4">
        <v>0</v>
      </c>
      <c r="H39" s="4"/>
      <c r="I39" s="4"/>
      <c r="J39" s="75">
        <f t="shared" si="0"/>
        <v>1</v>
      </c>
      <c r="K39" s="4"/>
      <c r="L39" s="4">
        <v>0</v>
      </c>
      <c r="M39" s="4"/>
      <c r="N39" s="4"/>
      <c r="O39" s="42" t="e">
        <f>IFERROR(VLOOKUP(N39,Mapping!$A$1:$B$17,2,0),Absent)</f>
        <v>#NAME?</v>
      </c>
      <c r="P39" s="4">
        <v>7</v>
      </c>
      <c r="Q39" s="4">
        <v>0</v>
      </c>
      <c r="R39" s="4">
        <v>6</v>
      </c>
      <c r="S39" s="4" t="e">
        <f>VLOOKUP(Q39,Mapping!$A$1:$B$17,2,0)</f>
        <v>#N/A</v>
      </c>
      <c r="T39" s="4">
        <v>29</v>
      </c>
      <c r="U39" s="4">
        <v>0</v>
      </c>
      <c r="V39" s="34" t="str">
        <f t="shared" si="1"/>
        <v>1900_01</v>
      </c>
      <c r="W39" s="75" t="e">
        <f t="shared" si="2"/>
        <v>#N/A</v>
      </c>
      <c r="X39" s="43" t="e">
        <f t="shared" si="3"/>
        <v>#VALUE!</v>
      </c>
      <c r="Y39" s="43" t="e">
        <f t="shared" si="4"/>
        <v>#VALUE!</v>
      </c>
    </row>
    <row r="40" spans="2:25" x14ac:dyDescent="0.35">
      <c r="B40" s="34">
        <v>43880</v>
      </c>
      <c r="C40" s="4">
        <v>0</v>
      </c>
      <c r="D40" s="4">
        <v>0</v>
      </c>
      <c r="E40" s="4"/>
      <c r="F40" s="4"/>
      <c r="G40" s="4">
        <v>0</v>
      </c>
      <c r="H40" s="4"/>
      <c r="I40" s="4"/>
      <c r="J40" s="75">
        <f t="shared" si="0"/>
        <v>1</v>
      </c>
      <c r="K40" s="4"/>
      <c r="L40" s="4">
        <v>0</v>
      </c>
      <c r="M40" s="4"/>
      <c r="N40" s="4"/>
      <c r="O40" s="42" t="e">
        <f>IFERROR(VLOOKUP(N40,Mapping!$A$1:$B$17,2,0),Absent)</f>
        <v>#NAME?</v>
      </c>
      <c r="P40" s="4">
        <v>7</v>
      </c>
      <c r="Q40" s="4">
        <v>0</v>
      </c>
      <c r="R40" s="4">
        <v>6</v>
      </c>
      <c r="S40" s="4" t="e">
        <f>VLOOKUP(Q40,Mapping!$A$1:$B$17,2,0)</f>
        <v>#N/A</v>
      </c>
      <c r="T40" s="4">
        <v>35</v>
      </c>
      <c r="U40" s="4">
        <v>6</v>
      </c>
      <c r="V40" s="34" t="str">
        <f t="shared" si="1"/>
        <v>1900_01</v>
      </c>
      <c r="W40" s="75" t="e">
        <f t="shared" si="2"/>
        <v>#N/A</v>
      </c>
      <c r="X40" s="43" t="e">
        <f t="shared" si="3"/>
        <v>#VALUE!</v>
      </c>
      <c r="Y40" s="43" t="e">
        <f t="shared" si="4"/>
        <v>#VALUE!</v>
      </c>
    </row>
    <row r="41" spans="2:25" x14ac:dyDescent="0.35">
      <c r="B41" s="34">
        <v>43881</v>
      </c>
      <c r="C41" s="4">
        <v>0</v>
      </c>
      <c r="D41" s="4">
        <v>0</v>
      </c>
      <c r="E41" s="4"/>
      <c r="F41" s="4"/>
      <c r="G41" s="4">
        <v>0</v>
      </c>
      <c r="H41" s="4"/>
      <c r="I41" s="4"/>
      <c r="J41" s="75">
        <f t="shared" si="0"/>
        <v>1</v>
      </c>
      <c r="K41" s="4"/>
      <c r="L41" s="4">
        <v>0</v>
      </c>
      <c r="M41" s="4"/>
      <c r="N41" s="4"/>
      <c r="O41" s="42" t="e">
        <f>IFERROR(VLOOKUP(N41,Mapping!$A$1:$B$17,2,0),Absent)</f>
        <v>#NAME?</v>
      </c>
      <c r="P41" s="4">
        <v>7</v>
      </c>
      <c r="Q41" s="4">
        <v>0</v>
      </c>
      <c r="R41" s="4">
        <v>6</v>
      </c>
      <c r="S41" s="4" t="e">
        <f>VLOOKUP(Q41,Mapping!$A$1:$B$17,2,0)</f>
        <v>#N/A</v>
      </c>
      <c r="T41" s="4">
        <v>36</v>
      </c>
      <c r="U41" s="4">
        <v>1</v>
      </c>
      <c r="V41" s="34" t="str">
        <f t="shared" si="1"/>
        <v>1900_01</v>
      </c>
      <c r="W41" s="75" t="e">
        <f t="shared" si="2"/>
        <v>#N/A</v>
      </c>
      <c r="X41" s="43" t="e">
        <f t="shared" si="3"/>
        <v>#VALUE!</v>
      </c>
      <c r="Y41" s="43" t="e">
        <f t="shared" si="4"/>
        <v>#VALUE!</v>
      </c>
    </row>
    <row r="42" spans="2:25" x14ac:dyDescent="0.35">
      <c r="B42" s="34">
        <v>43882</v>
      </c>
      <c r="C42" s="4">
        <v>0</v>
      </c>
      <c r="D42" s="4">
        <v>0</v>
      </c>
      <c r="E42" s="4"/>
      <c r="F42" s="4"/>
      <c r="G42" s="4">
        <v>0</v>
      </c>
      <c r="H42" s="4"/>
      <c r="I42" s="4"/>
      <c r="J42" s="75">
        <f t="shared" si="0"/>
        <v>1</v>
      </c>
      <c r="K42" s="4"/>
      <c r="L42" s="4">
        <v>0</v>
      </c>
      <c r="M42" s="4"/>
      <c r="N42" s="4"/>
      <c r="O42" s="42" t="e">
        <f>IFERROR(VLOOKUP(N42,Mapping!$A$1:$B$17,2,0),Absent)</f>
        <v>#NAME?</v>
      </c>
      <c r="P42" s="4">
        <v>7</v>
      </c>
      <c r="Q42" s="4">
        <v>0</v>
      </c>
      <c r="R42" s="4">
        <v>6</v>
      </c>
      <c r="S42" s="4" t="e">
        <f>VLOOKUP(Q42,Mapping!$A$1:$B$17,2,0)</f>
        <v>#N/A</v>
      </c>
      <c r="T42" s="4">
        <v>37</v>
      </c>
      <c r="U42" s="4">
        <v>1</v>
      </c>
      <c r="V42" s="34" t="str">
        <f t="shared" si="1"/>
        <v>1900_01</v>
      </c>
      <c r="W42" s="75" t="e">
        <f t="shared" si="2"/>
        <v>#N/A</v>
      </c>
      <c r="X42" s="43" t="e">
        <f t="shared" si="3"/>
        <v>#VALUE!</v>
      </c>
      <c r="Y42" s="43" t="e">
        <f t="shared" si="4"/>
        <v>#VALUE!</v>
      </c>
    </row>
    <row r="43" spans="2:25" x14ac:dyDescent="0.35">
      <c r="B43" s="34">
        <v>43883</v>
      </c>
      <c r="C43" s="4">
        <v>0</v>
      </c>
      <c r="D43" s="4">
        <v>0</v>
      </c>
      <c r="E43" s="4"/>
      <c r="F43" s="4"/>
      <c r="G43" s="4">
        <v>0</v>
      </c>
      <c r="H43" s="4"/>
      <c r="I43" s="4"/>
      <c r="J43" s="75">
        <f t="shared" si="0"/>
        <v>1</v>
      </c>
      <c r="K43" s="4"/>
      <c r="L43" s="4">
        <v>0</v>
      </c>
      <c r="M43" s="4"/>
      <c r="N43" s="4"/>
      <c r="O43" s="42" t="e">
        <f>IFERROR(VLOOKUP(N43,Mapping!$A$1:$B$17,2,0),Absent)</f>
        <v>#NAME?</v>
      </c>
      <c r="P43" s="4">
        <v>7</v>
      </c>
      <c r="Q43" s="4">
        <v>0</v>
      </c>
      <c r="R43" s="4">
        <v>6</v>
      </c>
      <c r="S43" s="4" t="e">
        <f>VLOOKUP(Q43,Mapping!$A$1:$B$17,2,0)</f>
        <v>#N/A</v>
      </c>
      <c r="T43" s="4">
        <v>38</v>
      </c>
      <c r="U43" s="4">
        <v>1</v>
      </c>
      <c r="V43" s="34" t="str">
        <f t="shared" si="1"/>
        <v>1900_01</v>
      </c>
      <c r="W43" s="75" t="e">
        <f t="shared" si="2"/>
        <v>#N/A</v>
      </c>
      <c r="X43" s="43" t="e">
        <f t="shared" si="3"/>
        <v>#VALUE!</v>
      </c>
      <c r="Y43" s="43" t="e">
        <f t="shared" si="4"/>
        <v>#VALUE!</v>
      </c>
    </row>
    <row r="44" spans="2:25" x14ac:dyDescent="0.35">
      <c r="B44" s="34">
        <v>43884</v>
      </c>
      <c r="C44" s="4">
        <v>0</v>
      </c>
      <c r="D44" s="4">
        <v>0</v>
      </c>
      <c r="E44" s="4"/>
      <c r="F44" s="4"/>
      <c r="G44" s="4">
        <v>0</v>
      </c>
      <c r="H44" s="4"/>
      <c r="I44" s="4"/>
      <c r="J44" s="75">
        <f t="shared" si="0"/>
        <v>1</v>
      </c>
      <c r="K44" s="4"/>
      <c r="L44" s="4">
        <v>0</v>
      </c>
      <c r="M44" s="4"/>
      <c r="N44" s="4"/>
      <c r="O44" s="42" t="e">
        <f>IFERROR(VLOOKUP(N44,Mapping!$A$1:$B$17,2,0),Absent)</f>
        <v>#NAME?</v>
      </c>
      <c r="P44" s="4">
        <v>8</v>
      </c>
      <c r="Q44" s="4">
        <v>1</v>
      </c>
      <c r="R44" s="4">
        <v>6</v>
      </c>
      <c r="S44" s="4" t="str">
        <f>VLOOKUP(Q44,Mapping!$A$1:$B$17,2,0)</f>
        <v>alaska</v>
      </c>
      <c r="T44" s="4">
        <v>38</v>
      </c>
      <c r="U44" s="4">
        <v>0</v>
      </c>
      <c r="V44" s="34" t="str">
        <f t="shared" si="1"/>
        <v>1900_01</v>
      </c>
      <c r="W44" s="75" t="e">
        <f t="shared" si="2"/>
        <v>#VALUE!</v>
      </c>
      <c r="X44" s="43" t="e">
        <f t="shared" si="3"/>
        <v>#VALUE!</v>
      </c>
      <c r="Y44" s="43" t="e">
        <f t="shared" si="4"/>
        <v>#VALUE!</v>
      </c>
    </row>
    <row r="45" spans="2:25" x14ac:dyDescent="0.35">
      <c r="B45" s="34">
        <v>43885</v>
      </c>
      <c r="C45" s="4">
        <v>0</v>
      </c>
      <c r="D45" s="4">
        <v>0</v>
      </c>
      <c r="E45" s="4"/>
      <c r="F45" s="4"/>
      <c r="G45" s="4">
        <v>0</v>
      </c>
      <c r="H45" s="4"/>
      <c r="I45" s="4"/>
      <c r="J45" s="75">
        <f t="shared" si="0"/>
        <v>1</v>
      </c>
      <c r="K45" s="4"/>
      <c r="L45" s="4">
        <v>0</v>
      </c>
      <c r="M45" s="4"/>
      <c r="N45" s="4"/>
      <c r="O45" s="42" t="e">
        <f>IFERROR(VLOOKUP(N45,Mapping!$A$1:$B$17,2,0),Absent)</f>
        <v>#NAME?</v>
      </c>
      <c r="P45" s="4">
        <v>9</v>
      </c>
      <c r="Q45" s="4">
        <v>1</v>
      </c>
      <c r="R45" s="4">
        <v>6</v>
      </c>
      <c r="S45" s="4" t="str">
        <f>VLOOKUP(Q45,Mapping!$A$1:$B$17,2,0)</f>
        <v>alaska</v>
      </c>
      <c r="T45" s="4">
        <v>40</v>
      </c>
      <c r="U45" s="4">
        <v>2</v>
      </c>
      <c r="V45" s="34" t="str">
        <f t="shared" si="1"/>
        <v>1900_01</v>
      </c>
      <c r="W45" s="75" t="e">
        <f t="shared" si="2"/>
        <v>#VALUE!</v>
      </c>
      <c r="X45" s="43" t="e">
        <f t="shared" si="3"/>
        <v>#VALUE!</v>
      </c>
      <c r="Y45" s="43" t="e">
        <f t="shared" si="4"/>
        <v>#VALUE!</v>
      </c>
    </row>
    <row r="46" spans="2:25" x14ac:dyDescent="0.35">
      <c r="B46" s="34">
        <v>43886</v>
      </c>
      <c r="C46" s="4">
        <v>0</v>
      </c>
      <c r="D46" s="4">
        <v>0</v>
      </c>
      <c r="E46" s="4"/>
      <c r="F46" s="4"/>
      <c r="G46" s="4">
        <v>0</v>
      </c>
      <c r="H46" s="4"/>
      <c r="I46" s="4"/>
      <c r="J46" s="75">
        <f t="shared" si="0"/>
        <v>1</v>
      </c>
      <c r="K46" s="4"/>
      <c r="L46" s="4">
        <v>0</v>
      </c>
      <c r="M46" s="4"/>
      <c r="N46" s="4"/>
      <c r="O46" s="42" t="e">
        <f>IFERROR(VLOOKUP(N46,Mapping!$A$1:$B$17,2,0),Absent)</f>
        <v>#NAME?</v>
      </c>
      <c r="P46" s="4">
        <v>10</v>
      </c>
      <c r="Q46" s="4">
        <v>1</v>
      </c>
      <c r="R46" s="4">
        <v>6</v>
      </c>
      <c r="S46" s="4" t="str">
        <f>VLOOKUP(Q46,Mapping!$A$1:$B$17,2,0)</f>
        <v>alaska</v>
      </c>
      <c r="T46" s="4">
        <v>41</v>
      </c>
      <c r="U46" s="4">
        <v>1</v>
      </c>
      <c r="V46" s="34" t="str">
        <f t="shared" si="1"/>
        <v>1900_01</v>
      </c>
      <c r="W46" s="75" t="e">
        <f t="shared" si="2"/>
        <v>#VALUE!</v>
      </c>
      <c r="X46" s="43" t="e">
        <f t="shared" si="3"/>
        <v>#VALUE!</v>
      </c>
      <c r="Y46" s="43" t="e">
        <f t="shared" si="4"/>
        <v>#VALUE!</v>
      </c>
    </row>
    <row r="47" spans="2:25" x14ac:dyDescent="0.35">
      <c r="B47" s="34">
        <v>43887</v>
      </c>
      <c r="C47" s="4">
        <v>2</v>
      </c>
      <c r="D47" s="4">
        <v>2</v>
      </c>
      <c r="E47" s="4"/>
      <c r="F47" s="4"/>
      <c r="G47" s="4">
        <v>0</v>
      </c>
      <c r="H47" s="4"/>
      <c r="I47" s="4"/>
      <c r="J47" s="75">
        <f t="shared" si="0"/>
        <v>1</v>
      </c>
      <c r="K47" s="4"/>
      <c r="L47" s="4">
        <v>0</v>
      </c>
      <c r="M47" s="4"/>
      <c r="N47" s="4"/>
      <c r="O47" s="42" t="e">
        <f>IFERROR(VLOOKUP(N47,Mapping!$A$1:$B$17,2,0),Absent)</f>
        <v>#NAME?</v>
      </c>
      <c r="P47" s="4">
        <v>12</v>
      </c>
      <c r="Q47" s="4">
        <v>2</v>
      </c>
      <c r="R47" s="4">
        <v>6</v>
      </c>
      <c r="S47" s="4" t="str">
        <f>VLOOKUP(Q47,Mapping!$A$1:$B$17,2,0)</f>
        <v>arizona</v>
      </c>
      <c r="T47" s="4">
        <v>41</v>
      </c>
      <c r="U47" s="4">
        <v>0</v>
      </c>
      <c r="V47" s="34" t="str">
        <f t="shared" si="1"/>
        <v>1900_01</v>
      </c>
      <c r="W47" s="75" t="e">
        <f t="shared" si="2"/>
        <v>#VALUE!</v>
      </c>
      <c r="X47" s="43" t="e">
        <f t="shared" si="3"/>
        <v>#VALUE!</v>
      </c>
      <c r="Y47" s="43" t="e">
        <f t="shared" si="4"/>
        <v>#VALUE!</v>
      </c>
    </row>
    <row r="48" spans="2:25" x14ac:dyDescent="0.35">
      <c r="B48" s="34">
        <v>43888</v>
      </c>
      <c r="C48" s="4">
        <v>2</v>
      </c>
      <c r="D48" s="4">
        <v>0</v>
      </c>
      <c r="E48" s="4"/>
      <c r="F48" s="4"/>
      <c r="G48" s="4">
        <v>0</v>
      </c>
      <c r="H48" s="4"/>
      <c r="I48" s="4"/>
      <c r="J48" s="75">
        <f t="shared" si="0"/>
        <v>1</v>
      </c>
      <c r="K48" s="4"/>
      <c r="L48" s="4">
        <v>0</v>
      </c>
      <c r="M48" s="4"/>
      <c r="N48" s="4"/>
      <c r="O48" s="42" t="e">
        <f>IFERROR(VLOOKUP(N48,Mapping!$A$1:$B$17,2,0),Absent)</f>
        <v>#NAME?</v>
      </c>
      <c r="P48" s="4">
        <v>13</v>
      </c>
      <c r="Q48" s="4">
        <v>1</v>
      </c>
      <c r="R48" s="4">
        <v>7</v>
      </c>
      <c r="S48" s="4" t="str">
        <f>VLOOKUP(Q48,Mapping!$A$1:$B$17,2,0)</f>
        <v>alaska</v>
      </c>
      <c r="T48" s="4">
        <v>6487</v>
      </c>
      <c r="U48" s="4">
        <v>6446</v>
      </c>
      <c r="V48" s="34" t="str">
        <f t="shared" si="1"/>
        <v>1917_08</v>
      </c>
      <c r="W48" s="75" t="e">
        <f t="shared" si="2"/>
        <v>#VALUE!</v>
      </c>
      <c r="X48" s="43" t="e">
        <f t="shared" si="3"/>
        <v>#VALUE!</v>
      </c>
      <c r="Y48" s="43" t="e">
        <f t="shared" si="4"/>
        <v>#VALUE!</v>
      </c>
    </row>
    <row r="49" spans="2:25" x14ac:dyDescent="0.35">
      <c r="B49" s="34">
        <v>43889</v>
      </c>
      <c r="C49" s="4">
        <v>4</v>
      </c>
      <c r="D49" s="4">
        <v>2</v>
      </c>
      <c r="E49" s="4"/>
      <c r="F49" s="4"/>
      <c r="G49" s="4">
        <v>0</v>
      </c>
      <c r="H49" s="4"/>
      <c r="I49" s="4"/>
      <c r="J49" s="75">
        <f t="shared" si="0"/>
        <v>1</v>
      </c>
      <c r="K49" s="4"/>
      <c r="L49" s="4">
        <v>0</v>
      </c>
      <c r="M49" s="4"/>
      <c r="N49" s="4"/>
      <c r="O49" s="42" t="e">
        <f>IFERROR(VLOOKUP(N49,Mapping!$A$1:$B$17,2,0),Absent)</f>
        <v>#NAME?</v>
      </c>
      <c r="P49" s="4">
        <v>15</v>
      </c>
      <c r="Q49" s="4">
        <v>2</v>
      </c>
      <c r="R49" s="4">
        <v>7</v>
      </c>
      <c r="S49" s="4" t="str">
        <f>VLOOKUP(Q49,Mapping!$A$1:$B$17,2,0)</f>
        <v>arizona</v>
      </c>
      <c r="T49" s="4">
        <v>6490</v>
      </c>
      <c r="U49" s="4">
        <v>3</v>
      </c>
      <c r="V49" s="34" t="str">
        <f t="shared" si="1"/>
        <v>1900_01</v>
      </c>
      <c r="W49" s="75" t="e">
        <f t="shared" si="2"/>
        <v>#VALUE!</v>
      </c>
      <c r="X49" s="43" t="e">
        <f t="shared" si="3"/>
        <v>#VALUE!</v>
      </c>
      <c r="Y49" s="43" t="e">
        <f t="shared" si="4"/>
        <v>#VALUE!</v>
      </c>
    </row>
    <row r="50" spans="2:25" x14ac:dyDescent="0.35">
      <c r="B50" s="34">
        <v>43890</v>
      </c>
      <c r="C50" s="4">
        <v>5</v>
      </c>
      <c r="D50" s="4">
        <v>1</v>
      </c>
      <c r="E50" s="4"/>
      <c r="F50" s="4"/>
      <c r="G50" s="4">
        <v>0</v>
      </c>
      <c r="H50" s="4"/>
      <c r="I50" s="4"/>
      <c r="J50" s="75">
        <f t="shared" si="0"/>
        <v>1</v>
      </c>
      <c r="K50" s="4"/>
      <c r="L50" s="4">
        <v>0</v>
      </c>
      <c r="M50" s="4"/>
      <c r="N50" s="4"/>
      <c r="O50" s="42" t="e">
        <f>IFERROR(VLOOKUP(N50,Mapping!$A$1:$B$17,2,0),Absent)</f>
        <v>#NAME?</v>
      </c>
      <c r="P50" s="4">
        <v>18</v>
      </c>
      <c r="Q50" s="4">
        <v>3</v>
      </c>
      <c r="R50" s="4">
        <v>8</v>
      </c>
      <c r="S50" s="4" t="str">
        <f>VLOOKUP(Q50,Mapping!$A$1:$B$17,2,0)</f>
        <v>california</v>
      </c>
      <c r="T50" s="4">
        <v>6555</v>
      </c>
      <c r="U50" s="4">
        <v>65</v>
      </c>
      <c r="V50" s="34" t="str">
        <f t="shared" si="1"/>
        <v>1900_03</v>
      </c>
      <c r="W50" s="75" t="e">
        <f t="shared" si="2"/>
        <v>#VALUE!</v>
      </c>
      <c r="X50" s="43" t="e">
        <f t="shared" si="3"/>
        <v>#VALUE!</v>
      </c>
      <c r="Y50" s="43" t="e">
        <f t="shared" si="4"/>
        <v>#VALUE!</v>
      </c>
    </row>
    <row r="51" spans="2:25" x14ac:dyDescent="0.35">
      <c r="B51" s="34">
        <v>43891</v>
      </c>
      <c r="C51" s="4">
        <v>8</v>
      </c>
      <c r="D51" s="4">
        <v>3</v>
      </c>
      <c r="E51" s="4"/>
      <c r="F51" s="4"/>
      <c r="G51" s="4">
        <v>0</v>
      </c>
      <c r="H51" s="4"/>
      <c r="I51" s="4"/>
      <c r="J51" s="75">
        <f t="shared" si="0"/>
        <v>1</v>
      </c>
      <c r="K51" s="4">
        <v>2</v>
      </c>
      <c r="L51" s="4">
        <v>2</v>
      </c>
      <c r="M51" s="4"/>
      <c r="N51" s="4"/>
      <c r="O51" s="42" t="e">
        <f>IFERROR(VLOOKUP(N51,Mapping!$A$1:$B$17,2,0),Absent)</f>
        <v>#NAME?</v>
      </c>
      <c r="P51" s="4">
        <v>42</v>
      </c>
      <c r="Q51" s="4">
        <v>24</v>
      </c>
      <c r="R51" s="4">
        <v>11</v>
      </c>
      <c r="S51" s="4" t="e">
        <f>VLOOKUP(Q51,Mapping!$A$1:$B$17,2,0)</f>
        <v>#N/A</v>
      </c>
      <c r="T51" s="4">
        <v>6651</v>
      </c>
      <c r="U51" s="4">
        <v>96</v>
      </c>
      <c r="V51" s="34" t="str">
        <f t="shared" si="1"/>
        <v>1900_04</v>
      </c>
      <c r="W51" s="75" t="e">
        <f t="shared" si="2"/>
        <v>#N/A</v>
      </c>
      <c r="X51" s="43" t="e">
        <f t="shared" si="3"/>
        <v>#VALUE!</v>
      </c>
      <c r="Y51" s="43" t="e">
        <f t="shared" si="4"/>
        <v>#VALUE!</v>
      </c>
    </row>
    <row r="52" spans="2:25" x14ac:dyDescent="0.35">
      <c r="B52" s="34">
        <v>43892</v>
      </c>
      <c r="C52" s="4">
        <v>11</v>
      </c>
      <c r="D52" s="4">
        <v>3</v>
      </c>
      <c r="E52" s="4"/>
      <c r="F52" s="4"/>
      <c r="G52" s="4">
        <v>0</v>
      </c>
      <c r="H52" s="4"/>
      <c r="I52" s="4"/>
      <c r="J52" s="75">
        <f t="shared" si="0"/>
        <v>1</v>
      </c>
      <c r="K52" s="4">
        <v>3</v>
      </c>
      <c r="L52" s="4">
        <v>1</v>
      </c>
      <c r="M52" s="4"/>
      <c r="N52" s="4"/>
      <c r="O52" s="42" t="e">
        <f>IFERROR(VLOOKUP(N52,Mapping!$A$1:$B$17,2,0),Absent)</f>
        <v>#NAME?</v>
      </c>
      <c r="P52" s="4">
        <v>72</v>
      </c>
      <c r="Q52" s="4">
        <v>30</v>
      </c>
      <c r="R52" s="4">
        <v>12</v>
      </c>
      <c r="S52" s="4" t="e">
        <f>VLOOKUP(Q52,Mapping!$A$1:$B$17,2,0)</f>
        <v>#N/A</v>
      </c>
      <c r="T52" s="4">
        <v>6854</v>
      </c>
      <c r="U52" s="4">
        <v>203</v>
      </c>
      <c r="V52" s="34" t="str">
        <f t="shared" si="1"/>
        <v>1900_07</v>
      </c>
      <c r="W52" s="75" t="e">
        <f t="shared" si="2"/>
        <v>#N/A</v>
      </c>
      <c r="X52" s="43" t="e">
        <f t="shared" si="3"/>
        <v>#VALUE!</v>
      </c>
      <c r="Y52" s="43" t="e">
        <f t="shared" si="4"/>
        <v>#VALUE!</v>
      </c>
    </row>
    <row r="53" spans="2:25" x14ac:dyDescent="0.35">
      <c r="B53" s="34">
        <v>43893</v>
      </c>
      <c r="C53" s="4">
        <v>14</v>
      </c>
      <c r="D53" s="4">
        <v>3</v>
      </c>
      <c r="E53" s="4"/>
      <c r="F53" s="4"/>
      <c r="G53" s="4">
        <v>0</v>
      </c>
      <c r="H53" s="4"/>
      <c r="I53" s="4"/>
      <c r="J53" s="75">
        <f t="shared" si="0"/>
        <v>1</v>
      </c>
      <c r="K53" s="4">
        <v>5</v>
      </c>
      <c r="L53" s="4">
        <v>2</v>
      </c>
      <c r="M53" s="4"/>
      <c r="N53" s="4"/>
      <c r="O53" s="42" t="e">
        <f>IFERROR(VLOOKUP(N53,Mapping!$A$1:$B$17,2,0),Absent)</f>
        <v>#NAME?</v>
      </c>
      <c r="P53" s="4">
        <v>114</v>
      </c>
      <c r="Q53" s="4">
        <v>42</v>
      </c>
      <c r="R53" s="4">
        <v>16</v>
      </c>
      <c r="S53" s="4" t="e">
        <f>VLOOKUP(Q53,Mapping!$A$1:$B$17,2,0)</f>
        <v>#N/A</v>
      </c>
      <c r="T53" s="4">
        <v>7133</v>
      </c>
      <c r="U53" s="4">
        <v>279</v>
      </c>
      <c r="V53" s="34" t="str">
        <f t="shared" si="1"/>
        <v>1900_10</v>
      </c>
      <c r="W53" s="75" t="e">
        <f t="shared" si="2"/>
        <v>#N/A</v>
      </c>
      <c r="X53" s="43" t="e">
        <f t="shared" si="3"/>
        <v>#VALUE!</v>
      </c>
      <c r="Y53" s="43" t="e">
        <f t="shared" si="4"/>
        <v>#VALUE!</v>
      </c>
    </row>
    <row r="54" spans="2:25" x14ac:dyDescent="0.35">
      <c r="B54" s="34">
        <v>43894</v>
      </c>
      <c r="C54" s="4">
        <v>16</v>
      </c>
      <c r="D54" s="4">
        <v>2</v>
      </c>
      <c r="E54" s="4">
        <v>4</v>
      </c>
      <c r="F54" s="4"/>
      <c r="G54" s="4">
        <v>4</v>
      </c>
      <c r="H54" s="4"/>
      <c r="I54" s="4"/>
      <c r="J54" s="75">
        <f t="shared" si="0"/>
        <v>1</v>
      </c>
      <c r="K54" s="4">
        <v>581</v>
      </c>
      <c r="L54" s="4">
        <v>576</v>
      </c>
      <c r="M54" s="4"/>
      <c r="N54" s="4"/>
      <c r="O54" s="42" t="e">
        <f>IFERROR(VLOOKUP(N54,Mapping!$A$1:$B$17,2,0),Absent)</f>
        <v>#NAME?</v>
      </c>
      <c r="P54" s="4">
        <v>240</v>
      </c>
      <c r="Q54" s="4">
        <v>126</v>
      </c>
      <c r="R54" s="4">
        <v>26</v>
      </c>
      <c r="S54" s="4" t="e">
        <f>VLOOKUP(Q54,Mapping!$A$1:$B$17,2,0)</f>
        <v>#N/A</v>
      </c>
      <c r="T54" s="4">
        <v>8023</v>
      </c>
      <c r="U54" s="4">
        <v>890</v>
      </c>
      <c r="V54" s="34" t="str">
        <f t="shared" si="1"/>
        <v>1902_06</v>
      </c>
      <c r="W54" s="75" t="e">
        <f t="shared" si="2"/>
        <v>#N/A</v>
      </c>
      <c r="X54" s="43" t="e">
        <f t="shared" si="3"/>
        <v>#VALUE!</v>
      </c>
      <c r="Y54" s="43" t="e">
        <f t="shared" si="4"/>
        <v>#VALUE!</v>
      </c>
    </row>
    <row r="55" spans="2:25" x14ac:dyDescent="0.35">
      <c r="B55" s="34">
        <v>43895</v>
      </c>
      <c r="C55" s="4">
        <v>20</v>
      </c>
      <c r="D55" s="4">
        <v>4</v>
      </c>
      <c r="E55" s="4">
        <v>5</v>
      </c>
      <c r="F55" s="4"/>
      <c r="G55" s="4">
        <v>1</v>
      </c>
      <c r="H55" s="4"/>
      <c r="I55" s="4"/>
      <c r="J55" s="75">
        <f t="shared" si="0"/>
        <v>1</v>
      </c>
      <c r="K55" s="4">
        <v>713</v>
      </c>
      <c r="L55" s="4">
        <v>132</v>
      </c>
      <c r="M55" s="4"/>
      <c r="N55" s="4"/>
      <c r="O55" s="42" t="e">
        <f>IFERROR(VLOOKUP(N55,Mapping!$A$1:$B$17,2,0),Absent)</f>
        <v>#NAME?</v>
      </c>
      <c r="P55" s="4">
        <v>305</v>
      </c>
      <c r="Q55" s="4">
        <v>65</v>
      </c>
      <c r="R55" s="4">
        <v>32</v>
      </c>
      <c r="S55" s="4" t="e">
        <f>VLOOKUP(Q55,Mapping!$A$1:$B$17,2,0)</f>
        <v>#N/A</v>
      </c>
      <c r="T55" s="4">
        <v>9538</v>
      </c>
      <c r="U55" s="4">
        <v>1515</v>
      </c>
      <c r="V55" s="34" t="str">
        <f t="shared" si="1"/>
        <v>1904_02</v>
      </c>
      <c r="W55" s="75" t="e">
        <f t="shared" si="2"/>
        <v>#N/A</v>
      </c>
      <c r="X55" s="43" t="e">
        <f t="shared" si="3"/>
        <v>#VALUE!</v>
      </c>
      <c r="Y55" s="43" t="e">
        <f t="shared" si="4"/>
        <v>#VALUE!</v>
      </c>
    </row>
    <row r="56" spans="2:25" x14ac:dyDescent="0.35">
      <c r="B56" s="34">
        <v>43896</v>
      </c>
      <c r="C56" s="4">
        <v>26</v>
      </c>
      <c r="D56" s="4">
        <v>6</v>
      </c>
      <c r="E56" s="4">
        <v>6</v>
      </c>
      <c r="F56" s="4"/>
      <c r="G56" s="4">
        <v>1</v>
      </c>
      <c r="H56" s="4"/>
      <c r="I56" s="4"/>
      <c r="J56" s="75">
        <f t="shared" si="0"/>
        <v>1</v>
      </c>
      <c r="K56" s="4">
        <v>874</v>
      </c>
      <c r="L56" s="4">
        <v>161</v>
      </c>
      <c r="M56" s="4"/>
      <c r="N56" s="4"/>
      <c r="O56" s="42" t="e">
        <f>IFERROR(VLOOKUP(N56,Mapping!$A$1:$B$17,2,0),Absent)</f>
        <v>#NAME?</v>
      </c>
      <c r="P56" s="4">
        <v>437</v>
      </c>
      <c r="Q56" s="4">
        <v>132</v>
      </c>
      <c r="R56" s="4">
        <v>40</v>
      </c>
      <c r="S56" s="4" t="e">
        <f>VLOOKUP(Q56,Mapping!$A$1:$B$17,2,0)</f>
        <v>#N/A</v>
      </c>
      <c r="T56" s="4">
        <v>11715</v>
      </c>
      <c r="U56" s="4">
        <v>2177</v>
      </c>
      <c r="V56" s="34" t="str">
        <f t="shared" si="1"/>
        <v>1905_12</v>
      </c>
      <c r="W56" s="75" t="e">
        <f t="shared" si="2"/>
        <v>#N/A</v>
      </c>
      <c r="X56" s="43" t="e">
        <f t="shared" si="3"/>
        <v>#VALUE!</v>
      </c>
      <c r="Y56" s="43" t="e">
        <f t="shared" si="4"/>
        <v>#VALUE!</v>
      </c>
    </row>
    <row r="57" spans="2:25" x14ac:dyDescent="0.35">
      <c r="B57" s="34">
        <v>43897</v>
      </c>
      <c r="C57" s="4">
        <v>27</v>
      </c>
      <c r="D57" s="4">
        <v>1</v>
      </c>
      <c r="E57" s="4">
        <v>6</v>
      </c>
      <c r="F57" s="4"/>
      <c r="G57" s="4">
        <v>0</v>
      </c>
      <c r="H57" s="4"/>
      <c r="I57" s="4"/>
      <c r="J57" s="75">
        <f t="shared" si="0"/>
        <v>1</v>
      </c>
      <c r="K57" s="4">
        <v>1148</v>
      </c>
      <c r="L57" s="4">
        <v>274</v>
      </c>
      <c r="M57" s="4"/>
      <c r="N57" s="4"/>
      <c r="O57" s="42" t="e">
        <f>IFERROR(VLOOKUP(N57,Mapping!$A$1:$B$17,2,0),Absent)</f>
        <v>#NAME?</v>
      </c>
      <c r="P57" s="4">
        <v>574</v>
      </c>
      <c r="Q57" s="4">
        <v>137</v>
      </c>
      <c r="R57" s="4">
        <v>51</v>
      </c>
      <c r="S57" s="4" t="e">
        <f>VLOOKUP(Q57,Mapping!$A$1:$B$17,2,0)</f>
        <v>#N/A</v>
      </c>
      <c r="T57" s="4">
        <v>12646</v>
      </c>
      <c r="U57" s="4">
        <v>931</v>
      </c>
      <c r="V57" s="34" t="str">
        <f t="shared" si="1"/>
        <v>1902_07</v>
      </c>
      <c r="W57" s="75" t="e">
        <f t="shared" si="2"/>
        <v>#N/A</v>
      </c>
      <c r="X57" s="43" t="e">
        <f t="shared" si="3"/>
        <v>#VALUE!</v>
      </c>
      <c r="Y57" s="43" t="e">
        <f t="shared" si="4"/>
        <v>#VALUE!</v>
      </c>
    </row>
    <row r="58" spans="2:25" x14ac:dyDescent="0.35">
      <c r="B58" s="34">
        <v>43898</v>
      </c>
      <c r="C58" s="4">
        <v>31</v>
      </c>
      <c r="D58" s="4">
        <v>4</v>
      </c>
      <c r="E58" s="4">
        <v>6</v>
      </c>
      <c r="F58" s="4"/>
      <c r="G58" s="4">
        <v>0</v>
      </c>
      <c r="H58" s="4"/>
      <c r="I58" s="4"/>
      <c r="J58" s="75">
        <f t="shared" si="0"/>
        <v>1</v>
      </c>
      <c r="K58" s="4">
        <v>1344</v>
      </c>
      <c r="L58" s="4">
        <v>196</v>
      </c>
      <c r="M58" s="4"/>
      <c r="N58" s="4"/>
      <c r="O58" s="42" t="e">
        <f>IFERROR(VLOOKUP(N58,Mapping!$A$1:$B$17,2,0),Absent)</f>
        <v>#NAME?</v>
      </c>
      <c r="P58" s="4">
        <v>744</v>
      </c>
      <c r="Q58" s="4">
        <v>170</v>
      </c>
      <c r="R58" s="4">
        <v>51</v>
      </c>
      <c r="S58" s="4" t="e">
        <f>VLOOKUP(Q58,Mapping!$A$1:$B$17,2,0)</f>
        <v>#N/A</v>
      </c>
      <c r="T58" s="4">
        <v>13776</v>
      </c>
      <c r="U58" s="4">
        <v>1130</v>
      </c>
      <c r="V58" s="34" t="str">
        <f t="shared" si="1"/>
        <v>1903_02</v>
      </c>
      <c r="W58" s="75" t="e">
        <f t="shared" si="2"/>
        <v>#N/A</v>
      </c>
      <c r="X58" s="43" t="e">
        <f t="shared" si="3"/>
        <v>#VALUE!</v>
      </c>
      <c r="Y58" s="43" t="e">
        <f t="shared" si="4"/>
        <v>#VALUE!</v>
      </c>
    </row>
    <row r="59" spans="2:25" x14ac:dyDescent="0.35">
      <c r="B59" s="34">
        <v>43899</v>
      </c>
      <c r="C59" s="4">
        <v>35</v>
      </c>
      <c r="D59" s="4">
        <v>4</v>
      </c>
      <c r="E59" s="4">
        <v>9</v>
      </c>
      <c r="F59" s="4"/>
      <c r="G59" s="4">
        <v>3</v>
      </c>
      <c r="H59" s="4"/>
      <c r="I59" s="4"/>
      <c r="J59" s="75">
        <f t="shared" si="0"/>
        <v>1</v>
      </c>
      <c r="K59" s="4">
        <v>1786</v>
      </c>
      <c r="L59" s="4">
        <v>442</v>
      </c>
      <c r="M59" s="4"/>
      <c r="N59" s="4"/>
      <c r="O59" s="42" t="e">
        <f>IFERROR(VLOOKUP(N59,Mapping!$A$1:$B$17,2,0),Absent)</f>
        <v>#NAME?</v>
      </c>
      <c r="P59" s="4">
        <v>1020</v>
      </c>
      <c r="Q59" s="4">
        <v>276</v>
      </c>
      <c r="R59" s="4">
        <v>51</v>
      </c>
      <c r="S59" s="4" t="e">
        <f>VLOOKUP(Q59,Mapping!$A$1:$B$17,2,0)</f>
        <v>#N/A</v>
      </c>
      <c r="T59" s="4">
        <v>15831</v>
      </c>
      <c r="U59" s="4">
        <v>2055</v>
      </c>
      <c r="V59" s="34" t="str">
        <f t="shared" si="1"/>
        <v>1905_08</v>
      </c>
      <c r="W59" s="75" t="e">
        <f t="shared" si="2"/>
        <v>#N/A</v>
      </c>
      <c r="X59" s="43" t="e">
        <f t="shared" si="3"/>
        <v>#VALUE!</v>
      </c>
      <c r="Y59" s="43" t="e">
        <f t="shared" si="4"/>
        <v>#VALUE!</v>
      </c>
    </row>
    <row r="60" spans="2:25" x14ac:dyDescent="0.35">
      <c r="B60" s="34">
        <v>43900</v>
      </c>
      <c r="C60" s="4">
        <v>37</v>
      </c>
      <c r="D60" s="4">
        <v>2</v>
      </c>
      <c r="E60" s="4">
        <v>9</v>
      </c>
      <c r="F60" s="4"/>
      <c r="G60" s="4">
        <v>0</v>
      </c>
      <c r="H60" s="4"/>
      <c r="I60" s="4"/>
      <c r="J60" s="75">
        <f t="shared" si="0"/>
        <v>1</v>
      </c>
      <c r="K60" s="4">
        <v>2280</v>
      </c>
      <c r="L60" s="4">
        <v>494</v>
      </c>
      <c r="M60" s="4"/>
      <c r="N60" s="4"/>
      <c r="O60" s="42" t="e">
        <f>IFERROR(VLOOKUP(N60,Mapping!$A$1:$B$17,2,0),Absent)</f>
        <v>#NAME?</v>
      </c>
      <c r="P60" s="4">
        <v>1405</v>
      </c>
      <c r="Q60" s="4">
        <v>385</v>
      </c>
      <c r="R60" s="4">
        <v>51</v>
      </c>
      <c r="S60" s="4" t="e">
        <f>VLOOKUP(Q60,Mapping!$A$1:$B$17,2,0)</f>
        <v>#N/A</v>
      </c>
      <c r="T60" s="4">
        <v>19153</v>
      </c>
      <c r="U60" s="4">
        <v>3322</v>
      </c>
      <c r="V60" s="34" t="str">
        <f t="shared" si="1"/>
        <v>1909_02</v>
      </c>
      <c r="W60" s="75" t="e">
        <f t="shared" si="2"/>
        <v>#N/A</v>
      </c>
      <c r="X60" s="43" t="e">
        <f t="shared" si="3"/>
        <v>#VALUE!</v>
      </c>
      <c r="Y60" s="43" t="e">
        <f t="shared" si="4"/>
        <v>#VALUE!</v>
      </c>
    </row>
    <row r="61" spans="2:25" x14ac:dyDescent="0.35">
      <c r="B61" s="34">
        <v>43901</v>
      </c>
      <c r="C61" s="4">
        <v>43</v>
      </c>
      <c r="D61" s="4">
        <v>6</v>
      </c>
      <c r="E61" s="4">
        <v>12</v>
      </c>
      <c r="F61" s="4"/>
      <c r="G61" s="4">
        <v>3</v>
      </c>
      <c r="H61" s="4"/>
      <c r="I61" s="4"/>
      <c r="J61" s="75">
        <f t="shared" si="0"/>
        <v>1</v>
      </c>
      <c r="K61" s="4">
        <v>3301</v>
      </c>
      <c r="L61" s="4">
        <v>1021</v>
      </c>
      <c r="M61" s="4"/>
      <c r="N61" s="4"/>
      <c r="O61" s="42" t="e">
        <f>IFERROR(VLOOKUP(N61,Mapping!$A$1:$B$17,2,0),Absent)</f>
        <v>#NAME?</v>
      </c>
      <c r="P61" s="4">
        <v>1823</v>
      </c>
      <c r="Q61" s="4">
        <v>418</v>
      </c>
      <c r="R61" s="4">
        <v>51</v>
      </c>
      <c r="S61" s="4" t="e">
        <f>VLOOKUP(Q61,Mapping!$A$1:$B$17,2,0)</f>
        <v>#N/A</v>
      </c>
      <c r="T61" s="4">
        <v>23600</v>
      </c>
      <c r="U61" s="4">
        <v>4447</v>
      </c>
      <c r="V61" s="34" t="str">
        <f t="shared" si="1"/>
        <v>1912_03</v>
      </c>
      <c r="W61" s="75" t="e">
        <f t="shared" si="2"/>
        <v>#N/A</v>
      </c>
      <c r="X61" s="43" t="e">
        <f t="shared" si="3"/>
        <v>#VALUE!</v>
      </c>
      <c r="Y61" s="43" t="e">
        <f t="shared" si="4"/>
        <v>#VALUE!</v>
      </c>
    </row>
    <row r="62" spans="2:25" x14ac:dyDescent="0.35">
      <c r="B62" s="34">
        <v>43902</v>
      </c>
      <c r="C62" s="4">
        <v>52</v>
      </c>
      <c r="D62" s="4">
        <v>9</v>
      </c>
      <c r="E62" s="4">
        <v>17</v>
      </c>
      <c r="F62" s="4"/>
      <c r="G62" s="4">
        <v>5</v>
      </c>
      <c r="H62" s="4"/>
      <c r="I62" s="4"/>
      <c r="J62" s="75">
        <f t="shared" si="0"/>
        <v>1</v>
      </c>
      <c r="K62" s="4">
        <v>4292</v>
      </c>
      <c r="L62" s="4">
        <v>991</v>
      </c>
      <c r="M62" s="4"/>
      <c r="N62" s="4"/>
      <c r="O62" s="42" t="e">
        <f>IFERROR(VLOOKUP(N62,Mapping!$A$1:$B$17,2,0),Absent)</f>
        <v>#NAME?</v>
      </c>
      <c r="P62" s="4">
        <v>2505</v>
      </c>
      <c r="Q62" s="4">
        <v>682</v>
      </c>
      <c r="R62" s="4">
        <v>51</v>
      </c>
      <c r="S62" s="4" t="e">
        <f>VLOOKUP(Q62,Mapping!$A$1:$B$17,2,0)</f>
        <v>#N/A</v>
      </c>
      <c r="T62" s="4">
        <v>30283</v>
      </c>
      <c r="U62" s="4">
        <v>6683</v>
      </c>
      <c r="V62" s="34" t="str">
        <f t="shared" si="1"/>
        <v>1918_04</v>
      </c>
      <c r="W62" s="75" t="e">
        <f t="shared" si="2"/>
        <v>#N/A</v>
      </c>
      <c r="X62" s="43" t="e">
        <f t="shared" si="3"/>
        <v>#VALUE!</v>
      </c>
      <c r="Y62" s="43" t="e">
        <f t="shared" si="4"/>
        <v>#VALUE!</v>
      </c>
    </row>
    <row r="63" spans="2:25" x14ac:dyDescent="0.35">
      <c r="B63" s="34">
        <v>43903</v>
      </c>
      <c r="C63" s="4">
        <v>57</v>
      </c>
      <c r="D63" s="4">
        <v>5</v>
      </c>
      <c r="E63" s="4">
        <v>23</v>
      </c>
      <c r="F63" s="4"/>
      <c r="G63" s="4">
        <v>6</v>
      </c>
      <c r="H63" s="4"/>
      <c r="I63" s="4"/>
      <c r="J63" s="75">
        <f t="shared" si="0"/>
        <v>1</v>
      </c>
      <c r="K63" s="4">
        <v>5441</v>
      </c>
      <c r="L63" s="4">
        <v>1149</v>
      </c>
      <c r="M63" s="4"/>
      <c r="N63" s="4"/>
      <c r="O63" s="42" t="e">
        <f>IFERROR(VLOOKUP(N63,Mapping!$A$1:$B$17,2,0),Absent)</f>
        <v>#NAME?</v>
      </c>
      <c r="P63" s="4">
        <v>3350</v>
      </c>
      <c r="Q63" s="4">
        <v>845</v>
      </c>
      <c r="R63" s="4">
        <v>51</v>
      </c>
      <c r="S63" s="4" t="e">
        <f>VLOOKUP(Q63,Mapping!$A$1:$B$17,2,0)</f>
        <v>#N/A</v>
      </c>
      <c r="T63" s="4">
        <v>40016</v>
      </c>
      <c r="U63" s="4">
        <v>9733</v>
      </c>
      <c r="V63" s="34" t="str">
        <f t="shared" si="1"/>
        <v>1926_08</v>
      </c>
      <c r="W63" s="75" t="e">
        <f t="shared" si="2"/>
        <v>#N/A</v>
      </c>
      <c r="X63" s="43" t="e">
        <f t="shared" si="3"/>
        <v>#VALUE!</v>
      </c>
      <c r="Y63" s="43" t="e">
        <f t="shared" si="4"/>
        <v>#VALUE!</v>
      </c>
    </row>
    <row r="64" spans="2:25" x14ac:dyDescent="0.35">
      <c r="B64" s="34">
        <v>43904</v>
      </c>
      <c r="C64" s="4">
        <v>65</v>
      </c>
      <c r="D64" s="4">
        <v>8</v>
      </c>
      <c r="E64" s="4">
        <v>27</v>
      </c>
      <c r="F64" s="4"/>
      <c r="G64" s="4">
        <v>4</v>
      </c>
      <c r="H64" s="4"/>
      <c r="I64" s="4"/>
      <c r="J64" s="75">
        <f t="shared" si="0"/>
        <v>1</v>
      </c>
      <c r="K64" s="4">
        <v>7057</v>
      </c>
      <c r="L64" s="4">
        <v>1616</v>
      </c>
      <c r="M64" s="4"/>
      <c r="N64" s="4"/>
      <c r="O64" s="42" t="e">
        <f>IFERROR(VLOOKUP(N64,Mapping!$A$1:$B$17,2,0),Absent)</f>
        <v>#NAME?</v>
      </c>
      <c r="P64" s="4">
        <v>4376</v>
      </c>
      <c r="Q64" s="4">
        <v>1026</v>
      </c>
      <c r="R64" s="4">
        <v>51</v>
      </c>
      <c r="S64" s="4" t="e">
        <f>VLOOKUP(Q64,Mapping!$A$1:$B$17,2,0)</f>
        <v>#N/A</v>
      </c>
      <c r="T64" s="4">
        <v>49832</v>
      </c>
      <c r="U64" s="4">
        <v>9816</v>
      </c>
      <c r="V64" s="34" t="str">
        <f t="shared" si="1"/>
        <v>1926_11</v>
      </c>
      <c r="W64" s="75" t="e">
        <f t="shared" si="2"/>
        <v>#N/A</v>
      </c>
      <c r="X64" s="43" t="e">
        <f t="shared" si="3"/>
        <v>#VALUE!</v>
      </c>
      <c r="Y64" s="43" t="e">
        <f t="shared" si="4"/>
        <v>#VALUE!</v>
      </c>
    </row>
    <row r="65" spans="2:25" x14ac:dyDescent="0.35">
      <c r="B65" s="34">
        <v>43905</v>
      </c>
      <c r="C65" s="4">
        <v>80</v>
      </c>
      <c r="D65" s="4">
        <v>15</v>
      </c>
      <c r="E65" s="4">
        <v>37</v>
      </c>
      <c r="F65" s="4"/>
      <c r="G65" s="4">
        <v>10</v>
      </c>
      <c r="H65" s="4"/>
      <c r="I65" s="4"/>
      <c r="J65" s="75">
        <f t="shared" si="0"/>
        <v>2</v>
      </c>
      <c r="K65" s="4">
        <v>9628</v>
      </c>
      <c r="L65" s="4">
        <v>2571</v>
      </c>
      <c r="M65" s="4"/>
      <c r="N65" s="4"/>
      <c r="O65" s="42" t="e">
        <f>IFERROR(VLOOKUP(N65,Mapping!$A$1:$B$17,2,0),Absent)</f>
        <v>#NAME?</v>
      </c>
      <c r="P65" s="4">
        <v>5664</v>
      </c>
      <c r="Q65" s="4">
        <v>1288</v>
      </c>
      <c r="R65" s="4">
        <v>51</v>
      </c>
      <c r="S65" s="4" t="e">
        <f>VLOOKUP(Q65,Mapping!$A$1:$B$17,2,0)</f>
        <v>#N/A</v>
      </c>
      <c r="T65" s="4">
        <v>60034</v>
      </c>
      <c r="U65" s="4">
        <v>10202</v>
      </c>
      <c r="V65" s="34" t="str">
        <f t="shared" si="1"/>
        <v>1927_12</v>
      </c>
      <c r="W65" s="75" t="e">
        <f t="shared" si="2"/>
        <v>#N/A</v>
      </c>
      <c r="X65" s="43" t="e">
        <f t="shared" si="3"/>
        <v>#VALUE!</v>
      </c>
      <c r="Y65" s="43" t="e">
        <f t="shared" si="4"/>
        <v>#VALUE!</v>
      </c>
    </row>
    <row r="66" spans="2:25" x14ac:dyDescent="0.35">
      <c r="B66" s="34">
        <v>43906</v>
      </c>
      <c r="C66" s="4">
        <v>102</v>
      </c>
      <c r="D66" s="4">
        <v>22</v>
      </c>
      <c r="E66" s="4">
        <v>43</v>
      </c>
      <c r="F66" s="4"/>
      <c r="G66" s="4">
        <v>6</v>
      </c>
      <c r="H66" s="4"/>
      <c r="I66" s="4"/>
      <c r="J66" s="75">
        <f t="shared" si="0"/>
        <v>2</v>
      </c>
      <c r="K66" s="4">
        <v>21090</v>
      </c>
      <c r="L66" s="4">
        <v>11462</v>
      </c>
      <c r="M66" s="4"/>
      <c r="N66" s="4"/>
      <c r="O66" s="42" t="e">
        <f>IFERROR(VLOOKUP(N66,Mapping!$A$1:$B$17,2,0),Absent)</f>
        <v>#NAME?</v>
      </c>
      <c r="P66" s="4">
        <v>7377</v>
      </c>
      <c r="Q66" s="4">
        <v>1713</v>
      </c>
      <c r="R66" s="4">
        <v>56</v>
      </c>
      <c r="S66" s="4" t="e">
        <f>VLOOKUP(Q66,Mapping!$A$1:$B$17,2,0)</f>
        <v>#N/A</v>
      </c>
      <c r="T66" s="4">
        <v>82988</v>
      </c>
      <c r="U66" s="4">
        <v>22954</v>
      </c>
      <c r="V66" s="34" t="str">
        <f t="shared" si="1"/>
        <v>1962_11</v>
      </c>
      <c r="W66" s="75" t="e">
        <f t="shared" si="2"/>
        <v>#N/A</v>
      </c>
      <c r="X66" s="43" t="e">
        <f t="shared" si="3"/>
        <v>#VALUE!</v>
      </c>
      <c r="Y66" s="43" t="e">
        <f t="shared" si="4"/>
        <v>#VALUE!</v>
      </c>
    </row>
    <row r="67" spans="2:25" x14ac:dyDescent="0.35">
      <c r="B67" s="34">
        <v>43907</v>
      </c>
      <c r="C67" s="4">
        <v>124</v>
      </c>
      <c r="D67" s="4">
        <v>22</v>
      </c>
      <c r="E67" s="4">
        <v>76</v>
      </c>
      <c r="F67" s="4">
        <v>325</v>
      </c>
      <c r="G67" s="4">
        <v>33</v>
      </c>
      <c r="H67" s="4"/>
      <c r="I67" s="4"/>
      <c r="J67" s="75">
        <f t="shared" ref="J67:J130" si="5">MONTH(E67)</f>
        <v>3</v>
      </c>
      <c r="K67" s="4">
        <v>26117</v>
      </c>
      <c r="L67" s="4">
        <v>5027</v>
      </c>
      <c r="M67" s="4"/>
      <c r="N67" s="4"/>
      <c r="O67" s="42" t="e">
        <f>IFERROR(VLOOKUP(N67,Mapping!$A$1:$B$17,2,0),Absent)</f>
        <v>#NAME?</v>
      </c>
      <c r="P67" s="4">
        <v>9464</v>
      </c>
      <c r="Q67" s="4">
        <v>2087</v>
      </c>
      <c r="R67" s="4">
        <v>56</v>
      </c>
      <c r="S67" s="4" t="e">
        <f>VLOOKUP(Q67,Mapping!$A$1:$B$17,2,0)</f>
        <v>#N/A</v>
      </c>
      <c r="T67" s="4">
        <v>109756</v>
      </c>
      <c r="U67" s="4">
        <v>26768</v>
      </c>
      <c r="V67" s="34" t="str">
        <f t="shared" ref="V67:V130" si="6">YEAR(U67)&amp;"_"&amp;TEXT(MONTH(U67),"00")</f>
        <v>1973_04</v>
      </c>
      <c r="W67" s="75" t="e">
        <f t="shared" ref="W67:W130" si="7">YEAR(S67)</f>
        <v>#N/A</v>
      </c>
      <c r="X67" s="43" t="e">
        <f t="shared" ref="X67:X130" si="8">YEAR(V67)&amp;"_"&amp;MONTH(V67)</f>
        <v>#VALUE!</v>
      </c>
      <c r="Y67" s="43" t="e">
        <f t="shared" ref="Y67:Y130" si="9">YEAR(V67)&amp;"_"&amp;TEXT(MONTH(V67),"00")</f>
        <v>#VALUE!</v>
      </c>
    </row>
    <row r="68" spans="2:25" x14ac:dyDescent="0.35">
      <c r="B68" s="34">
        <v>43908</v>
      </c>
      <c r="C68" s="4">
        <v>152</v>
      </c>
      <c r="D68" s="4">
        <v>28</v>
      </c>
      <c r="E68" s="4">
        <v>94</v>
      </c>
      <c r="F68" s="4">
        <v>416</v>
      </c>
      <c r="G68" s="4">
        <v>18</v>
      </c>
      <c r="H68" s="4"/>
      <c r="I68" s="4"/>
      <c r="J68" s="75">
        <f t="shared" si="5"/>
        <v>4</v>
      </c>
      <c r="K68" s="4">
        <v>31569</v>
      </c>
      <c r="L68" s="4">
        <v>5452</v>
      </c>
      <c r="M68" s="4"/>
      <c r="N68" s="4"/>
      <c r="O68" s="42" t="e">
        <f>IFERROR(VLOOKUP(N68,Mapping!$A$1:$B$17,2,0),Absent)</f>
        <v>#NAME?</v>
      </c>
      <c r="P68" s="4">
        <v>12816</v>
      </c>
      <c r="Q68" s="4">
        <v>3352</v>
      </c>
      <c r="R68" s="4">
        <v>56</v>
      </c>
      <c r="S68" s="4" t="e">
        <f>VLOOKUP(Q68,Mapping!$A$1:$B$17,2,0)</f>
        <v>#N/A</v>
      </c>
      <c r="T68" s="4">
        <v>141883</v>
      </c>
      <c r="U68" s="4">
        <v>32127</v>
      </c>
      <c r="V68" s="34" t="str">
        <f t="shared" si="6"/>
        <v>1987_12</v>
      </c>
      <c r="W68" s="75" t="e">
        <f t="shared" si="7"/>
        <v>#N/A</v>
      </c>
      <c r="X68" s="43" t="e">
        <f t="shared" si="8"/>
        <v>#VALUE!</v>
      </c>
      <c r="Y68" s="43" t="e">
        <f t="shared" si="9"/>
        <v>#VALUE!</v>
      </c>
    </row>
    <row r="69" spans="2:25" x14ac:dyDescent="0.35">
      <c r="B69" s="34">
        <v>43909</v>
      </c>
      <c r="C69" s="4">
        <v>203</v>
      </c>
      <c r="D69" s="4">
        <v>51</v>
      </c>
      <c r="E69" s="4">
        <v>128</v>
      </c>
      <c r="F69" s="4">
        <v>617</v>
      </c>
      <c r="G69" s="4">
        <v>34</v>
      </c>
      <c r="H69" s="4"/>
      <c r="I69" s="4"/>
      <c r="J69" s="75">
        <f t="shared" si="5"/>
        <v>5</v>
      </c>
      <c r="K69" s="4">
        <v>39928</v>
      </c>
      <c r="L69" s="4">
        <v>8359</v>
      </c>
      <c r="M69" s="4"/>
      <c r="N69" s="4"/>
      <c r="O69" s="42" t="e">
        <f>IFERROR(VLOOKUP(N69,Mapping!$A$1:$B$17,2,0),Absent)</f>
        <v>#NAME?</v>
      </c>
      <c r="P69" s="4">
        <v>17427</v>
      </c>
      <c r="Q69" s="4">
        <v>4611</v>
      </c>
      <c r="R69" s="4">
        <v>56</v>
      </c>
      <c r="S69" s="4" t="e">
        <f>VLOOKUP(Q69,Mapping!$A$1:$B$17,2,0)</f>
        <v>#N/A</v>
      </c>
      <c r="T69" s="4">
        <v>181094</v>
      </c>
      <c r="U69" s="4">
        <v>39211</v>
      </c>
      <c r="V69" s="34" t="str">
        <f t="shared" si="6"/>
        <v>2007_05</v>
      </c>
      <c r="W69" s="75" t="e">
        <f t="shared" si="7"/>
        <v>#N/A</v>
      </c>
      <c r="X69" s="43" t="e">
        <f t="shared" si="8"/>
        <v>#VALUE!</v>
      </c>
      <c r="Y69" s="43" t="e">
        <f t="shared" si="9"/>
        <v>#VALUE!</v>
      </c>
    </row>
    <row r="70" spans="2:25" x14ac:dyDescent="0.35">
      <c r="B70" s="34">
        <v>43910</v>
      </c>
      <c r="C70" s="4">
        <v>273</v>
      </c>
      <c r="D70" s="4">
        <v>70</v>
      </c>
      <c r="E70" s="4">
        <v>172</v>
      </c>
      <c r="F70" s="4">
        <v>1042</v>
      </c>
      <c r="G70" s="4">
        <v>44</v>
      </c>
      <c r="H70" s="4"/>
      <c r="I70" s="4"/>
      <c r="J70" s="75">
        <f t="shared" si="5"/>
        <v>6</v>
      </c>
      <c r="K70" s="4">
        <v>51632</v>
      </c>
      <c r="L70" s="4">
        <v>11704</v>
      </c>
      <c r="M70" s="4"/>
      <c r="N70" s="4"/>
      <c r="O70" s="42" t="e">
        <f>IFERROR(VLOOKUP(N70,Mapping!$A$1:$B$17,2,0),Absent)</f>
        <v>#NAME?</v>
      </c>
      <c r="P70" s="4">
        <v>23522</v>
      </c>
      <c r="Q70" s="4">
        <v>6095</v>
      </c>
      <c r="R70" s="4">
        <v>56</v>
      </c>
      <c r="S70" s="4" t="e">
        <f>VLOOKUP(Q70,Mapping!$A$1:$B$17,2,0)</f>
        <v>#N/A</v>
      </c>
      <c r="T70" s="4">
        <v>230601</v>
      </c>
      <c r="U70" s="4">
        <v>49507</v>
      </c>
      <c r="V70" s="34" t="str">
        <f t="shared" si="6"/>
        <v>2035_07</v>
      </c>
      <c r="W70" s="75" t="e">
        <f t="shared" si="7"/>
        <v>#N/A</v>
      </c>
      <c r="X70" s="43" t="e">
        <f t="shared" si="8"/>
        <v>#VALUE!</v>
      </c>
      <c r="Y70" s="43" t="e">
        <f t="shared" si="9"/>
        <v>#VALUE!</v>
      </c>
    </row>
    <row r="71" spans="2:25" x14ac:dyDescent="0.35">
      <c r="B71" s="34">
        <v>43911</v>
      </c>
      <c r="C71" s="4">
        <v>335</v>
      </c>
      <c r="D71" s="4">
        <v>62</v>
      </c>
      <c r="E71" s="4">
        <v>2021</v>
      </c>
      <c r="F71" s="4">
        <v>1492</v>
      </c>
      <c r="G71" s="4">
        <v>1849</v>
      </c>
      <c r="H71" s="4"/>
      <c r="I71" s="4"/>
      <c r="J71" s="75">
        <f t="shared" si="5"/>
        <v>7</v>
      </c>
      <c r="K71" s="4">
        <v>67635</v>
      </c>
      <c r="L71" s="4">
        <v>16003</v>
      </c>
      <c r="M71" s="4"/>
      <c r="N71" s="4"/>
      <c r="O71" s="42" t="e">
        <f>IFERROR(VLOOKUP(N71,Mapping!$A$1:$B$17,2,0),Absent)</f>
        <v>#NAME?</v>
      </c>
      <c r="P71" s="4">
        <v>30462</v>
      </c>
      <c r="Q71" s="4">
        <v>6940</v>
      </c>
      <c r="R71" s="4">
        <v>56</v>
      </c>
      <c r="S71" s="4" t="e">
        <f>VLOOKUP(Q71,Mapping!$A$1:$B$17,2,0)</f>
        <v>#N/A</v>
      </c>
      <c r="T71" s="4">
        <v>282802</v>
      </c>
      <c r="U71" s="4">
        <v>52201</v>
      </c>
      <c r="V71" s="34" t="str">
        <f t="shared" si="6"/>
        <v>2042_12</v>
      </c>
      <c r="W71" s="75" t="e">
        <f t="shared" si="7"/>
        <v>#N/A</v>
      </c>
      <c r="X71" s="43" t="e">
        <f t="shared" si="8"/>
        <v>#VALUE!</v>
      </c>
      <c r="Y71" s="43" t="e">
        <f t="shared" si="9"/>
        <v>#VALUE!</v>
      </c>
    </row>
    <row r="72" spans="2:25" x14ac:dyDescent="0.35">
      <c r="B72" s="34">
        <v>43912</v>
      </c>
      <c r="C72" s="4">
        <v>480</v>
      </c>
      <c r="D72" s="4">
        <v>145</v>
      </c>
      <c r="E72" s="4">
        <v>2983</v>
      </c>
      <c r="F72" s="4">
        <v>2173</v>
      </c>
      <c r="G72" s="4">
        <v>962</v>
      </c>
      <c r="H72" s="4"/>
      <c r="I72" s="4"/>
      <c r="J72" s="75">
        <f t="shared" si="5"/>
        <v>3</v>
      </c>
      <c r="K72" s="4">
        <v>80062</v>
      </c>
      <c r="L72" s="4">
        <v>12427</v>
      </c>
      <c r="M72" s="4"/>
      <c r="N72" s="4"/>
      <c r="O72" s="42" t="e">
        <f>IFERROR(VLOOKUP(N72,Mapping!$A$1:$B$17,2,0),Absent)</f>
        <v>#NAME?</v>
      </c>
      <c r="P72" s="4">
        <v>39691</v>
      </c>
      <c r="Q72" s="4">
        <v>9229</v>
      </c>
      <c r="R72" s="4">
        <v>56</v>
      </c>
      <c r="S72" s="4" t="e">
        <f>VLOOKUP(Q72,Mapping!$A$1:$B$17,2,0)</f>
        <v>#N/A</v>
      </c>
      <c r="T72" s="4">
        <v>334971</v>
      </c>
      <c r="U72" s="4">
        <v>52169</v>
      </c>
      <c r="V72" s="34" t="str">
        <f t="shared" si="6"/>
        <v>2042_10</v>
      </c>
      <c r="W72" s="75" t="e">
        <f t="shared" si="7"/>
        <v>#N/A</v>
      </c>
      <c r="X72" s="43" t="e">
        <f t="shared" si="8"/>
        <v>#VALUE!</v>
      </c>
      <c r="Y72" s="43" t="e">
        <f t="shared" si="9"/>
        <v>#VALUE!</v>
      </c>
    </row>
    <row r="73" spans="2:25" x14ac:dyDescent="0.35">
      <c r="B73" s="34">
        <v>43913</v>
      </c>
      <c r="C73" s="4">
        <v>581</v>
      </c>
      <c r="D73" s="4">
        <v>101</v>
      </c>
      <c r="E73" s="4">
        <v>3933</v>
      </c>
      <c r="F73" s="4">
        <v>2812</v>
      </c>
      <c r="G73" s="4">
        <v>950</v>
      </c>
      <c r="H73" s="4"/>
      <c r="I73" s="4"/>
      <c r="J73" s="75">
        <f t="shared" si="5"/>
        <v>10</v>
      </c>
      <c r="K73" s="4">
        <v>101385</v>
      </c>
      <c r="L73" s="4">
        <v>21323</v>
      </c>
      <c r="M73" s="4"/>
      <c r="N73" s="4"/>
      <c r="O73" s="42" t="e">
        <f>IFERROR(VLOOKUP(N73,Mapping!$A$1:$B$17,2,0),Absent)</f>
        <v>#NAME?</v>
      </c>
      <c r="P73" s="4">
        <v>50873</v>
      </c>
      <c r="Q73" s="4">
        <v>11182</v>
      </c>
      <c r="R73" s="4">
        <v>56</v>
      </c>
      <c r="S73" s="4" t="e">
        <f>VLOOKUP(Q73,Mapping!$A$1:$B$17,2,0)</f>
        <v>#N/A</v>
      </c>
      <c r="T73" s="4">
        <v>392282</v>
      </c>
      <c r="U73" s="4">
        <v>57311</v>
      </c>
      <c r="V73" s="34" t="str">
        <f t="shared" si="6"/>
        <v>2056_11</v>
      </c>
      <c r="W73" s="75" t="e">
        <f t="shared" si="7"/>
        <v>#N/A</v>
      </c>
      <c r="X73" s="43" t="e">
        <f t="shared" si="8"/>
        <v>#VALUE!</v>
      </c>
      <c r="Y73" s="43" t="e">
        <f t="shared" si="9"/>
        <v>#VALUE!</v>
      </c>
    </row>
    <row r="74" spans="2:25" x14ac:dyDescent="0.35">
      <c r="B74" s="34">
        <v>43914</v>
      </c>
      <c r="C74" s="4">
        <v>817</v>
      </c>
      <c r="D74" s="4">
        <v>236</v>
      </c>
      <c r="E74" s="4">
        <v>5119</v>
      </c>
      <c r="F74" s="4">
        <v>3938</v>
      </c>
      <c r="G74" s="4">
        <v>1186</v>
      </c>
      <c r="H74" s="4"/>
      <c r="I74" s="4"/>
      <c r="J74" s="75">
        <f t="shared" si="5"/>
        <v>1</v>
      </c>
      <c r="K74" s="4">
        <v>134502</v>
      </c>
      <c r="L74" s="4">
        <v>33117</v>
      </c>
      <c r="M74" s="4"/>
      <c r="N74" s="4"/>
      <c r="O74" s="42" t="e">
        <f>IFERROR(VLOOKUP(N74,Mapping!$A$1:$B$17,2,0),Absent)</f>
        <v>#NAME?</v>
      </c>
      <c r="P74" s="4">
        <v>61756</v>
      </c>
      <c r="Q74" s="4">
        <v>10883</v>
      </c>
      <c r="R74" s="4">
        <v>56</v>
      </c>
      <c r="S74" s="4" t="e">
        <f>VLOOKUP(Q74,Mapping!$A$1:$B$17,2,0)</f>
        <v>#N/A</v>
      </c>
      <c r="T74" s="4">
        <v>478893</v>
      </c>
      <c r="U74" s="4">
        <v>86611</v>
      </c>
      <c r="V74" s="34" t="str">
        <f t="shared" si="6"/>
        <v>2137_02</v>
      </c>
      <c r="W74" s="75" t="e">
        <f t="shared" si="7"/>
        <v>#N/A</v>
      </c>
      <c r="X74" s="43" t="e">
        <f t="shared" si="8"/>
        <v>#VALUE!</v>
      </c>
      <c r="Y74" s="43" t="e">
        <f t="shared" si="9"/>
        <v>#VALUE!</v>
      </c>
    </row>
    <row r="75" spans="2:25" x14ac:dyDescent="0.35">
      <c r="B75" s="34">
        <v>43915</v>
      </c>
      <c r="C75" s="4">
        <v>1058</v>
      </c>
      <c r="D75" s="4">
        <v>241</v>
      </c>
      <c r="E75" s="4">
        <v>7073</v>
      </c>
      <c r="F75" s="4">
        <v>5140</v>
      </c>
      <c r="G75" s="4">
        <v>1954</v>
      </c>
      <c r="H75" s="4">
        <v>74</v>
      </c>
      <c r="I75" s="4"/>
      <c r="J75" s="75">
        <f t="shared" si="5"/>
        <v>5</v>
      </c>
      <c r="K75" s="4">
        <v>167771</v>
      </c>
      <c r="L75" s="4">
        <v>33269</v>
      </c>
      <c r="M75" s="4"/>
      <c r="N75" s="4">
        <v>167</v>
      </c>
      <c r="O75" s="42" t="e">
        <f>IFERROR(VLOOKUP(N75,Mapping!$A$1:$B$17,2,0),Absent)</f>
        <v>#NAME?</v>
      </c>
      <c r="P75" s="4">
        <v>74392</v>
      </c>
      <c r="Q75" s="4">
        <v>12636</v>
      </c>
      <c r="R75" s="4">
        <v>56</v>
      </c>
      <c r="S75" s="4" t="e">
        <f>VLOOKUP(Q75,Mapping!$A$1:$B$17,2,0)</f>
        <v>#N/A</v>
      </c>
      <c r="T75" s="4">
        <v>561394</v>
      </c>
      <c r="U75" s="4">
        <v>82501</v>
      </c>
      <c r="V75" s="34" t="str">
        <f t="shared" si="6"/>
        <v>2125_11</v>
      </c>
      <c r="W75" s="75" t="e">
        <f t="shared" si="7"/>
        <v>#N/A</v>
      </c>
      <c r="X75" s="43" t="e">
        <f t="shared" si="8"/>
        <v>#VALUE!</v>
      </c>
      <c r="Y75" s="43" t="e">
        <f t="shared" si="9"/>
        <v>#VALUE!</v>
      </c>
    </row>
    <row r="76" spans="2:25" x14ac:dyDescent="0.35">
      <c r="B76" s="34">
        <v>43916</v>
      </c>
      <c r="C76" s="4">
        <v>1371</v>
      </c>
      <c r="D76" s="4">
        <v>313</v>
      </c>
      <c r="E76" s="4">
        <v>9522</v>
      </c>
      <c r="F76" s="4">
        <v>7805</v>
      </c>
      <c r="G76" s="4">
        <v>2449</v>
      </c>
      <c r="H76" s="4">
        <v>91</v>
      </c>
      <c r="I76" s="4">
        <v>1299</v>
      </c>
      <c r="J76" s="75">
        <f t="shared" si="5"/>
        <v>1</v>
      </c>
      <c r="K76" s="4">
        <v>210381</v>
      </c>
      <c r="L76" s="4">
        <v>42610</v>
      </c>
      <c r="M76" s="4"/>
      <c r="N76" s="4">
        <v>258</v>
      </c>
      <c r="O76" s="42" t="e">
        <f>IFERROR(VLOOKUP(N76,Mapping!$A$1:$B$17,2,0),Absent)</f>
        <v>#NAME?</v>
      </c>
      <c r="P76" s="4">
        <v>91996</v>
      </c>
      <c r="Q76" s="4">
        <v>17604</v>
      </c>
      <c r="R76" s="4">
        <v>56</v>
      </c>
      <c r="S76" s="4" t="e">
        <f>VLOOKUP(Q76,Mapping!$A$1:$B$17,2,0)</f>
        <v>#N/A</v>
      </c>
      <c r="T76" s="4">
        <v>667948</v>
      </c>
      <c r="U76" s="4">
        <v>106554</v>
      </c>
      <c r="V76" s="34" t="str">
        <f t="shared" si="6"/>
        <v>2191_09</v>
      </c>
      <c r="W76" s="75" t="e">
        <f t="shared" si="7"/>
        <v>#N/A</v>
      </c>
      <c r="X76" s="43" t="e">
        <f t="shared" si="8"/>
        <v>#VALUE!</v>
      </c>
      <c r="Y76" s="43" t="e">
        <f t="shared" si="9"/>
        <v>#VALUE!</v>
      </c>
    </row>
    <row r="77" spans="2:25" x14ac:dyDescent="0.35">
      <c r="B77" s="34">
        <v>43917</v>
      </c>
      <c r="C77" s="4">
        <v>1781</v>
      </c>
      <c r="D77" s="4">
        <v>410</v>
      </c>
      <c r="E77" s="4">
        <v>12111</v>
      </c>
      <c r="F77" s="4">
        <v>10887</v>
      </c>
      <c r="G77" s="4">
        <v>2589</v>
      </c>
      <c r="H77" s="4">
        <v>124</v>
      </c>
      <c r="I77" s="4">
        <v>1792</v>
      </c>
      <c r="J77" s="75">
        <f t="shared" si="5"/>
        <v>2</v>
      </c>
      <c r="K77" s="4">
        <v>255660</v>
      </c>
      <c r="L77" s="4">
        <v>45279</v>
      </c>
      <c r="M77" s="4"/>
      <c r="N77" s="4">
        <v>293</v>
      </c>
      <c r="O77" s="42" t="e">
        <f>IFERROR(VLOOKUP(N77,Mapping!$A$1:$B$17,2,0),Absent)</f>
        <v>#NAME?</v>
      </c>
      <c r="P77" s="4">
        <v>111219</v>
      </c>
      <c r="Q77" s="4">
        <v>19223</v>
      </c>
      <c r="R77" s="4">
        <v>56</v>
      </c>
      <c r="S77" s="4" t="e">
        <f>VLOOKUP(Q77,Mapping!$A$1:$B$17,2,0)</f>
        <v>#N/A</v>
      </c>
      <c r="T77" s="4">
        <v>769323</v>
      </c>
      <c r="U77" s="4">
        <v>101375</v>
      </c>
      <c r="V77" s="34" t="str">
        <f t="shared" si="6"/>
        <v>2177_07</v>
      </c>
      <c r="W77" s="75" t="e">
        <f t="shared" si="7"/>
        <v>#N/A</v>
      </c>
      <c r="X77" s="43" t="e">
        <f t="shared" si="8"/>
        <v>#VALUE!</v>
      </c>
      <c r="Y77" s="43" t="e">
        <f t="shared" si="9"/>
        <v>#VALUE!</v>
      </c>
    </row>
    <row r="78" spans="2:25" x14ac:dyDescent="0.35">
      <c r="B78" s="34">
        <v>43918</v>
      </c>
      <c r="C78" s="4">
        <v>2332</v>
      </c>
      <c r="D78" s="4">
        <v>551</v>
      </c>
      <c r="E78" s="4">
        <v>14517</v>
      </c>
      <c r="F78" s="4">
        <v>12393</v>
      </c>
      <c r="G78" s="4">
        <v>2406</v>
      </c>
      <c r="H78" s="4">
        <v>140</v>
      </c>
      <c r="I78" s="4">
        <v>2174</v>
      </c>
      <c r="J78" s="75">
        <f t="shared" si="5"/>
        <v>9</v>
      </c>
      <c r="K78" s="4">
        <v>323526</v>
      </c>
      <c r="L78" s="4">
        <v>67866</v>
      </c>
      <c r="M78" s="4"/>
      <c r="N78" s="4">
        <v>390</v>
      </c>
      <c r="O78" s="42" t="e">
        <f>IFERROR(VLOOKUP(N78,Mapping!$A$1:$B$17,2,0),Absent)</f>
        <v>#NAME?</v>
      </c>
      <c r="P78" s="4">
        <v>130999</v>
      </c>
      <c r="Q78" s="4">
        <v>19780</v>
      </c>
      <c r="R78" s="4">
        <v>56</v>
      </c>
      <c r="S78" s="4" t="e">
        <f>VLOOKUP(Q78,Mapping!$A$1:$B$17,2,0)</f>
        <v>#N/A</v>
      </c>
      <c r="T78" s="4">
        <v>880938</v>
      </c>
      <c r="U78" s="4">
        <v>111615</v>
      </c>
      <c r="V78" s="34" t="str">
        <f t="shared" si="6"/>
        <v>2205_08</v>
      </c>
      <c r="W78" s="75" t="e">
        <f t="shared" si="7"/>
        <v>#N/A</v>
      </c>
      <c r="X78" s="43" t="e">
        <f t="shared" si="8"/>
        <v>#VALUE!</v>
      </c>
      <c r="Y78" s="43" t="e">
        <f t="shared" si="9"/>
        <v>#VALUE!</v>
      </c>
    </row>
    <row r="79" spans="2:25" x14ac:dyDescent="0.35">
      <c r="B79" s="34">
        <v>43919</v>
      </c>
      <c r="C79" s="4">
        <v>2837</v>
      </c>
      <c r="D79" s="4">
        <v>505</v>
      </c>
      <c r="E79" s="4">
        <v>17314</v>
      </c>
      <c r="F79" s="4">
        <v>14055</v>
      </c>
      <c r="G79" s="4">
        <v>2797</v>
      </c>
      <c r="H79" s="4">
        <v>156</v>
      </c>
      <c r="I79" s="4">
        <v>2456</v>
      </c>
      <c r="J79" s="75">
        <f t="shared" si="5"/>
        <v>5</v>
      </c>
      <c r="K79" s="4">
        <v>365756</v>
      </c>
      <c r="L79" s="4">
        <v>42230</v>
      </c>
      <c r="M79" s="4"/>
      <c r="N79" s="4">
        <v>433</v>
      </c>
      <c r="O79" s="42" t="e">
        <f>IFERROR(VLOOKUP(N79,Mapping!$A$1:$B$17,2,0),Absent)</f>
        <v>#NAME?</v>
      </c>
      <c r="P79" s="4">
        <v>150680</v>
      </c>
      <c r="Q79" s="4">
        <v>19681</v>
      </c>
      <c r="R79" s="4">
        <v>56</v>
      </c>
      <c r="S79" s="4" t="e">
        <f>VLOOKUP(Q79,Mapping!$A$1:$B$17,2,0)</f>
        <v>#N/A</v>
      </c>
      <c r="T79" s="4">
        <v>968389</v>
      </c>
      <c r="U79" s="4">
        <v>87451</v>
      </c>
      <c r="V79" s="34" t="str">
        <f t="shared" si="6"/>
        <v>2139_06</v>
      </c>
      <c r="W79" s="75" t="e">
        <f t="shared" si="7"/>
        <v>#N/A</v>
      </c>
      <c r="X79" s="43" t="e">
        <f t="shared" si="8"/>
        <v>#VALUE!</v>
      </c>
      <c r="Y79" s="43" t="e">
        <f t="shared" si="9"/>
        <v>#VALUE!</v>
      </c>
    </row>
    <row r="80" spans="2:25" x14ac:dyDescent="0.35">
      <c r="B80" s="34">
        <v>43920</v>
      </c>
      <c r="C80" s="4">
        <v>3422</v>
      </c>
      <c r="D80" s="4">
        <v>585</v>
      </c>
      <c r="E80" s="4">
        <v>19787</v>
      </c>
      <c r="F80" s="4">
        <v>15892</v>
      </c>
      <c r="G80" s="4">
        <v>2473</v>
      </c>
      <c r="H80" s="4">
        <v>187</v>
      </c>
      <c r="I80" s="4">
        <v>3087</v>
      </c>
      <c r="J80" s="75">
        <f t="shared" si="5"/>
        <v>3</v>
      </c>
      <c r="K80" s="4">
        <v>416393</v>
      </c>
      <c r="L80" s="4">
        <v>50637</v>
      </c>
      <c r="M80" s="4"/>
      <c r="N80" s="4">
        <v>449</v>
      </c>
      <c r="O80" s="42" t="e">
        <f>IFERROR(VLOOKUP(N80,Mapping!$A$1:$B$17,2,0),Absent)</f>
        <v>#NAME?</v>
      </c>
      <c r="P80" s="4">
        <v>171867</v>
      </c>
      <c r="Q80" s="4">
        <v>21187</v>
      </c>
      <c r="R80" s="4">
        <v>56</v>
      </c>
      <c r="S80" s="4" t="e">
        <f>VLOOKUP(Q80,Mapping!$A$1:$B$17,2,0)</f>
        <v>#N/A</v>
      </c>
      <c r="T80" s="4">
        <v>1068981</v>
      </c>
      <c r="U80" s="4">
        <v>100592</v>
      </c>
      <c r="V80" s="34" t="str">
        <f t="shared" si="6"/>
        <v>2175_05</v>
      </c>
      <c r="W80" s="75" t="e">
        <f t="shared" si="7"/>
        <v>#N/A</v>
      </c>
      <c r="X80" s="43" t="e">
        <f t="shared" si="8"/>
        <v>#VALUE!</v>
      </c>
      <c r="Y80" s="43" t="e">
        <f t="shared" si="9"/>
        <v>#VALUE!</v>
      </c>
    </row>
    <row r="81" spans="2:25" x14ac:dyDescent="0.35">
      <c r="B81" s="34">
        <v>43921</v>
      </c>
      <c r="C81" s="4">
        <v>4330</v>
      </c>
      <c r="D81" s="4">
        <v>908</v>
      </c>
      <c r="E81" s="4">
        <v>23782</v>
      </c>
      <c r="F81" s="4">
        <v>18155</v>
      </c>
      <c r="G81" s="4">
        <v>3995</v>
      </c>
      <c r="H81" s="4">
        <v>230</v>
      </c>
      <c r="I81" s="4">
        <v>3487</v>
      </c>
      <c r="J81" s="75">
        <f t="shared" si="5"/>
        <v>2</v>
      </c>
      <c r="K81" s="4">
        <v>460477</v>
      </c>
      <c r="L81" s="4">
        <v>44084</v>
      </c>
      <c r="M81" s="4"/>
      <c r="N81" s="4">
        <v>506</v>
      </c>
      <c r="O81" s="42" t="e">
        <f>IFERROR(VLOOKUP(N81,Mapping!$A$1:$B$17,2,0),Absent)</f>
        <v>#NAME?</v>
      </c>
      <c r="P81" s="4">
        <v>196814</v>
      </c>
      <c r="Q81" s="4">
        <v>24947</v>
      </c>
      <c r="R81" s="4">
        <v>56</v>
      </c>
      <c r="S81" s="4" t="e">
        <f>VLOOKUP(Q81,Mapping!$A$1:$B$17,2,0)</f>
        <v>#N/A</v>
      </c>
      <c r="T81" s="4">
        <v>1183548</v>
      </c>
      <c r="U81" s="4">
        <v>114567</v>
      </c>
      <c r="V81" s="34" t="str">
        <f t="shared" si="6"/>
        <v>2213_09</v>
      </c>
      <c r="W81" s="75" t="e">
        <f t="shared" si="7"/>
        <v>#N/A</v>
      </c>
      <c r="X81" s="43" t="e">
        <f t="shared" si="8"/>
        <v>#VALUE!</v>
      </c>
      <c r="Y81" s="43" t="e">
        <f t="shared" si="9"/>
        <v>#VALUE!</v>
      </c>
    </row>
    <row r="82" spans="2:25" x14ac:dyDescent="0.35">
      <c r="B82" s="34">
        <v>43922</v>
      </c>
      <c r="C82" s="4">
        <v>5336</v>
      </c>
      <c r="D82" s="4">
        <v>1006</v>
      </c>
      <c r="E82" s="4">
        <v>27930</v>
      </c>
      <c r="F82" s="4">
        <v>20906</v>
      </c>
      <c r="G82" s="4">
        <v>4148</v>
      </c>
      <c r="H82" s="4">
        <v>256</v>
      </c>
      <c r="I82" s="4">
        <v>3937</v>
      </c>
      <c r="J82" s="75">
        <f t="shared" si="5"/>
        <v>6</v>
      </c>
      <c r="K82" s="4">
        <v>505315</v>
      </c>
      <c r="L82" s="4">
        <v>44838</v>
      </c>
      <c r="M82" s="4">
        <v>32</v>
      </c>
      <c r="N82" s="4">
        <v>561</v>
      </c>
      <c r="O82" s="42" t="e">
        <f>IFERROR(VLOOKUP(N82,Mapping!$A$1:$B$17,2,0),Absent)</f>
        <v>#NAME?</v>
      </c>
      <c r="P82" s="4">
        <v>223071</v>
      </c>
      <c r="Q82" s="4">
        <v>26257</v>
      </c>
      <c r="R82" s="4">
        <v>56</v>
      </c>
      <c r="S82" s="4" t="e">
        <f>VLOOKUP(Q82,Mapping!$A$1:$B$17,2,0)</f>
        <v>#N/A</v>
      </c>
      <c r="T82" s="4">
        <v>1306569</v>
      </c>
      <c r="U82" s="4">
        <v>123021</v>
      </c>
      <c r="V82" s="34" t="str">
        <f t="shared" si="6"/>
        <v>2236_10</v>
      </c>
      <c r="W82" s="75" t="e">
        <f t="shared" si="7"/>
        <v>#N/A</v>
      </c>
      <c r="X82" s="43" t="e">
        <f t="shared" si="8"/>
        <v>#VALUE!</v>
      </c>
      <c r="Y82" s="43" t="e">
        <f t="shared" si="9"/>
        <v>#VALUE!</v>
      </c>
    </row>
    <row r="83" spans="2:25" x14ac:dyDescent="0.35">
      <c r="B83" s="34">
        <v>43923</v>
      </c>
      <c r="C83" s="4">
        <v>6511</v>
      </c>
      <c r="D83" s="4">
        <v>1175</v>
      </c>
      <c r="E83" s="4">
        <v>32094</v>
      </c>
      <c r="F83" s="4">
        <v>22995</v>
      </c>
      <c r="G83" s="4">
        <v>4164</v>
      </c>
      <c r="H83" s="4">
        <v>305</v>
      </c>
      <c r="I83" s="4">
        <v>4513</v>
      </c>
      <c r="J83" s="75">
        <f t="shared" si="5"/>
        <v>11</v>
      </c>
      <c r="K83" s="4">
        <v>556316</v>
      </c>
      <c r="L83" s="4">
        <v>51001</v>
      </c>
      <c r="M83" s="4">
        <v>32</v>
      </c>
      <c r="N83" s="4">
        <v>576</v>
      </c>
      <c r="O83" s="42" t="e">
        <f>IFERROR(VLOOKUP(N83,Mapping!$A$1:$B$17,2,0),Absent)</f>
        <v>#NAME?</v>
      </c>
      <c r="P83" s="4">
        <v>251142</v>
      </c>
      <c r="Q83" s="4">
        <v>28071</v>
      </c>
      <c r="R83" s="4">
        <v>56</v>
      </c>
      <c r="S83" s="4" t="e">
        <f>VLOOKUP(Q83,Mapping!$A$1:$B$17,2,0)</f>
        <v>#N/A</v>
      </c>
      <c r="T83" s="4">
        <v>1437235</v>
      </c>
      <c r="U83" s="4">
        <v>130666</v>
      </c>
      <c r="V83" s="34" t="str">
        <f t="shared" si="6"/>
        <v>2257_09</v>
      </c>
      <c r="W83" s="75" t="e">
        <f t="shared" si="7"/>
        <v>#N/A</v>
      </c>
      <c r="X83" s="43" t="e">
        <f t="shared" si="8"/>
        <v>#VALUE!</v>
      </c>
      <c r="Y83" s="43" t="e">
        <f t="shared" si="9"/>
        <v>#VALUE!</v>
      </c>
    </row>
    <row r="84" spans="2:25" x14ac:dyDescent="0.35">
      <c r="B84" s="34">
        <v>43924</v>
      </c>
      <c r="C84" s="4">
        <v>7798</v>
      </c>
      <c r="D84" s="4">
        <v>1287</v>
      </c>
      <c r="E84" s="4">
        <v>36715</v>
      </c>
      <c r="F84" s="4">
        <v>25723</v>
      </c>
      <c r="G84" s="4">
        <v>4621</v>
      </c>
      <c r="H84" s="4">
        <v>335</v>
      </c>
      <c r="I84" s="4">
        <v>4928</v>
      </c>
      <c r="J84" s="75">
        <f t="shared" si="5"/>
        <v>7</v>
      </c>
      <c r="K84" s="4">
        <v>611183</v>
      </c>
      <c r="L84" s="4">
        <v>54867</v>
      </c>
      <c r="M84" s="4">
        <v>39</v>
      </c>
      <c r="N84" s="4">
        <v>623</v>
      </c>
      <c r="O84" s="42" t="e">
        <f>IFERROR(VLOOKUP(N84,Mapping!$A$1:$B$17,2,0),Absent)</f>
        <v>#NAME?</v>
      </c>
      <c r="P84" s="4">
        <v>282980</v>
      </c>
      <c r="Q84" s="4">
        <v>31838</v>
      </c>
      <c r="R84" s="4">
        <v>56</v>
      </c>
      <c r="S84" s="4" t="e">
        <f>VLOOKUP(Q84,Mapping!$A$1:$B$17,2,0)</f>
        <v>#N/A</v>
      </c>
      <c r="T84" s="4">
        <v>1579586</v>
      </c>
      <c r="U84" s="4">
        <v>142351</v>
      </c>
      <c r="V84" s="34" t="str">
        <f t="shared" si="6"/>
        <v>2289_09</v>
      </c>
      <c r="W84" s="75" t="e">
        <f t="shared" si="7"/>
        <v>#N/A</v>
      </c>
      <c r="X84" s="43" t="e">
        <f t="shared" si="8"/>
        <v>#VALUE!</v>
      </c>
      <c r="Y84" s="43" t="e">
        <f t="shared" si="9"/>
        <v>#VALUE!</v>
      </c>
    </row>
    <row r="85" spans="2:25" x14ac:dyDescent="0.35">
      <c r="B85" s="34">
        <v>43925</v>
      </c>
      <c r="C85" s="4">
        <v>9276</v>
      </c>
      <c r="D85" s="4">
        <v>1478</v>
      </c>
      <c r="E85" s="4">
        <v>41708</v>
      </c>
      <c r="F85" s="4">
        <v>30456</v>
      </c>
      <c r="G85" s="4">
        <v>4993</v>
      </c>
      <c r="H85" s="4">
        <v>403</v>
      </c>
      <c r="I85" s="4">
        <v>5500</v>
      </c>
      <c r="J85" s="75">
        <f t="shared" si="5"/>
        <v>3</v>
      </c>
      <c r="K85" s="4">
        <v>754654</v>
      </c>
      <c r="L85" s="4">
        <v>143471</v>
      </c>
      <c r="M85" s="4">
        <v>39</v>
      </c>
      <c r="N85" s="4">
        <v>656</v>
      </c>
      <c r="O85" s="42" t="e">
        <f>IFERROR(VLOOKUP(N85,Mapping!$A$1:$B$17,2,0),Absent)</f>
        <v>#NAME?</v>
      </c>
      <c r="P85" s="4">
        <v>316082</v>
      </c>
      <c r="Q85" s="4">
        <v>33102</v>
      </c>
      <c r="R85" s="4">
        <v>56</v>
      </c>
      <c r="S85" s="4" t="e">
        <f>VLOOKUP(Q85,Mapping!$A$1:$B$17,2,0)</f>
        <v>#N/A</v>
      </c>
      <c r="T85" s="4">
        <v>1810758</v>
      </c>
      <c r="U85" s="4">
        <v>231172</v>
      </c>
      <c r="V85" s="34" t="str">
        <f t="shared" si="6"/>
        <v>2532_12</v>
      </c>
      <c r="W85" s="75" t="e">
        <f t="shared" si="7"/>
        <v>#N/A</v>
      </c>
      <c r="X85" s="43" t="e">
        <f t="shared" si="8"/>
        <v>#VALUE!</v>
      </c>
      <c r="Y85" s="43" t="e">
        <f t="shared" si="9"/>
        <v>#VALUE!</v>
      </c>
    </row>
    <row r="86" spans="2:25" x14ac:dyDescent="0.35">
      <c r="B86" s="34">
        <v>43926</v>
      </c>
      <c r="C86" s="4">
        <v>10618</v>
      </c>
      <c r="D86" s="4">
        <v>1342</v>
      </c>
      <c r="E86" s="4">
        <v>45661</v>
      </c>
      <c r="F86" s="4">
        <v>32180</v>
      </c>
      <c r="G86" s="4">
        <v>3953</v>
      </c>
      <c r="H86" s="4">
        <v>609</v>
      </c>
      <c r="I86" s="4">
        <v>5811</v>
      </c>
      <c r="J86" s="75">
        <f t="shared" si="5"/>
        <v>1</v>
      </c>
      <c r="K86" s="4">
        <v>788432</v>
      </c>
      <c r="L86" s="4">
        <v>33778</v>
      </c>
      <c r="M86" s="4">
        <v>39</v>
      </c>
      <c r="N86" s="4">
        <v>650</v>
      </c>
      <c r="O86" s="42" t="e">
        <f>IFERROR(VLOOKUP(N86,Mapping!$A$1:$B$17,2,0),Absent)</f>
        <v>#NAME?</v>
      </c>
      <c r="P86" s="4">
        <v>341959</v>
      </c>
      <c r="Q86" s="4">
        <v>25877</v>
      </c>
      <c r="R86" s="4">
        <v>56</v>
      </c>
      <c r="S86" s="4" t="e">
        <f>VLOOKUP(Q86,Mapping!$A$1:$B$17,2,0)</f>
        <v>#N/A</v>
      </c>
      <c r="T86" s="4">
        <v>1940313</v>
      </c>
      <c r="U86" s="4">
        <v>129555</v>
      </c>
      <c r="V86" s="34" t="str">
        <f t="shared" si="6"/>
        <v>2254_09</v>
      </c>
      <c r="W86" s="75" t="e">
        <f t="shared" si="7"/>
        <v>#N/A</v>
      </c>
      <c r="X86" s="43" t="e">
        <f t="shared" si="8"/>
        <v>#VALUE!</v>
      </c>
      <c r="Y86" s="43" t="e">
        <f t="shared" si="9"/>
        <v>#VALUE!</v>
      </c>
    </row>
    <row r="87" spans="2:25" x14ac:dyDescent="0.35">
      <c r="B87" s="34">
        <v>43927</v>
      </c>
      <c r="C87" s="4">
        <v>11932</v>
      </c>
      <c r="D87" s="4">
        <v>1314</v>
      </c>
      <c r="E87" s="4">
        <v>48623</v>
      </c>
      <c r="F87" s="4">
        <v>36159</v>
      </c>
      <c r="G87" s="4">
        <v>2962</v>
      </c>
      <c r="H87" s="4">
        <v>663</v>
      </c>
      <c r="I87" s="4">
        <v>7079</v>
      </c>
      <c r="J87" s="75">
        <f t="shared" si="5"/>
        <v>2</v>
      </c>
      <c r="K87" s="4">
        <v>858250</v>
      </c>
      <c r="L87" s="4">
        <v>69818</v>
      </c>
      <c r="M87" s="4">
        <v>39</v>
      </c>
      <c r="N87" s="4">
        <v>2961</v>
      </c>
      <c r="O87" s="42" t="e">
        <f>IFERROR(VLOOKUP(N87,Mapping!$A$1:$B$17,2,0),Absent)</f>
        <v>#NAME?</v>
      </c>
      <c r="P87" s="4">
        <v>370221</v>
      </c>
      <c r="Q87" s="4">
        <v>28262</v>
      </c>
      <c r="R87" s="4">
        <v>56</v>
      </c>
      <c r="S87" s="4" t="e">
        <f>VLOOKUP(Q87,Mapping!$A$1:$B$17,2,0)</f>
        <v>#N/A</v>
      </c>
      <c r="T87" s="4">
        <v>2078023</v>
      </c>
      <c r="U87" s="4">
        <v>137710</v>
      </c>
      <c r="V87" s="34" t="str">
        <f t="shared" si="6"/>
        <v>2277_01</v>
      </c>
      <c r="W87" s="75" t="e">
        <f t="shared" si="7"/>
        <v>#N/A</v>
      </c>
      <c r="X87" s="43" t="e">
        <f t="shared" si="8"/>
        <v>#VALUE!</v>
      </c>
      <c r="Y87" s="43" t="e">
        <f t="shared" si="9"/>
        <v>#VALUE!</v>
      </c>
    </row>
    <row r="88" spans="2:25" x14ac:dyDescent="0.35">
      <c r="B88" s="34">
        <v>43928</v>
      </c>
      <c r="C88" s="4">
        <v>13970</v>
      </c>
      <c r="D88" s="4">
        <v>2038</v>
      </c>
      <c r="E88" s="4">
        <v>51554</v>
      </c>
      <c r="F88" s="4">
        <v>43849</v>
      </c>
      <c r="G88" s="4">
        <v>2931</v>
      </c>
      <c r="H88" s="4">
        <v>738</v>
      </c>
      <c r="I88" s="4">
        <v>9978</v>
      </c>
      <c r="J88" s="75">
        <f t="shared" si="5"/>
        <v>2</v>
      </c>
      <c r="K88" s="4">
        <v>937209</v>
      </c>
      <c r="L88" s="4">
        <v>78959</v>
      </c>
      <c r="M88" s="4">
        <v>43</v>
      </c>
      <c r="N88" s="4">
        <v>4047</v>
      </c>
      <c r="O88" s="42" t="e">
        <f>IFERROR(VLOOKUP(N88,Mapping!$A$1:$B$17,2,0),Absent)</f>
        <v>#NAME?</v>
      </c>
      <c r="P88" s="4">
        <v>400651</v>
      </c>
      <c r="Q88" s="4">
        <v>30430</v>
      </c>
      <c r="R88" s="4">
        <v>56</v>
      </c>
      <c r="S88" s="4" t="e">
        <f>VLOOKUP(Q88,Mapping!$A$1:$B$17,2,0)</f>
        <v>#N/A</v>
      </c>
      <c r="T88" s="4">
        <v>2248139</v>
      </c>
      <c r="U88" s="4">
        <v>170116</v>
      </c>
      <c r="V88" s="34" t="str">
        <f t="shared" si="6"/>
        <v>2365_10</v>
      </c>
      <c r="W88" s="75" t="e">
        <f t="shared" si="7"/>
        <v>#N/A</v>
      </c>
      <c r="X88" s="43" t="e">
        <f t="shared" si="8"/>
        <v>#VALUE!</v>
      </c>
      <c r="Y88" s="43" t="e">
        <f t="shared" si="9"/>
        <v>#VALUE!</v>
      </c>
    </row>
    <row r="89" spans="2:25" x14ac:dyDescent="0.35">
      <c r="B89" s="34">
        <v>43929</v>
      </c>
      <c r="C89" s="4">
        <v>15973</v>
      </c>
      <c r="D89" s="4">
        <v>2003</v>
      </c>
      <c r="E89" s="4">
        <v>55941</v>
      </c>
      <c r="F89" s="4">
        <v>45359</v>
      </c>
      <c r="G89" s="4">
        <v>4387</v>
      </c>
      <c r="H89" s="4">
        <v>862</v>
      </c>
      <c r="I89" s="4">
        <v>10276</v>
      </c>
      <c r="J89" s="75">
        <f t="shared" si="5"/>
        <v>2</v>
      </c>
      <c r="K89" s="4">
        <v>1005239</v>
      </c>
      <c r="L89" s="4">
        <v>68030</v>
      </c>
      <c r="M89" s="4">
        <v>39</v>
      </c>
      <c r="N89" s="4">
        <v>4142</v>
      </c>
      <c r="O89" s="42" t="e">
        <f>IFERROR(VLOOKUP(N89,Mapping!$A$1:$B$17,2,0),Absent)</f>
        <v>#NAME?</v>
      </c>
      <c r="P89" s="4">
        <v>431647</v>
      </c>
      <c r="Q89" s="4">
        <v>30996</v>
      </c>
      <c r="R89" s="4">
        <v>56</v>
      </c>
      <c r="S89" s="4" t="e">
        <f>VLOOKUP(Q89,Mapping!$A$1:$B$17,2,0)</f>
        <v>#N/A</v>
      </c>
      <c r="T89" s="4">
        <v>2413733</v>
      </c>
      <c r="U89" s="4">
        <v>165594</v>
      </c>
      <c r="V89" s="34" t="str">
        <f t="shared" si="6"/>
        <v>2353_05</v>
      </c>
      <c r="W89" s="75" t="e">
        <f t="shared" si="7"/>
        <v>#N/A</v>
      </c>
      <c r="X89" s="43" t="e">
        <f t="shared" si="8"/>
        <v>#VALUE!</v>
      </c>
      <c r="Y89" s="43" t="e">
        <f t="shared" si="9"/>
        <v>#VALUE!</v>
      </c>
    </row>
    <row r="90" spans="2:25" x14ac:dyDescent="0.35">
      <c r="B90" s="34">
        <v>43930</v>
      </c>
      <c r="C90" s="4">
        <v>18024</v>
      </c>
      <c r="D90" s="4">
        <v>2051</v>
      </c>
      <c r="E90" s="4">
        <v>59770</v>
      </c>
      <c r="F90" s="4">
        <v>51323</v>
      </c>
      <c r="G90" s="4">
        <v>3829</v>
      </c>
      <c r="H90" s="4">
        <v>918</v>
      </c>
      <c r="I90" s="4">
        <v>12445</v>
      </c>
      <c r="J90" s="75">
        <f t="shared" si="5"/>
        <v>8</v>
      </c>
      <c r="K90" s="4">
        <v>1087969</v>
      </c>
      <c r="L90" s="4">
        <v>82730</v>
      </c>
      <c r="M90" s="4">
        <v>39</v>
      </c>
      <c r="N90" s="4">
        <v>5798</v>
      </c>
      <c r="O90" s="42" t="e">
        <f>IFERROR(VLOOKUP(N90,Mapping!$A$1:$B$17,2,0),Absent)</f>
        <v>#NAME?</v>
      </c>
      <c r="P90" s="4">
        <v>466608</v>
      </c>
      <c r="Q90" s="4">
        <v>34961</v>
      </c>
      <c r="R90" s="4">
        <v>56</v>
      </c>
      <c r="S90" s="4" t="e">
        <f>VLOOKUP(Q90,Mapping!$A$1:$B$17,2,0)</f>
        <v>#N/A</v>
      </c>
      <c r="T90" s="4">
        <v>2584291</v>
      </c>
      <c r="U90" s="4">
        <v>170558</v>
      </c>
      <c r="V90" s="34" t="str">
        <f t="shared" si="6"/>
        <v>2366_12</v>
      </c>
      <c r="W90" s="75" t="e">
        <f t="shared" si="7"/>
        <v>#N/A</v>
      </c>
      <c r="X90" s="43" t="e">
        <f t="shared" si="8"/>
        <v>#VALUE!</v>
      </c>
      <c r="Y90" s="43" t="e">
        <f t="shared" si="9"/>
        <v>#VALUE!</v>
      </c>
    </row>
    <row r="91" spans="2:25" x14ac:dyDescent="0.35">
      <c r="B91" s="34">
        <v>43931</v>
      </c>
      <c r="C91" s="4">
        <v>20107</v>
      </c>
      <c r="D91" s="4">
        <v>2083</v>
      </c>
      <c r="E91" s="4">
        <v>64681</v>
      </c>
      <c r="F91" s="4">
        <v>53167</v>
      </c>
      <c r="G91" s="4">
        <v>4911</v>
      </c>
      <c r="H91" s="4">
        <v>1179</v>
      </c>
      <c r="I91" s="4">
        <v>12693</v>
      </c>
      <c r="J91" s="75">
        <f t="shared" si="5"/>
        <v>1</v>
      </c>
      <c r="K91" s="4">
        <v>1144129</v>
      </c>
      <c r="L91" s="4">
        <v>56160</v>
      </c>
      <c r="M91" s="4">
        <v>39</v>
      </c>
      <c r="N91" s="4">
        <v>5937</v>
      </c>
      <c r="O91" s="42" t="e">
        <f>IFERROR(VLOOKUP(N91,Mapping!$A$1:$B$17,2,0),Absent)</f>
        <v>#NAME?</v>
      </c>
      <c r="P91" s="4">
        <v>500340</v>
      </c>
      <c r="Q91" s="4">
        <v>33732</v>
      </c>
      <c r="R91" s="4">
        <v>56</v>
      </c>
      <c r="S91" s="4" t="e">
        <f>VLOOKUP(Q91,Mapping!$A$1:$B$17,2,0)</f>
        <v>#N/A</v>
      </c>
      <c r="T91" s="4">
        <v>2739967</v>
      </c>
      <c r="U91" s="4">
        <v>155676</v>
      </c>
      <c r="V91" s="34" t="str">
        <f t="shared" si="6"/>
        <v>2326_03</v>
      </c>
      <c r="W91" s="75" t="e">
        <f t="shared" si="7"/>
        <v>#N/A</v>
      </c>
      <c r="X91" s="43" t="e">
        <f t="shared" si="8"/>
        <v>#VALUE!</v>
      </c>
      <c r="Y91" s="43" t="e">
        <f t="shared" si="9"/>
        <v>#VALUE!</v>
      </c>
    </row>
    <row r="92" spans="2:25" x14ac:dyDescent="0.35">
      <c r="B92" s="34">
        <v>43932</v>
      </c>
      <c r="C92" s="4">
        <v>22182</v>
      </c>
      <c r="D92" s="4">
        <v>2075</v>
      </c>
      <c r="E92" s="4">
        <v>68416</v>
      </c>
      <c r="F92" s="4">
        <v>55563</v>
      </c>
      <c r="G92" s="4">
        <v>3735</v>
      </c>
      <c r="H92" s="4">
        <v>1399</v>
      </c>
      <c r="I92" s="4">
        <v>13293</v>
      </c>
      <c r="J92" s="75">
        <f t="shared" si="5"/>
        <v>4</v>
      </c>
      <c r="K92" s="4">
        <v>1207069</v>
      </c>
      <c r="L92" s="4">
        <v>62940</v>
      </c>
      <c r="M92" s="4">
        <v>152</v>
      </c>
      <c r="N92" s="4">
        <v>5986</v>
      </c>
      <c r="O92" s="42" t="e">
        <f>IFERROR(VLOOKUP(N92,Mapping!$A$1:$B$17,2,0),Absent)</f>
        <v>#NAME?</v>
      </c>
      <c r="P92" s="4">
        <v>531622</v>
      </c>
      <c r="Q92" s="4">
        <v>31282</v>
      </c>
      <c r="R92" s="4">
        <v>56</v>
      </c>
      <c r="S92" s="4" t="e">
        <f>VLOOKUP(Q92,Mapping!$A$1:$B$17,2,0)</f>
        <v>#N/A</v>
      </c>
      <c r="T92" s="4">
        <v>2898690</v>
      </c>
      <c r="U92" s="4">
        <v>158723</v>
      </c>
      <c r="V92" s="34" t="str">
        <f t="shared" si="6"/>
        <v>2334_07</v>
      </c>
      <c r="W92" s="75" t="e">
        <f t="shared" si="7"/>
        <v>#N/A</v>
      </c>
      <c r="X92" s="43" t="e">
        <f t="shared" si="8"/>
        <v>#VALUE!</v>
      </c>
      <c r="Y92" s="43" t="e">
        <f t="shared" si="9"/>
        <v>#VALUE!</v>
      </c>
    </row>
    <row r="93" spans="2:25" x14ac:dyDescent="0.35">
      <c r="B93" s="34">
        <v>43933</v>
      </c>
      <c r="C93" s="4">
        <v>23882</v>
      </c>
      <c r="D93" s="4">
        <v>1700</v>
      </c>
      <c r="E93" s="4">
        <v>71738</v>
      </c>
      <c r="F93" s="4">
        <v>55294</v>
      </c>
      <c r="G93" s="4">
        <v>3322</v>
      </c>
      <c r="H93" s="4">
        <v>1449</v>
      </c>
      <c r="I93" s="4">
        <v>13597</v>
      </c>
      <c r="J93" s="75">
        <f t="shared" si="5"/>
        <v>5</v>
      </c>
      <c r="K93" s="4">
        <v>1274807</v>
      </c>
      <c r="L93" s="4">
        <v>67738</v>
      </c>
      <c r="M93" s="4">
        <v>158</v>
      </c>
      <c r="N93" s="4">
        <v>5962</v>
      </c>
      <c r="O93" s="42" t="e">
        <f>IFERROR(VLOOKUP(N93,Mapping!$A$1:$B$17,2,0),Absent)</f>
        <v>#NAME?</v>
      </c>
      <c r="P93" s="4">
        <v>559749</v>
      </c>
      <c r="Q93" s="4">
        <v>28127</v>
      </c>
      <c r="R93" s="4">
        <v>56</v>
      </c>
      <c r="S93" s="4" t="e">
        <f>VLOOKUP(Q93,Mapping!$A$1:$B$17,2,0)</f>
        <v>#N/A</v>
      </c>
      <c r="T93" s="4">
        <v>3039299</v>
      </c>
      <c r="U93" s="4">
        <v>140609</v>
      </c>
      <c r="V93" s="34" t="str">
        <f t="shared" si="6"/>
        <v>2284_12</v>
      </c>
      <c r="W93" s="75" t="e">
        <f t="shared" si="7"/>
        <v>#N/A</v>
      </c>
      <c r="X93" s="43" t="e">
        <f t="shared" si="8"/>
        <v>#VALUE!</v>
      </c>
      <c r="Y93" s="43" t="e">
        <f t="shared" si="9"/>
        <v>#VALUE!</v>
      </c>
    </row>
    <row r="94" spans="2:25" x14ac:dyDescent="0.35">
      <c r="B94" s="34">
        <v>43934</v>
      </c>
      <c r="C94" s="4">
        <v>25515</v>
      </c>
      <c r="D94" s="4">
        <v>1633</v>
      </c>
      <c r="E94" s="4">
        <v>76229</v>
      </c>
      <c r="F94" s="4">
        <v>56211</v>
      </c>
      <c r="G94" s="4">
        <v>4491</v>
      </c>
      <c r="H94" s="4">
        <v>1622</v>
      </c>
      <c r="I94" s="4">
        <v>13605</v>
      </c>
      <c r="J94" s="75">
        <f t="shared" si="5"/>
        <v>9</v>
      </c>
      <c r="K94" s="4">
        <v>1333409</v>
      </c>
      <c r="L94" s="4">
        <v>58602</v>
      </c>
      <c r="M94" s="4">
        <v>208</v>
      </c>
      <c r="N94" s="4">
        <v>6170</v>
      </c>
      <c r="O94" s="42" t="e">
        <f>IFERROR(VLOOKUP(N94,Mapping!$A$1:$B$17,2,0),Absent)</f>
        <v>#NAME?</v>
      </c>
      <c r="P94" s="4">
        <v>584001</v>
      </c>
      <c r="Q94" s="4">
        <v>24252</v>
      </c>
      <c r="R94" s="4">
        <v>56</v>
      </c>
      <c r="S94" s="4" t="e">
        <f>VLOOKUP(Q94,Mapping!$A$1:$B$17,2,0)</f>
        <v>#N/A</v>
      </c>
      <c r="T94" s="4">
        <v>3164923</v>
      </c>
      <c r="U94" s="4">
        <v>125624</v>
      </c>
      <c r="V94" s="34" t="str">
        <f t="shared" si="6"/>
        <v>2243_12</v>
      </c>
      <c r="W94" s="75" t="e">
        <f t="shared" si="7"/>
        <v>#N/A</v>
      </c>
      <c r="X94" s="43" t="e">
        <f t="shared" si="8"/>
        <v>#VALUE!</v>
      </c>
      <c r="Y94" s="43" t="e">
        <f t="shared" si="9"/>
        <v>#VALUE!</v>
      </c>
    </row>
    <row r="95" spans="2:25" x14ac:dyDescent="0.35">
      <c r="B95" s="34">
        <v>43935</v>
      </c>
      <c r="C95" s="4">
        <v>27867</v>
      </c>
      <c r="D95" s="4">
        <v>2352</v>
      </c>
      <c r="E95" s="4">
        <v>79401</v>
      </c>
      <c r="F95" s="4">
        <v>59610</v>
      </c>
      <c r="G95" s="4">
        <v>3172</v>
      </c>
      <c r="H95" s="4">
        <v>1715</v>
      </c>
      <c r="I95" s="4">
        <v>14047</v>
      </c>
      <c r="J95" s="75">
        <f t="shared" si="5"/>
        <v>5</v>
      </c>
      <c r="K95" s="4">
        <v>1406993</v>
      </c>
      <c r="L95" s="4">
        <v>73584</v>
      </c>
      <c r="M95" s="4">
        <v>221</v>
      </c>
      <c r="N95" s="4">
        <v>5981</v>
      </c>
      <c r="O95" s="42" t="e">
        <f>IFERROR(VLOOKUP(N95,Mapping!$A$1:$B$17,2,0),Absent)</f>
        <v>#NAME?</v>
      </c>
      <c r="P95" s="4">
        <v>609913</v>
      </c>
      <c r="Q95" s="4">
        <v>25912</v>
      </c>
      <c r="R95" s="4">
        <v>56</v>
      </c>
      <c r="S95" s="4" t="e">
        <f>VLOOKUP(Q95,Mapping!$A$1:$B$17,2,0)</f>
        <v>#N/A</v>
      </c>
      <c r="T95" s="4">
        <v>3325178</v>
      </c>
      <c r="U95" s="4">
        <v>160255</v>
      </c>
      <c r="V95" s="34" t="str">
        <f t="shared" si="6"/>
        <v>2338_10</v>
      </c>
      <c r="W95" s="75" t="e">
        <f t="shared" si="7"/>
        <v>#N/A</v>
      </c>
      <c r="X95" s="43" t="e">
        <f t="shared" si="8"/>
        <v>#VALUE!</v>
      </c>
      <c r="Y95" s="43" t="e">
        <f t="shared" si="9"/>
        <v>#VALUE!</v>
      </c>
    </row>
    <row r="96" spans="2:25" x14ac:dyDescent="0.35">
      <c r="B96" s="34">
        <v>43936</v>
      </c>
      <c r="C96" s="4">
        <v>30412</v>
      </c>
      <c r="D96" s="4">
        <v>2545</v>
      </c>
      <c r="E96" s="4">
        <v>82903</v>
      </c>
      <c r="F96" s="4">
        <v>59930</v>
      </c>
      <c r="G96" s="4">
        <v>3502</v>
      </c>
      <c r="H96" s="4">
        <v>1783</v>
      </c>
      <c r="I96" s="4">
        <v>14639</v>
      </c>
      <c r="J96" s="75">
        <f t="shared" si="5"/>
        <v>12</v>
      </c>
      <c r="K96" s="4">
        <v>1464897</v>
      </c>
      <c r="L96" s="4">
        <v>57904</v>
      </c>
      <c r="M96" s="4">
        <v>223</v>
      </c>
      <c r="N96" s="4">
        <v>6033</v>
      </c>
      <c r="O96" s="42" t="e">
        <f>IFERROR(VLOOKUP(N96,Mapping!$A$1:$B$17,2,0),Absent)</f>
        <v>#NAME?</v>
      </c>
      <c r="P96" s="4">
        <v>639896</v>
      </c>
      <c r="Q96" s="4">
        <v>29983</v>
      </c>
      <c r="R96" s="4">
        <v>56</v>
      </c>
      <c r="S96" s="4" t="e">
        <f>VLOOKUP(Q96,Mapping!$A$1:$B$17,2,0)</f>
        <v>#N/A</v>
      </c>
      <c r="T96" s="4">
        <v>3474456</v>
      </c>
      <c r="U96" s="4">
        <v>149278</v>
      </c>
      <c r="V96" s="34" t="str">
        <f t="shared" si="6"/>
        <v>2308_09</v>
      </c>
      <c r="W96" s="75" t="e">
        <f t="shared" si="7"/>
        <v>#N/A</v>
      </c>
      <c r="X96" s="43" t="e">
        <f t="shared" si="8"/>
        <v>#VALUE!</v>
      </c>
      <c r="Y96" s="43" t="e">
        <f t="shared" si="9"/>
        <v>#VALUE!</v>
      </c>
    </row>
    <row r="97" spans="2:25" x14ac:dyDescent="0.35">
      <c r="B97" s="34">
        <v>43937</v>
      </c>
      <c r="C97" s="4">
        <v>32606</v>
      </c>
      <c r="D97" s="4">
        <v>2194</v>
      </c>
      <c r="E97" s="4">
        <v>86075</v>
      </c>
      <c r="F97" s="4">
        <v>59496</v>
      </c>
      <c r="G97" s="4">
        <v>3172</v>
      </c>
      <c r="H97" s="4">
        <v>1834</v>
      </c>
      <c r="I97" s="4">
        <v>15136</v>
      </c>
      <c r="J97" s="75">
        <f t="shared" si="5"/>
        <v>8</v>
      </c>
      <c r="K97" s="4">
        <v>1544636</v>
      </c>
      <c r="L97" s="4">
        <v>79739</v>
      </c>
      <c r="M97" s="4">
        <v>176</v>
      </c>
      <c r="N97" s="4">
        <v>5940</v>
      </c>
      <c r="O97" s="42" t="e">
        <f>IFERROR(VLOOKUP(N97,Mapping!$A$1:$B$17,2,0),Absent)</f>
        <v>#NAME?</v>
      </c>
      <c r="P97" s="4">
        <v>671423</v>
      </c>
      <c r="Q97" s="4">
        <v>31527</v>
      </c>
      <c r="R97" s="4">
        <v>56</v>
      </c>
      <c r="S97" s="4" t="e">
        <f>VLOOKUP(Q97,Mapping!$A$1:$B$17,2,0)</f>
        <v>#N/A</v>
      </c>
      <c r="T97" s="4">
        <v>3657502</v>
      </c>
      <c r="U97" s="4">
        <v>183046</v>
      </c>
      <c r="V97" s="34" t="str">
        <f t="shared" si="6"/>
        <v>2401_02</v>
      </c>
      <c r="W97" s="75" t="e">
        <f t="shared" si="7"/>
        <v>#N/A</v>
      </c>
      <c r="X97" s="43" t="e">
        <f t="shared" si="8"/>
        <v>#VALUE!</v>
      </c>
      <c r="Y97" s="43" t="e">
        <f t="shared" si="9"/>
        <v>#VALUE!</v>
      </c>
    </row>
    <row r="98" spans="2:25" x14ac:dyDescent="0.35">
      <c r="B98" s="34">
        <v>43938</v>
      </c>
      <c r="C98" s="4">
        <v>34724</v>
      </c>
      <c r="D98" s="4">
        <v>2118</v>
      </c>
      <c r="E98" s="4">
        <v>89441</v>
      </c>
      <c r="F98" s="4">
        <v>58892</v>
      </c>
      <c r="G98" s="4">
        <v>3366</v>
      </c>
      <c r="H98" s="4">
        <v>2052</v>
      </c>
      <c r="I98" s="4">
        <v>14910</v>
      </c>
      <c r="J98" s="75">
        <f t="shared" si="5"/>
        <v>11</v>
      </c>
      <c r="K98" s="4">
        <v>1613835</v>
      </c>
      <c r="L98" s="4">
        <v>69199</v>
      </c>
      <c r="M98" s="4">
        <v>187</v>
      </c>
      <c r="N98" s="4">
        <v>6098</v>
      </c>
      <c r="O98" s="42" t="e">
        <f>IFERROR(VLOOKUP(N98,Mapping!$A$1:$B$17,2,0),Absent)</f>
        <v>#NAME?</v>
      </c>
      <c r="P98" s="4">
        <v>703407</v>
      </c>
      <c r="Q98" s="4">
        <v>31984</v>
      </c>
      <c r="R98" s="4">
        <v>56</v>
      </c>
      <c r="S98" s="4" t="e">
        <f>VLOOKUP(Q98,Mapping!$A$1:$B$17,2,0)</f>
        <v>#N/A</v>
      </c>
      <c r="T98" s="4">
        <v>3829651</v>
      </c>
      <c r="U98" s="4">
        <v>172149</v>
      </c>
      <c r="V98" s="34" t="str">
        <f t="shared" si="6"/>
        <v>2371_04</v>
      </c>
      <c r="W98" s="75" t="e">
        <f t="shared" si="7"/>
        <v>#N/A</v>
      </c>
      <c r="X98" s="43" t="e">
        <f t="shared" si="8"/>
        <v>#VALUE!</v>
      </c>
      <c r="Y98" s="43" t="e">
        <f t="shared" si="9"/>
        <v>#VALUE!</v>
      </c>
    </row>
    <row r="99" spans="2:25" x14ac:dyDescent="0.35">
      <c r="B99" s="34">
        <v>43939</v>
      </c>
      <c r="C99" s="4">
        <v>36619</v>
      </c>
      <c r="D99" s="4">
        <v>1895</v>
      </c>
      <c r="E99" s="4">
        <v>92881</v>
      </c>
      <c r="F99" s="4">
        <v>57799</v>
      </c>
      <c r="G99" s="4">
        <v>3440</v>
      </c>
      <c r="H99" s="4">
        <v>2096</v>
      </c>
      <c r="I99" s="4">
        <v>14764</v>
      </c>
      <c r="J99" s="75">
        <f t="shared" si="5"/>
        <v>4</v>
      </c>
      <c r="K99" s="4">
        <v>1684240</v>
      </c>
      <c r="L99" s="4">
        <v>70405</v>
      </c>
      <c r="M99" s="4">
        <v>205</v>
      </c>
      <c r="N99" s="4">
        <v>5733</v>
      </c>
      <c r="O99" s="42" t="e">
        <f>IFERROR(VLOOKUP(N99,Mapping!$A$1:$B$17,2,0),Absent)</f>
        <v>#NAME?</v>
      </c>
      <c r="P99" s="4">
        <v>731357</v>
      </c>
      <c r="Q99" s="4">
        <v>27950</v>
      </c>
      <c r="R99" s="4">
        <v>56</v>
      </c>
      <c r="S99" s="4" t="e">
        <f>VLOOKUP(Q99,Mapping!$A$1:$B$17,2,0)</f>
        <v>#N/A</v>
      </c>
      <c r="T99" s="4">
        <v>4001531</v>
      </c>
      <c r="U99" s="4">
        <v>171880</v>
      </c>
      <c r="V99" s="34" t="str">
        <f t="shared" si="6"/>
        <v>2370_08</v>
      </c>
      <c r="W99" s="75" t="e">
        <f t="shared" si="7"/>
        <v>#N/A</v>
      </c>
      <c r="X99" s="43" t="e">
        <f t="shared" si="8"/>
        <v>#VALUE!</v>
      </c>
      <c r="Y99" s="43" t="e">
        <f t="shared" si="9"/>
        <v>#VALUE!</v>
      </c>
    </row>
    <row r="100" spans="2:25" x14ac:dyDescent="0.35">
      <c r="B100" s="34">
        <v>43940</v>
      </c>
      <c r="C100" s="4">
        <v>38382</v>
      </c>
      <c r="D100" s="4">
        <v>1763</v>
      </c>
      <c r="E100" s="4">
        <v>95058</v>
      </c>
      <c r="F100" s="4">
        <v>56497</v>
      </c>
      <c r="G100" s="4">
        <v>2177</v>
      </c>
      <c r="H100" s="4">
        <v>2145</v>
      </c>
      <c r="I100" s="4">
        <v>14385</v>
      </c>
      <c r="J100" s="75">
        <f t="shared" si="5"/>
        <v>4</v>
      </c>
      <c r="K100" s="4">
        <v>1753290</v>
      </c>
      <c r="L100" s="4">
        <v>69050</v>
      </c>
      <c r="M100" s="4">
        <v>214</v>
      </c>
      <c r="N100" s="4">
        <v>5603</v>
      </c>
      <c r="O100" s="42" t="e">
        <f>IFERROR(VLOOKUP(N100,Mapping!$A$1:$B$17,2,0),Absent)</f>
        <v>#NAME?</v>
      </c>
      <c r="P100" s="4">
        <v>758880</v>
      </c>
      <c r="Q100" s="4">
        <v>27523</v>
      </c>
      <c r="R100" s="4">
        <v>56</v>
      </c>
      <c r="S100" s="4" t="e">
        <f>VLOOKUP(Q100,Mapping!$A$1:$B$17,2,0)</f>
        <v>#N/A</v>
      </c>
      <c r="T100" s="4">
        <v>4150457</v>
      </c>
      <c r="U100" s="4">
        <v>148926</v>
      </c>
      <c r="V100" s="34" t="str">
        <f t="shared" si="6"/>
        <v>2307_09</v>
      </c>
      <c r="W100" s="75" t="e">
        <f t="shared" si="7"/>
        <v>#N/A</v>
      </c>
      <c r="X100" s="43" t="e">
        <f t="shared" si="8"/>
        <v>#VALUE!</v>
      </c>
      <c r="Y100" s="43" t="e">
        <f t="shared" si="9"/>
        <v>#VALUE!</v>
      </c>
    </row>
    <row r="101" spans="2:25" x14ac:dyDescent="0.35">
      <c r="B101" s="34">
        <v>43941</v>
      </c>
      <c r="C101" s="4">
        <v>40198</v>
      </c>
      <c r="D101" s="4">
        <v>1816</v>
      </c>
      <c r="E101" s="4">
        <v>97367</v>
      </c>
      <c r="F101" s="4">
        <v>56721</v>
      </c>
      <c r="G101" s="4">
        <v>2309</v>
      </c>
      <c r="H101" s="4">
        <v>2193</v>
      </c>
      <c r="I101" s="4">
        <v>14463</v>
      </c>
      <c r="J101" s="75">
        <f t="shared" si="5"/>
        <v>7</v>
      </c>
      <c r="K101" s="4">
        <v>1824141</v>
      </c>
      <c r="L101" s="4">
        <v>70851</v>
      </c>
      <c r="M101" s="4">
        <v>214</v>
      </c>
      <c r="N101" s="4">
        <v>5569</v>
      </c>
      <c r="O101" s="42" t="e">
        <f>IFERROR(VLOOKUP(N101,Mapping!$A$1:$B$17,2,0),Absent)</f>
        <v>#NAME?</v>
      </c>
      <c r="P101" s="4">
        <v>784847</v>
      </c>
      <c r="Q101" s="4">
        <v>25967</v>
      </c>
      <c r="R101" s="4">
        <v>56</v>
      </c>
      <c r="S101" s="4" t="e">
        <f>VLOOKUP(Q101,Mapping!$A$1:$B$17,2,0)</f>
        <v>#N/A</v>
      </c>
      <c r="T101" s="4">
        <v>4295090</v>
      </c>
      <c r="U101" s="4">
        <v>144633</v>
      </c>
      <c r="V101" s="34" t="str">
        <f t="shared" si="6"/>
        <v>2295_12</v>
      </c>
      <c r="W101" s="75" t="e">
        <f t="shared" si="7"/>
        <v>#N/A</v>
      </c>
      <c r="X101" s="43" t="e">
        <f t="shared" si="8"/>
        <v>#VALUE!</v>
      </c>
      <c r="Y101" s="43" t="e">
        <f t="shared" si="9"/>
        <v>#VALUE!</v>
      </c>
    </row>
    <row r="102" spans="2:25" x14ac:dyDescent="0.35">
      <c r="B102" s="34">
        <v>43942</v>
      </c>
      <c r="C102" s="4">
        <v>42677</v>
      </c>
      <c r="D102" s="4">
        <v>2479</v>
      </c>
      <c r="E102" s="4">
        <v>100103</v>
      </c>
      <c r="F102" s="4">
        <v>59779</v>
      </c>
      <c r="G102" s="4">
        <v>2736</v>
      </c>
      <c r="H102" s="4">
        <v>2315</v>
      </c>
      <c r="I102" s="4">
        <v>14945</v>
      </c>
      <c r="J102" s="75">
        <f t="shared" si="5"/>
        <v>1</v>
      </c>
      <c r="K102" s="4">
        <v>1888055</v>
      </c>
      <c r="L102" s="4">
        <v>63914</v>
      </c>
      <c r="M102" s="4">
        <v>214</v>
      </c>
      <c r="N102" s="4">
        <v>5514</v>
      </c>
      <c r="O102" s="42" t="e">
        <f>IFERROR(VLOOKUP(N102,Mapping!$A$1:$B$17,2,0),Absent)</f>
        <v>#NAME?</v>
      </c>
      <c r="P102" s="4">
        <v>810886</v>
      </c>
      <c r="Q102" s="4">
        <v>26039</v>
      </c>
      <c r="R102" s="4">
        <v>56</v>
      </c>
      <c r="S102" s="4" t="e">
        <f>VLOOKUP(Q102,Mapping!$A$1:$B$17,2,0)</f>
        <v>#N/A</v>
      </c>
      <c r="T102" s="4">
        <v>4462056</v>
      </c>
      <c r="U102" s="4">
        <v>166966</v>
      </c>
      <c r="V102" s="34" t="str">
        <f t="shared" si="6"/>
        <v>2357_02</v>
      </c>
      <c r="W102" s="75" t="e">
        <f t="shared" si="7"/>
        <v>#N/A</v>
      </c>
      <c r="X102" s="43" t="e">
        <f t="shared" si="8"/>
        <v>#VALUE!</v>
      </c>
      <c r="Y102" s="43" t="e">
        <f t="shared" si="9"/>
        <v>#VALUE!</v>
      </c>
    </row>
    <row r="103" spans="2:25" x14ac:dyDescent="0.35">
      <c r="B103" s="34">
        <v>43943</v>
      </c>
      <c r="C103" s="4">
        <v>44762</v>
      </c>
      <c r="D103" s="4">
        <v>2085</v>
      </c>
      <c r="E103" s="4">
        <v>103189</v>
      </c>
      <c r="F103" s="4">
        <v>59207</v>
      </c>
      <c r="G103" s="4">
        <v>3086</v>
      </c>
      <c r="H103" s="4">
        <v>2370</v>
      </c>
      <c r="I103" s="4">
        <v>15016</v>
      </c>
      <c r="J103" s="75">
        <f t="shared" si="5"/>
        <v>7</v>
      </c>
      <c r="K103" s="4">
        <v>1673902</v>
      </c>
      <c r="L103" s="4">
        <v>-214153</v>
      </c>
      <c r="M103" s="4">
        <v>227</v>
      </c>
      <c r="N103" s="4">
        <v>5474</v>
      </c>
      <c r="O103" s="42" t="e">
        <f>IFERROR(VLOOKUP(N103,Mapping!$A$1:$B$17,2,0),Absent)</f>
        <v>#NAME?</v>
      </c>
      <c r="P103" s="4">
        <v>840062</v>
      </c>
      <c r="Q103" s="4">
        <v>29176</v>
      </c>
      <c r="R103" s="4">
        <v>56</v>
      </c>
      <c r="S103" s="4" t="e">
        <f>VLOOKUP(Q103,Mapping!$A$1:$B$17,2,0)</f>
        <v>#N/A</v>
      </c>
      <c r="T103" s="4">
        <v>4796462</v>
      </c>
      <c r="U103" s="4">
        <v>334406</v>
      </c>
      <c r="V103" s="34" t="str">
        <f t="shared" si="6"/>
        <v>2815_07</v>
      </c>
      <c r="W103" s="75" t="e">
        <f t="shared" si="7"/>
        <v>#N/A</v>
      </c>
      <c r="X103" s="43" t="e">
        <f t="shared" si="8"/>
        <v>#VALUE!</v>
      </c>
      <c r="Y103" s="43" t="e">
        <f t="shared" si="9"/>
        <v>#VALUE!</v>
      </c>
    </row>
    <row r="104" spans="2:25" x14ac:dyDescent="0.35">
      <c r="B104" s="34">
        <v>43944</v>
      </c>
      <c r="C104" s="4">
        <v>46571</v>
      </c>
      <c r="D104" s="4">
        <v>1809</v>
      </c>
      <c r="E104" s="4">
        <v>106009</v>
      </c>
      <c r="F104" s="4">
        <v>59214</v>
      </c>
      <c r="G104" s="4">
        <v>2820</v>
      </c>
      <c r="H104" s="4">
        <v>2428</v>
      </c>
      <c r="I104" s="4">
        <v>14737</v>
      </c>
      <c r="J104" s="75">
        <f t="shared" si="5"/>
        <v>3</v>
      </c>
      <c r="K104" s="4">
        <v>1738744</v>
      </c>
      <c r="L104" s="4">
        <v>64842</v>
      </c>
      <c r="M104" s="4">
        <v>227</v>
      </c>
      <c r="N104" s="4">
        <v>5463</v>
      </c>
      <c r="O104" s="42" t="e">
        <f>IFERROR(VLOOKUP(N104,Mapping!$A$1:$B$17,2,0),Absent)</f>
        <v>#NAME?</v>
      </c>
      <c r="P104" s="4">
        <v>872015</v>
      </c>
      <c r="Q104" s="4">
        <v>31953</v>
      </c>
      <c r="R104" s="4">
        <v>56</v>
      </c>
      <c r="S104" s="4" t="e">
        <f>VLOOKUP(Q104,Mapping!$A$1:$B$17,2,0)</f>
        <v>#N/A</v>
      </c>
      <c r="T104" s="4">
        <v>5014575</v>
      </c>
      <c r="U104" s="4">
        <v>218113</v>
      </c>
      <c r="V104" s="34" t="str">
        <f t="shared" si="6"/>
        <v>2497_03</v>
      </c>
      <c r="W104" s="75" t="e">
        <f t="shared" si="7"/>
        <v>#N/A</v>
      </c>
      <c r="X104" s="43" t="e">
        <f t="shared" si="8"/>
        <v>#VALUE!</v>
      </c>
      <c r="Y104" s="43" t="e">
        <f t="shared" si="9"/>
        <v>#VALUE!</v>
      </c>
    </row>
    <row r="105" spans="2:25" x14ac:dyDescent="0.35">
      <c r="B105" s="34">
        <v>43945</v>
      </c>
      <c r="C105" s="4">
        <v>48545</v>
      </c>
      <c r="D105" s="4">
        <v>1974</v>
      </c>
      <c r="E105" s="4">
        <v>108397</v>
      </c>
      <c r="F105" s="4">
        <v>57370</v>
      </c>
      <c r="G105" s="4">
        <v>2388</v>
      </c>
      <c r="H105" s="4">
        <v>2468</v>
      </c>
      <c r="I105" s="4">
        <v>14623</v>
      </c>
      <c r="J105" s="75">
        <f t="shared" si="5"/>
        <v>10</v>
      </c>
      <c r="K105" s="4">
        <v>1822023</v>
      </c>
      <c r="L105" s="4">
        <v>83279</v>
      </c>
      <c r="M105" s="4">
        <v>227</v>
      </c>
      <c r="N105" s="4">
        <v>5194</v>
      </c>
      <c r="O105" s="42" t="e">
        <f>IFERROR(VLOOKUP(N105,Mapping!$A$1:$B$17,2,0),Absent)</f>
        <v>#NAME?</v>
      </c>
      <c r="P105" s="4">
        <v>906241</v>
      </c>
      <c r="Q105" s="4">
        <v>34226</v>
      </c>
      <c r="R105" s="4">
        <v>56</v>
      </c>
      <c r="S105" s="4" t="e">
        <f>VLOOKUP(Q105,Mapping!$A$1:$B$17,2,0)</f>
        <v>#N/A</v>
      </c>
      <c r="T105" s="4">
        <v>5259954</v>
      </c>
      <c r="U105" s="4">
        <v>245379</v>
      </c>
      <c r="V105" s="34" t="str">
        <f t="shared" si="6"/>
        <v>2571_10</v>
      </c>
      <c r="W105" s="75" t="e">
        <f t="shared" si="7"/>
        <v>#N/A</v>
      </c>
      <c r="X105" s="43" t="e">
        <f t="shared" si="8"/>
        <v>#VALUE!</v>
      </c>
      <c r="Y105" s="43" t="e">
        <f t="shared" si="9"/>
        <v>#VALUE!</v>
      </c>
    </row>
    <row r="106" spans="2:25" x14ac:dyDescent="0.35">
      <c r="B106" s="34">
        <v>43946</v>
      </c>
      <c r="C106" s="4">
        <v>50174</v>
      </c>
      <c r="D106" s="4">
        <v>1629</v>
      </c>
      <c r="E106" s="4">
        <v>110694</v>
      </c>
      <c r="F106" s="4">
        <v>57340</v>
      </c>
      <c r="G106" s="4">
        <v>2297</v>
      </c>
      <c r="H106" s="4">
        <v>2516</v>
      </c>
      <c r="I106" s="4">
        <v>14411</v>
      </c>
      <c r="J106" s="75">
        <f t="shared" si="5"/>
        <v>1</v>
      </c>
      <c r="K106" s="4">
        <v>1926826</v>
      </c>
      <c r="L106" s="4">
        <v>104803</v>
      </c>
      <c r="M106" s="4">
        <v>227</v>
      </c>
      <c r="N106" s="4">
        <v>5266</v>
      </c>
      <c r="O106" s="42" t="e">
        <f>IFERROR(VLOOKUP(N106,Mapping!$A$1:$B$17,2,0),Absent)</f>
        <v>#NAME?</v>
      </c>
      <c r="P106" s="4">
        <v>941975</v>
      </c>
      <c r="Q106" s="4">
        <v>35734</v>
      </c>
      <c r="R106" s="4">
        <v>56</v>
      </c>
      <c r="S106" s="4" t="e">
        <f>VLOOKUP(Q106,Mapping!$A$1:$B$17,2,0)</f>
        <v>#N/A</v>
      </c>
      <c r="T106" s="4">
        <v>5536257</v>
      </c>
      <c r="U106" s="4">
        <v>276303</v>
      </c>
      <c r="V106" s="34" t="str">
        <f t="shared" si="6"/>
        <v>2656_06</v>
      </c>
      <c r="W106" s="75" t="e">
        <f t="shared" si="7"/>
        <v>#N/A</v>
      </c>
      <c r="X106" s="43" t="e">
        <f t="shared" si="8"/>
        <v>#VALUE!</v>
      </c>
      <c r="Y106" s="43" t="e">
        <f t="shared" si="9"/>
        <v>#VALUE!</v>
      </c>
    </row>
    <row r="107" spans="2:25" x14ac:dyDescent="0.35">
      <c r="B107" s="34">
        <v>43947</v>
      </c>
      <c r="C107" s="4">
        <v>51393</v>
      </c>
      <c r="D107" s="4">
        <v>1219</v>
      </c>
      <c r="E107" s="4">
        <v>112909</v>
      </c>
      <c r="F107" s="4">
        <v>56161</v>
      </c>
      <c r="G107" s="4">
        <v>2215</v>
      </c>
      <c r="H107" s="4">
        <v>2571</v>
      </c>
      <c r="I107" s="4">
        <v>14093</v>
      </c>
      <c r="J107" s="75">
        <f t="shared" si="5"/>
        <v>2</v>
      </c>
      <c r="K107" s="4">
        <v>2002149</v>
      </c>
      <c r="L107" s="4">
        <v>75323</v>
      </c>
      <c r="M107" s="4">
        <v>227</v>
      </c>
      <c r="N107" s="4">
        <v>5119</v>
      </c>
      <c r="O107" s="42" t="e">
        <f>IFERROR(VLOOKUP(N107,Mapping!$A$1:$B$17,2,0),Absent)</f>
        <v>#NAME?</v>
      </c>
      <c r="P107" s="4">
        <v>969289</v>
      </c>
      <c r="Q107" s="4">
        <v>27314</v>
      </c>
      <c r="R107" s="4">
        <v>56</v>
      </c>
      <c r="S107" s="4" t="e">
        <f>VLOOKUP(Q107,Mapping!$A$1:$B$17,2,0)</f>
        <v>#N/A</v>
      </c>
      <c r="T107" s="4">
        <v>5742051</v>
      </c>
      <c r="U107" s="4">
        <v>205794</v>
      </c>
      <c r="V107" s="34" t="str">
        <f t="shared" si="6"/>
        <v>2463_06</v>
      </c>
      <c r="W107" s="75" t="e">
        <f t="shared" si="7"/>
        <v>#N/A</v>
      </c>
      <c r="X107" s="43" t="e">
        <f t="shared" si="8"/>
        <v>#VALUE!</v>
      </c>
      <c r="Y107" s="43" t="e">
        <f t="shared" si="9"/>
        <v>#VALUE!</v>
      </c>
    </row>
    <row r="108" spans="2:25" x14ac:dyDescent="0.35">
      <c r="B108" s="34">
        <v>43948</v>
      </c>
      <c r="C108" s="4">
        <v>52683</v>
      </c>
      <c r="D108" s="4">
        <v>1290</v>
      </c>
      <c r="E108" s="4">
        <v>115154</v>
      </c>
      <c r="F108" s="4">
        <v>56183</v>
      </c>
      <c r="G108" s="4">
        <v>2245</v>
      </c>
      <c r="H108" s="4">
        <v>3720</v>
      </c>
      <c r="I108" s="4">
        <v>13812</v>
      </c>
      <c r="J108" s="75">
        <f t="shared" si="5"/>
        <v>4</v>
      </c>
      <c r="K108" s="4">
        <v>2065114</v>
      </c>
      <c r="L108" s="4">
        <v>62965</v>
      </c>
      <c r="M108" s="4">
        <v>252</v>
      </c>
      <c r="N108" s="4">
        <v>4867</v>
      </c>
      <c r="O108" s="42" t="e">
        <f>IFERROR(VLOOKUP(N108,Mapping!$A$1:$B$17,2,0),Absent)</f>
        <v>#NAME?</v>
      </c>
      <c r="P108" s="4">
        <v>991696</v>
      </c>
      <c r="Q108" s="4">
        <v>22407</v>
      </c>
      <c r="R108" s="4">
        <v>56</v>
      </c>
      <c r="S108" s="4" t="e">
        <f>VLOOKUP(Q108,Mapping!$A$1:$B$17,2,0)</f>
        <v>#N/A</v>
      </c>
      <c r="T108" s="4">
        <v>5936590</v>
      </c>
      <c r="U108" s="4">
        <v>194539</v>
      </c>
      <c r="V108" s="34" t="str">
        <f t="shared" si="6"/>
        <v>2432_08</v>
      </c>
      <c r="W108" s="75" t="e">
        <f t="shared" si="7"/>
        <v>#N/A</v>
      </c>
      <c r="X108" s="43" t="e">
        <f t="shared" si="8"/>
        <v>#VALUE!</v>
      </c>
      <c r="Y108" s="43" t="e">
        <f t="shared" si="9"/>
        <v>#VALUE!</v>
      </c>
    </row>
    <row r="109" spans="2:25" x14ac:dyDescent="0.35">
      <c r="B109" s="34">
        <v>43949</v>
      </c>
      <c r="C109" s="4">
        <v>54761</v>
      </c>
      <c r="D109" s="4">
        <v>2078</v>
      </c>
      <c r="E109" s="4">
        <v>117168</v>
      </c>
      <c r="F109" s="4">
        <v>56034</v>
      </c>
      <c r="G109" s="4">
        <v>2014</v>
      </c>
      <c r="H109" s="4">
        <v>3798</v>
      </c>
      <c r="I109" s="4">
        <v>13562</v>
      </c>
      <c r="J109" s="75">
        <f t="shared" si="5"/>
        <v>10</v>
      </c>
      <c r="K109" s="4">
        <v>2134434</v>
      </c>
      <c r="L109" s="4">
        <v>69320</v>
      </c>
      <c r="M109" s="4">
        <v>252</v>
      </c>
      <c r="N109" s="4">
        <v>4760</v>
      </c>
      <c r="O109" s="42" t="e">
        <f>IFERROR(VLOOKUP(N109,Mapping!$A$1:$B$17,2,0),Absent)</f>
        <v>#NAME?</v>
      </c>
      <c r="P109" s="4">
        <v>1016930</v>
      </c>
      <c r="Q109" s="4">
        <v>25234</v>
      </c>
      <c r="R109" s="4">
        <v>56</v>
      </c>
      <c r="S109" s="4" t="e">
        <f>VLOOKUP(Q109,Mapping!$A$1:$B$17,2,0)</f>
        <v>#N/A</v>
      </c>
      <c r="T109" s="4">
        <v>6153255</v>
      </c>
      <c r="U109" s="4">
        <v>216665</v>
      </c>
      <c r="V109" s="34" t="str">
        <f t="shared" si="6"/>
        <v>2493_03</v>
      </c>
      <c r="W109" s="75" t="e">
        <f t="shared" si="7"/>
        <v>#N/A</v>
      </c>
      <c r="X109" s="43" t="e">
        <f t="shared" si="8"/>
        <v>#VALUE!</v>
      </c>
      <c r="Y109" s="43" t="e">
        <f t="shared" si="9"/>
        <v>#VALUE!</v>
      </c>
    </row>
    <row r="110" spans="2:25" x14ac:dyDescent="0.35">
      <c r="B110" s="34">
        <v>43950</v>
      </c>
      <c r="C110" s="4">
        <v>57437</v>
      </c>
      <c r="D110" s="4">
        <v>2676</v>
      </c>
      <c r="E110" s="4">
        <v>120114</v>
      </c>
      <c r="F110" s="4">
        <v>56009</v>
      </c>
      <c r="G110" s="4">
        <v>2946</v>
      </c>
      <c r="H110" s="4">
        <v>4093</v>
      </c>
      <c r="I110" s="4">
        <v>13550</v>
      </c>
      <c r="J110" s="75">
        <f t="shared" si="5"/>
        <v>11</v>
      </c>
      <c r="K110" s="4">
        <v>2221895</v>
      </c>
      <c r="L110" s="4">
        <v>87461</v>
      </c>
      <c r="M110" s="4">
        <v>365</v>
      </c>
      <c r="N110" s="4">
        <v>4803</v>
      </c>
      <c r="O110" s="42" t="e">
        <f>IFERROR(VLOOKUP(N110,Mapping!$A$1:$B$17,2,0),Absent)</f>
        <v>#NAME?</v>
      </c>
      <c r="P110" s="4">
        <v>1043106</v>
      </c>
      <c r="Q110" s="4">
        <v>26176</v>
      </c>
      <c r="R110" s="4">
        <v>56</v>
      </c>
      <c r="S110" s="4" t="e">
        <f>VLOOKUP(Q110,Mapping!$A$1:$B$17,2,0)</f>
        <v>#N/A</v>
      </c>
      <c r="T110" s="4">
        <v>6409374</v>
      </c>
      <c r="U110" s="4">
        <v>256119</v>
      </c>
      <c r="V110" s="34" t="str">
        <f t="shared" si="6"/>
        <v>2601_03</v>
      </c>
      <c r="W110" s="75" t="e">
        <f t="shared" si="7"/>
        <v>#N/A</v>
      </c>
      <c r="X110" s="43" t="e">
        <f t="shared" si="8"/>
        <v>#VALUE!</v>
      </c>
      <c r="Y110" s="43" t="e">
        <f t="shared" si="9"/>
        <v>#VALUE!</v>
      </c>
    </row>
    <row r="111" spans="2:25" x14ac:dyDescent="0.35">
      <c r="B111" s="34">
        <v>43951</v>
      </c>
      <c r="C111" s="4">
        <v>59597</v>
      </c>
      <c r="D111" s="4">
        <v>2160</v>
      </c>
      <c r="E111" s="4">
        <v>122496</v>
      </c>
      <c r="F111" s="4">
        <v>54905</v>
      </c>
      <c r="G111" s="4">
        <v>2382</v>
      </c>
      <c r="H111" s="4">
        <v>4192</v>
      </c>
      <c r="I111" s="4">
        <v>13246</v>
      </c>
      <c r="J111" s="75">
        <f t="shared" si="5"/>
        <v>5</v>
      </c>
      <c r="K111" s="4">
        <v>2303573</v>
      </c>
      <c r="L111" s="4">
        <v>81678</v>
      </c>
      <c r="M111" s="4">
        <v>373</v>
      </c>
      <c r="N111" s="4">
        <v>4708</v>
      </c>
      <c r="O111" s="42" t="e">
        <f>IFERROR(VLOOKUP(N111,Mapping!$A$1:$B$17,2,0),Absent)</f>
        <v>#NAME?</v>
      </c>
      <c r="P111" s="4">
        <v>1073152</v>
      </c>
      <c r="Q111" s="4">
        <v>30046</v>
      </c>
      <c r="R111" s="4">
        <v>56</v>
      </c>
      <c r="S111" s="4" t="e">
        <f>VLOOKUP(Q111,Mapping!$A$1:$B$17,2,0)</f>
        <v>#N/A</v>
      </c>
      <c r="T111" s="4">
        <v>6684935</v>
      </c>
      <c r="U111" s="4">
        <v>275561</v>
      </c>
      <c r="V111" s="34" t="str">
        <f t="shared" si="6"/>
        <v>2654_06</v>
      </c>
      <c r="W111" s="75" t="e">
        <f t="shared" si="7"/>
        <v>#N/A</v>
      </c>
      <c r="X111" s="43" t="e">
        <f t="shared" si="8"/>
        <v>#VALUE!</v>
      </c>
      <c r="Y111" s="43" t="e">
        <f t="shared" si="9"/>
        <v>#VALUE!</v>
      </c>
    </row>
    <row r="112" spans="2:25" x14ac:dyDescent="0.35">
      <c r="B112" s="34">
        <v>43952</v>
      </c>
      <c r="C112" s="4">
        <v>61406</v>
      </c>
      <c r="D112" s="4">
        <v>1809</v>
      </c>
      <c r="E112" s="4">
        <v>132370</v>
      </c>
      <c r="F112" s="4">
        <v>54897</v>
      </c>
      <c r="G112" s="4">
        <v>9874</v>
      </c>
      <c r="H112" s="4">
        <v>4300</v>
      </c>
      <c r="I112" s="4">
        <v>12861</v>
      </c>
      <c r="J112" s="75">
        <f t="shared" si="5"/>
        <v>5</v>
      </c>
      <c r="K112" s="4">
        <v>2408131</v>
      </c>
      <c r="L112" s="4">
        <v>104558</v>
      </c>
      <c r="M112" s="4">
        <v>376</v>
      </c>
      <c r="N112" s="4">
        <v>4712</v>
      </c>
      <c r="O112" s="42" t="e">
        <f>IFERROR(VLOOKUP(N112,Mapping!$A$1:$B$17,2,0),Absent)</f>
        <v>#NAME?</v>
      </c>
      <c r="P112" s="4">
        <v>1105960</v>
      </c>
      <c r="Q112" s="4">
        <v>32808</v>
      </c>
      <c r="R112" s="4">
        <v>56</v>
      </c>
      <c r="S112" s="4" t="e">
        <f>VLOOKUP(Q112,Mapping!$A$1:$B$17,2,0)</f>
        <v>#N/A</v>
      </c>
      <c r="T112" s="4">
        <v>6970758</v>
      </c>
      <c r="U112" s="4">
        <v>285823</v>
      </c>
      <c r="V112" s="34" t="str">
        <f t="shared" si="6"/>
        <v>2682_07</v>
      </c>
      <c r="W112" s="75" t="e">
        <f t="shared" si="7"/>
        <v>#N/A</v>
      </c>
      <c r="X112" s="43" t="e">
        <f t="shared" si="8"/>
        <v>#VALUE!</v>
      </c>
      <c r="Y112" s="43" t="e">
        <f t="shared" si="9"/>
        <v>#VALUE!</v>
      </c>
    </row>
    <row r="113" spans="2:25" x14ac:dyDescent="0.35">
      <c r="B113" s="34">
        <v>43953</v>
      </c>
      <c r="C113" s="4">
        <v>62933</v>
      </c>
      <c r="D113" s="4">
        <v>1527</v>
      </c>
      <c r="E113" s="4">
        <v>134365</v>
      </c>
      <c r="F113" s="4">
        <v>54008</v>
      </c>
      <c r="G113" s="4">
        <v>1995</v>
      </c>
      <c r="H113" s="4">
        <v>4386</v>
      </c>
      <c r="I113" s="4">
        <v>12904</v>
      </c>
      <c r="J113" s="75">
        <f t="shared" si="5"/>
        <v>11</v>
      </c>
      <c r="K113" s="4">
        <v>2487236</v>
      </c>
      <c r="L113" s="4">
        <v>79105</v>
      </c>
      <c r="M113" s="4">
        <v>375</v>
      </c>
      <c r="N113" s="4">
        <v>4846</v>
      </c>
      <c r="O113" s="42" t="e">
        <f>IFERROR(VLOOKUP(N113,Mapping!$A$1:$B$17,2,0),Absent)</f>
        <v>#NAME?</v>
      </c>
      <c r="P113" s="4">
        <v>1135156</v>
      </c>
      <c r="Q113" s="4">
        <v>29196</v>
      </c>
      <c r="R113" s="4">
        <v>56</v>
      </c>
      <c r="S113" s="4" t="e">
        <f>VLOOKUP(Q113,Mapping!$A$1:$B$17,2,0)</f>
        <v>#N/A</v>
      </c>
      <c r="T113" s="4">
        <v>7242997</v>
      </c>
      <c r="U113" s="4">
        <v>272239</v>
      </c>
      <c r="V113" s="34" t="str">
        <f t="shared" si="6"/>
        <v>2645_05</v>
      </c>
      <c r="W113" s="75" t="e">
        <f t="shared" si="7"/>
        <v>#N/A</v>
      </c>
      <c r="X113" s="43" t="e">
        <f t="shared" si="8"/>
        <v>#VALUE!</v>
      </c>
      <c r="Y113" s="43" t="e">
        <f t="shared" si="9"/>
        <v>#VALUE!</v>
      </c>
    </row>
    <row r="114" spans="2:25" x14ac:dyDescent="0.35">
      <c r="B114" s="34">
        <v>43954</v>
      </c>
      <c r="C114" s="4">
        <v>64181</v>
      </c>
      <c r="D114" s="4">
        <v>1248</v>
      </c>
      <c r="E114" s="4">
        <v>136220</v>
      </c>
      <c r="F114" s="4">
        <v>52623</v>
      </c>
      <c r="G114" s="4">
        <v>1855</v>
      </c>
      <c r="H114" s="4">
        <v>4502</v>
      </c>
      <c r="I114" s="4">
        <v>12724</v>
      </c>
      <c r="J114" s="75">
        <f t="shared" si="5"/>
        <v>12</v>
      </c>
      <c r="K114" s="4">
        <v>2582879</v>
      </c>
      <c r="L114" s="4">
        <v>95643</v>
      </c>
      <c r="M114" s="4">
        <v>425</v>
      </c>
      <c r="N114" s="4">
        <v>4762</v>
      </c>
      <c r="O114" s="42" t="e">
        <f>IFERROR(VLOOKUP(N114,Mapping!$A$1:$B$17,2,0),Absent)</f>
        <v>#NAME?</v>
      </c>
      <c r="P114" s="4">
        <v>1160945</v>
      </c>
      <c r="Q114" s="4">
        <v>25789</v>
      </c>
      <c r="R114" s="4">
        <v>56</v>
      </c>
      <c r="S114" s="4" t="e">
        <f>VLOOKUP(Q114,Mapping!$A$1:$B$17,2,0)</f>
        <v>#N/A</v>
      </c>
      <c r="T114" s="4">
        <v>7483965</v>
      </c>
      <c r="U114" s="4">
        <v>240968</v>
      </c>
      <c r="V114" s="34" t="str">
        <f t="shared" si="6"/>
        <v>2559_09</v>
      </c>
      <c r="W114" s="75" t="e">
        <f t="shared" si="7"/>
        <v>#N/A</v>
      </c>
      <c r="X114" s="43" t="e">
        <f t="shared" si="8"/>
        <v>#VALUE!</v>
      </c>
      <c r="Y114" s="43" t="e">
        <f t="shared" si="9"/>
        <v>#VALUE!</v>
      </c>
    </row>
    <row r="115" spans="2:25" x14ac:dyDescent="0.35">
      <c r="B115" s="34">
        <v>43955</v>
      </c>
      <c r="C115" s="4">
        <v>65209</v>
      </c>
      <c r="D115" s="4">
        <v>1028</v>
      </c>
      <c r="E115" s="4">
        <v>137985</v>
      </c>
      <c r="F115" s="4">
        <v>52375</v>
      </c>
      <c r="G115" s="4">
        <v>1765</v>
      </c>
      <c r="H115" s="4">
        <v>4579</v>
      </c>
      <c r="I115" s="4">
        <v>12701</v>
      </c>
      <c r="J115" s="75">
        <f t="shared" si="5"/>
        <v>10</v>
      </c>
      <c r="K115" s="4">
        <v>2672124</v>
      </c>
      <c r="L115" s="4">
        <v>89245</v>
      </c>
      <c r="M115" s="4">
        <v>430</v>
      </c>
      <c r="N115" s="4">
        <v>4852</v>
      </c>
      <c r="O115" s="42" t="e">
        <f>IFERROR(VLOOKUP(N115,Mapping!$A$1:$B$17,2,0),Absent)</f>
        <v>#NAME?</v>
      </c>
      <c r="P115" s="4">
        <v>1183140</v>
      </c>
      <c r="Q115" s="4">
        <v>22195</v>
      </c>
      <c r="R115" s="4">
        <v>56</v>
      </c>
      <c r="S115" s="4" t="e">
        <f>VLOOKUP(Q115,Mapping!$A$1:$B$17,2,0)</f>
        <v>#N/A</v>
      </c>
      <c r="T115" s="4">
        <v>7720150</v>
      </c>
      <c r="U115" s="4">
        <v>236185</v>
      </c>
      <c r="V115" s="34" t="str">
        <f t="shared" si="6"/>
        <v>2546_08</v>
      </c>
      <c r="W115" s="75" t="e">
        <f t="shared" si="7"/>
        <v>#N/A</v>
      </c>
      <c r="X115" s="43" t="e">
        <f t="shared" si="8"/>
        <v>#VALUE!</v>
      </c>
      <c r="Y115" s="43" t="e">
        <f t="shared" si="9"/>
        <v>#VALUE!</v>
      </c>
    </row>
    <row r="116" spans="2:25" x14ac:dyDescent="0.35">
      <c r="B116" s="34">
        <v>43956</v>
      </c>
      <c r="C116" s="4">
        <v>67699</v>
      </c>
      <c r="D116" s="4">
        <v>2490</v>
      </c>
      <c r="E116" s="4">
        <v>139917</v>
      </c>
      <c r="F116" s="4">
        <v>53164</v>
      </c>
      <c r="G116" s="4">
        <v>1932</v>
      </c>
      <c r="H116" s="4">
        <v>4794</v>
      </c>
      <c r="I116" s="4">
        <v>12620</v>
      </c>
      <c r="J116" s="75">
        <f t="shared" si="5"/>
        <v>1</v>
      </c>
      <c r="K116" s="4">
        <v>2777003</v>
      </c>
      <c r="L116" s="4">
        <v>104879</v>
      </c>
      <c r="M116" s="4">
        <v>439</v>
      </c>
      <c r="N116" s="4">
        <v>4810</v>
      </c>
      <c r="O116" s="42" t="e">
        <f>IFERROR(VLOOKUP(N116,Mapping!$A$1:$B$17,2,0),Absent)</f>
        <v>#NAME?</v>
      </c>
      <c r="P116" s="4">
        <v>1205484</v>
      </c>
      <c r="Q116" s="4">
        <v>22344</v>
      </c>
      <c r="R116" s="4">
        <v>56</v>
      </c>
      <c r="S116" s="4" t="e">
        <f>VLOOKUP(Q116,Mapping!$A$1:$B$17,2,0)</f>
        <v>#N/A</v>
      </c>
      <c r="T116" s="4">
        <v>7998599</v>
      </c>
      <c r="U116" s="4">
        <v>278449</v>
      </c>
      <c r="V116" s="34" t="str">
        <f t="shared" si="6"/>
        <v>2662_05</v>
      </c>
      <c r="W116" s="75" t="e">
        <f t="shared" si="7"/>
        <v>#N/A</v>
      </c>
      <c r="X116" s="43" t="e">
        <f t="shared" si="8"/>
        <v>#VALUE!</v>
      </c>
      <c r="Y116" s="43" t="e">
        <f t="shared" si="9"/>
        <v>#VALUE!</v>
      </c>
    </row>
    <row r="117" spans="2:25" x14ac:dyDescent="0.35">
      <c r="B117" s="34">
        <v>43957</v>
      </c>
      <c r="C117" s="4">
        <v>69617</v>
      </c>
      <c r="D117" s="4">
        <v>1918</v>
      </c>
      <c r="E117" s="4">
        <v>142071</v>
      </c>
      <c r="F117" s="4">
        <v>52609</v>
      </c>
      <c r="G117" s="4">
        <v>2154</v>
      </c>
      <c r="H117" s="4">
        <v>4911</v>
      </c>
      <c r="I117" s="4">
        <v>12480</v>
      </c>
      <c r="J117" s="75">
        <f t="shared" si="5"/>
        <v>12</v>
      </c>
      <c r="K117" s="4">
        <v>2866079</v>
      </c>
      <c r="L117" s="4">
        <v>89076</v>
      </c>
      <c r="M117" s="4">
        <v>449</v>
      </c>
      <c r="N117" s="4">
        <v>4758</v>
      </c>
      <c r="O117" s="42" t="e">
        <f>IFERROR(VLOOKUP(N117,Mapping!$A$1:$B$17,2,0),Absent)</f>
        <v>#NAME?</v>
      </c>
      <c r="P117" s="4">
        <v>1230740</v>
      </c>
      <c r="Q117" s="4">
        <v>25256</v>
      </c>
      <c r="R117" s="4">
        <v>56</v>
      </c>
      <c r="S117" s="4" t="e">
        <f>VLOOKUP(Q117,Mapping!$A$1:$B$17,2,0)</f>
        <v>#N/A</v>
      </c>
      <c r="T117" s="4">
        <v>8282815</v>
      </c>
      <c r="U117" s="4">
        <v>284216</v>
      </c>
      <c r="V117" s="34" t="str">
        <f t="shared" si="6"/>
        <v>2678_02</v>
      </c>
      <c r="W117" s="75" t="e">
        <f t="shared" si="7"/>
        <v>#N/A</v>
      </c>
      <c r="X117" s="43" t="e">
        <f t="shared" si="8"/>
        <v>#VALUE!</v>
      </c>
      <c r="Y117" s="43" t="e">
        <f t="shared" si="9"/>
        <v>#VALUE!</v>
      </c>
    </row>
    <row r="118" spans="2:25" x14ac:dyDescent="0.35">
      <c r="B118" s="34">
        <v>43958</v>
      </c>
      <c r="C118" s="4">
        <v>72365</v>
      </c>
      <c r="D118" s="4">
        <v>2748</v>
      </c>
      <c r="E118" s="4">
        <v>146262</v>
      </c>
      <c r="F118" s="4">
        <v>51445</v>
      </c>
      <c r="G118" s="4">
        <v>4191</v>
      </c>
      <c r="H118" s="4">
        <v>5174</v>
      </c>
      <c r="I118" s="4">
        <v>12135</v>
      </c>
      <c r="J118" s="75">
        <f t="shared" si="5"/>
        <v>6</v>
      </c>
      <c r="K118" s="4">
        <v>2960022</v>
      </c>
      <c r="L118" s="4">
        <v>93943</v>
      </c>
      <c r="M118" s="4">
        <v>529</v>
      </c>
      <c r="N118" s="4">
        <v>7067</v>
      </c>
      <c r="O118" s="42" t="e">
        <f>IFERROR(VLOOKUP(N118,Mapping!$A$1:$B$17,2,0),Absent)</f>
        <v>#NAME?</v>
      </c>
      <c r="P118" s="4">
        <v>1257969</v>
      </c>
      <c r="Q118" s="4">
        <v>27229</v>
      </c>
      <c r="R118" s="4">
        <v>56</v>
      </c>
      <c r="S118" s="4" t="e">
        <f>VLOOKUP(Q118,Mapping!$A$1:$B$17,2,0)</f>
        <v>#N/A</v>
      </c>
      <c r="T118" s="4">
        <v>8612823</v>
      </c>
      <c r="U118" s="4">
        <v>330008</v>
      </c>
      <c r="V118" s="34" t="str">
        <f t="shared" si="6"/>
        <v>2803_07</v>
      </c>
      <c r="W118" s="75" t="e">
        <f t="shared" si="7"/>
        <v>#N/A</v>
      </c>
      <c r="X118" s="43" t="e">
        <f t="shared" si="8"/>
        <v>#VALUE!</v>
      </c>
      <c r="Y118" s="43" t="e">
        <f t="shared" si="9"/>
        <v>#VALUE!</v>
      </c>
    </row>
    <row r="119" spans="2:25" x14ac:dyDescent="0.35">
      <c r="B119" s="34">
        <v>43959</v>
      </c>
      <c r="C119" s="4">
        <v>74149</v>
      </c>
      <c r="D119" s="4">
        <v>1784</v>
      </c>
      <c r="E119" s="4">
        <v>152492</v>
      </c>
      <c r="F119" s="4">
        <v>49770</v>
      </c>
      <c r="G119" s="4">
        <v>6230</v>
      </c>
      <c r="H119" s="4">
        <v>6294</v>
      </c>
      <c r="I119" s="4">
        <v>11786</v>
      </c>
      <c r="J119" s="75">
        <f t="shared" si="5"/>
        <v>7</v>
      </c>
      <c r="K119" s="4">
        <v>3064985</v>
      </c>
      <c r="L119" s="4">
        <v>104963</v>
      </c>
      <c r="M119" s="4">
        <v>531</v>
      </c>
      <c r="N119" s="4">
        <v>6793</v>
      </c>
      <c r="O119" s="42" t="e">
        <f>IFERROR(VLOOKUP(N119,Mapping!$A$1:$B$17,2,0),Absent)</f>
        <v>#NAME?</v>
      </c>
      <c r="P119" s="4">
        <v>1285166</v>
      </c>
      <c r="Q119" s="4">
        <v>27197</v>
      </c>
      <c r="R119" s="4">
        <v>56</v>
      </c>
      <c r="S119" s="4" t="e">
        <f>VLOOKUP(Q119,Mapping!$A$1:$B$17,2,0)</f>
        <v>#N/A</v>
      </c>
      <c r="T119" s="4">
        <v>8925409</v>
      </c>
      <c r="U119" s="4">
        <v>312586</v>
      </c>
      <c r="V119" s="34" t="str">
        <f t="shared" si="6"/>
        <v>2755_10</v>
      </c>
      <c r="W119" s="75" t="e">
        <f t="shared" si="7"/>
        <v>#N/A</v>
      </c>
      <c r="X119" s="43" t="e">
        <f t="shared" si="8"/>
        <v>#VALUE!</v>
      </c>
      <c r="Y119" s="43" t="e">
        <f t="shared" si="9"/>
        <v>#VALUE!</v>
      </c>
    </row>
    <row r="120" spans="2:25" x14ac:dyDescent="0.35">
      <c r="B120" s="34">
        <v>43960</v>
      </c>
      <c r="C120" s="4">
        <v>75605</v>
      </c>
      <c r="D120" s="4">
        <v>1456</v>
      </c>
      <c r="E120" s="4">
        <v>154172</v>
      </c>
      <c r="F120" s="4">
        <v>48581</v>
      </c>
      <c r="G120" s="4">
        <v>1680</v>
      </c>
      <c r="H120" s="4">
        <v>6367</v>
      </c>
      <c r="I120" s="4">
        <v>11504</v>
      </c>
      <c r="J120" s="75">
        <f t="shared" si="5"/>
        <v>2</v>
      </c>
      <c r="K120" s="4">
        <v>3176227</v>
      </c>
      <c r="L120" s="4">
        <v>111242</v>
      </c>
      <c r="M120" s="4">
        <v>543</v>
      </c>
      <c r="N120" s="4">
        <v>6550</v>
      </c>
      <c r="O120" s="42" t="e">
        <f>IFERROR(VLOOKUP(N120,Mapping!$A$1:$B$17,2,0),Absent)</f>
        <v>#NAME?</v>
      </c>
      <c r="P120" s="4">
        <v>1310486</v>
      </c>
      <c r="Q120" s="4">
        <v>25320</v>
      </c>
      <c r="R120" s="4">
        <v>56</v>
      </c>
      <c r="S120" s="4" t="e">
        <f>VLOOKUP(Q120,Mapping!$A$1:$B$17,2,0)</f>
        <v>#N/A</v>
      </c>
      <c r="T120" s="4">
        <v>9249146</v>
      </c>
      <c r="U120" s="4">
        <v>323737</v>
      </c>
      <c r="V120" s="34" t="str">
        <f t="shared" si="6"/>
        <v>2786_05</v>
      </c>
      <c r="W120" s="75" t="e">
        <f t="shared" si="7"/>
        <v>#N/A</v>
      </c>
      <c r="X120" s="43" t="e">
        <f t="shared" si="8"/>
        <v>#VALUE!</v>
      </c>
      <c r="Y120" s="43" t="e">
        <f t="shared" si="9"/>
        <v>#VALUE!</v>
      </c>
    </row>
    <row r="121" spans="2:25" x14ac:dyDescent="0.35">
      <c r="B121" s="34">
        <v>43961</v>
      </c>
      <c r="C121" s="4">
        <v>76640</v>
      </c>
      <c r="D121" s="4">
        <v>1035</v>
      </c>
      <c r="E121" s="4">
        <v>155215</v>
      </c>
      <c r="F121" s="4">
        <v>46735</v>
      </c>
      <c r="G121" s="4">
        <v>1043</v>
      </c>
      <c r="H121" s="4">
        <v>6445</v>
      </c>
      <c r="I121" s="4">
        <v>11382</v>
      </c>
      <c r="J121" s="75">
        <f t="shared" si="5"/>
        <v>12</v>
      </c>
      <c r="K121" s="4">
        <v>3270189</v>
      </c>
      <c r="L121" s="4">
        <v>93962</v>
      </c>
      <c r="M121" s="4">
        <v>547</v>
      </c>
      <c r="N121" s="4">
        <v>6392</v>
      </c>
      <c r="O121" s="42" t="e">
        <f>IFERROR(VLOOKUP(N121,Mapping!$A$1:$B$17,2,0),Absent)</f>
        <v>#NAME?</v>
      </c>
      <c r="P121" s="4">
        <v>1331602</v>
      </c>
      <c r="Q121" s="4">
        <v>21116</v>
      </c>
      <c r="R121" s="4">
        <v>56</v>
      </c>
      <c r="S121" s="4" t="e">
        <f>VLOOKUP(Q121,Mapping!$A$1:$B$17,2,0)</f>
        <v>#N/A</v>
      </c>
      <c r="T121" s="4">
        <v>9525082</v>
      </c>
      <c r="U121" s="4">
        <v>275936</v>
      </c>
      <c r="V121" s="34" t="str">
        <f t="shared" si="6"/>
        <v>2655_06</v>
      </c>
      <c r="W121" s="75" t="e">
        <f t="shared" si="7"/>
        <v>#N/A</v>
      </c>
      <c r="X121" s="43" t="e">
        <f t="shared" si="8"/>
        <v>#VALUE!</v>
      </c>
      <c r="Y121" s="43" t="e">
        <f t="shared" si="9"/>
        <v>#VALUE!</v>
      </c>
    </row>
    <row r="122" spans="2:25" x14ac:dyDescent="0.35">
      <c r="B122" s="34">
        <v>43962</v>
      </c>
      <c r="C122" s="4">
        <v>77531</v>
      </c>
      <c r="D122" s="4">
        <v>891</v>
      </c>
      <c r="E122" s="4">
        <v>156589</v>
      </c>
      <c r="F122" s="4">
        <v>46550</v>
      </c>
      <c r="G122" s="4">
        <v>1374</v>
      </c>
      <c r="H122" s="4">
        <v>6488</v>
      </c>
      <c r="I122" s="4">
        <v>11153</v>
      </c>
      <c r="J122" s="75">
        <f t="shared" si="5"/>
        <v>9</v>
      </c>
      <c r="K122" s="4">
        <v>3477334</v>
      </c>
      <c r="L122" s="4">
        <v>207145</v>
      </c>
      <c r="M122" s="4">
        <v>551</v>
      </c>
      <c r="N122" s="4">
        <v>6349</v>
      </c>
      <c r="O122" s="42" t="e">
        <f>IFERROR(VLOOKUP(N122,Mapping!$A$1:$B$17,2,0),Absent)</f>
        <v>#NAME?</v>
      </c>
      <c r="P122" s="4">
        <v>1349742</v>
      </c>
      <c r="Q122" s="4">
        <v>18140</v>
      </c>
      <c r="R122" s="4">
        <v>56</v>
      </c>
      <c r="S122" s="4" t="e">
        <f>VLOOKUP(Q122,Mapping!$A$1:$B$17,2,0)</f>
        <v>#N/A</v>
      </c>
      <c r="T122" s="4">
        <v>9899296</v>
      </c>
      <c r="U122" s="4">
        <v>374214</v>
      </c>
      <c r="V122" s="34" t="str">
        <f t="shared" si="6"/>
        <v>2924_07</v>
      </c>
      <c r="W122" s="75" t="e">
        <f t="shared" si="7"/>
        <v>#N/A</v>
      </c>
      <c r="X122" s="43" t="e">
        <f t="shared" si="8"/>
        <v>#VALUE!</v>
      </c>
      <c r="Y122" s="43" t="e">
        <f t="shared" si="9"/>
        <v>#VALUE!</v>
      </c>
    </row>
    <row r="123" spans="2:25" x14ac:dyDescent="0.35">
      <c r="B123" s="34">
        <v>43963</v>
      </c>
      <c r="C123" s="4">
        <v>79040</v>
      </c>
      <c r="D123" s="4">
        <v>1509</v>
      </c>
      <c r="E123" s="4">
        <v>158075</v>
      </c>
      <c r="F123" s="4">
        <v>47343</v>
      </c>
      <c r="G123" s="4">
        <v>1486</v>
      </c>
      <c r="H123" s="4">
        <v>6585</v>
      </c>
      <c r="I123" s="4">
        <v>11241</v>
      </c>
      <c r="J123" s="75">
        <f t="shared" si="5"/>
        <v>10</v>
      </c>
      <c r="K123" s="4">
        <v>3586607</v>
      </c>
      <c r="L123" s="4">
        <v>109273</v>
      </c>
      <c r="M123" s="4">
        <v>559</v>
      </c>
      <c r="N123" s="4">
        <v>6350</v>
      </c>
      <c r="O123" s="42" t="e">
        <f>IFERROR(VLOOKUP(N123,Mapping!$A$1:$B$17,2,0),Absent)</f>
        <v>#NAME?</v>
      </c>
      <c r="P123" s="4">
        <v>1372184</v>
      </c>
      <c r="Q123" s="4">
        <v>22442</v>
      </c>
      <c r="R123" s="4">
        <v>56</v>
      </c>
      <c r="S123" s="4" t="e">
        <f>VLOOKUP(Q123,Mapping!$A$1:$B$17,2,0)</f>
        <v>#N/A</v>
      </c>
      <c r="T123" s="4">
        <v>10238528</v>
      </c>
      <c r="U123" s="4">
        <v>339232</v>
      </c>
      <c r="V123" s="34" t="str">
        <f t="shared" si="6"/>
        <v>2828_10</v>
      </c>
      <c r="W123" s="75" t="e">
        <f t="shared" si="7"/>
        <v>#N/A</v>
      </c>
      <c r="X123" s="43" t="e">
        <f t="shared" si="8"/>
        <v>#VALUE!</v>
      </c>
      <c r="Y123" s="43" t="e">
        <f t="shared" si="9"/>
        <v>#VALUE!</v>
      </c>
    </row>
    <row r="124" spans="2:25" x14ac:dyDescent="0.35">
      <c r="B124" s="34">
        <v>43964</v>
      </c>
      <c r="C124" s="4">
        <v>80770</v>
      </c>
      <c r="D124" s="4">
        <v>1730</v>
      </c>
      <c r="E124" s="4">
        <v>159861</v>
      </c>
      <c r="F124" s="4">
        <v>46921</v>
      </c>
      <c r="G124" s="4">
        <v>1786</v>
      </c>
      <c r="H124" s="4">
        <v>6713</v>
      </c>
      <c r="I124" s="4">
        <v>10991</v>
      </c>
      <c r="J124" s="75">
        <f t="shared" si="5"/>
        <v>9</v>
      </c>
      <c r="K124" s="4">
        <v>3703302</v>
      </c>
      <c r="L124" s="4">
        <v>116695</v>
      </c>
      <c r="M124" s="4">
        <v>572</v>
      </c>
      <c r="N124" s="4">
        <v>6164</v>
      </c>
      <c r="O124" s="42" t="e">
        <f>IFERROR(VLOOKUP(N124,Mapping!$A$1:$B$17,2,0),Absent)</f>
        <v>#NAME?</v>
      </c>
      <c r="P124" s="4">
        <v>1393684</v>
      </c>
      <c r="Q124" s="4">
        <v>21500</v>
      </c>
      <c r="R124" s="4">
        <v>56</v>
      </c>
      <c r="S124" s="4" t="e">
        <f>VLOOKUP(Q124,Mapping!$A$1:$B$17,2,0)</f>
        <v>#N/A</v>
      </c>
      <c r="T124" s="4">
        <v>10583666</v>
      </c>
      <c r="U124" s="4">
        <v>345138</v>
      </c>
      <c r="V124" s="34" t="str">
        <f t="shared" si="6"/>
        <v>2844_12</v>
      </c>
      <c r="W124" s="75" t="e">
        <f t="shared" si="7"/>
        <v>#N/A</v>
      </c>
      <c r="X124" s="43" t="e">
        <f t="shared" si="8"/>
        <v>#VALUE!</v>
      </c>
      <c r="Y124" s="43" t="e">
        <f t="shared" si="9"/>
        <v>#VALUE!</v>
      </c>
    </row>
    <row r="125" spans="2:25" x14ac:dyDescent="0.35">
      <c r="B125" s="34">
        <v>43965</v>
      </c>
      <c r="C125" s="4">
        <v>82623</v>
      </c>
      <c r="D125" s="4">
        <v>1853</v>
      </c>
      <c r="E125" s="4">
        <v>163021</v>
      </c>
      <c r="F125" s="4">
        <v>45923</v>
      </c>
      <c r="G125" s="4">
        <v>3160</v>
      </c>
      <c r="H125" s="4">
        <v>6795</v>
      </c>
      <c r="I125" s="4">
        <v>10655</v>
      </c>
      <c r="J125" s="75">
        <f t="shared" si="5"/>
        <v>5</v>
      </c>
      <c r="K125" s="4">
        <v>3840573</v>
      </c>
      <c r="L125" s="4">
        <v>137271</v>
      </c>
      <c r="M125" s="4">
        <v>582</v>
      </c>
      <c r="N125" s="4">
        <v>5940</v>
      </c>
      <c r="O125" s="42" t="e">
        <f>IFERROR(VLOOKUP(N125,Mapping!$A$1:$B$17,2,0),Absent)</f>
        <v>#NAME?</v>
      </c>
      <c r="P125" s="4">
        <v>1420457</v>
      </c>
      <c r="Q125" s="4">
        <v>26773</v>
      </c>
      <c r="R125" s="4">
        <v>56</v>
      </c>
      <c r="S125" s="4" t="e">
        <f>VLOOKUP(Q125,Mapping!$A$1:$B$17,2,0)</f>
        <v>#N/A</v>
      </c>
      <c r="T125" s="4">
        <v>10975121</v>
      </c>
      <c r="U125" s="4">
        <v>391455</v>
      </c>
      <c r="V125" s="34" t="str">
        <f t="shared" si="6"/>
        <v>2971_10</v>
      </c>
      <c r="W125" s="75" t="e">
        <f t="shared" si="7"/>
        <v>#N/A</v>
      </c>
      <c r="X125" s="43" t="e">
        <f t="shared" si="8"/>
        <v>#VALUE!</v>
      </c>
      <c r="Y125" s="43" t="e">
        <f t="shared" si="9"/>
        <v>#VALUE!</v>
      </c>
    </row>
    <row r="126" spans="2:25" x14ac:dyDescent="0.35">
      <c r="B126" s="34">
        <v>43966</v>
      </c>
      <c r="C126" s="4">
        <v>84161</v>
      </c>
      <c r="D126" s="4">
        <v>1538</v>
      </c>
      <c r="E126" s="4">
        <v>164335</v>
      </c>
      <c r="F126" s="4">
        <v>44553</v>
      </c>
      <c r="G126" s="4">
        <v>1314</v>
      </c>
      <c r="H126" s="4">
        <v>6890</v>
      </c>
      <c r="I126" s="4">
        <v>10476</v>
      </c>
      <c r="J126" s="75">
        <f t="shared" si="5"/>
        <v>12</v>
      </c>
      <c r="K126" s="4">
        <v>3964409</v>
      </c>
      <c r="L126" s="4">
        <v>123836</v>
      </c>
      <c r="M126" s="4">
        <v>589</v>
      </c>
      <c r="N126" s="4">
        <v>5744</v>
      </c>
      <c r="O126" s="42" t="e">
        <f>IFERROR(VLOOKUP(N126,Mapping!$A$1:$B$17,2,0),Absent)</f>
        <v>#NAME?</v>
      </c>
      <c r="P126" s="4">
        <v>1445947</v>
      </c>
      <c r="Q126" s="4">
        <v>25490</v>
      </c>
      <c r="R126" s="4">
        <v>56</v>
      </c>
      <c r="S126" s="4" t="e">
        <f>VLOOKUP(Q126,Mapping!$A$1:$B$17,2,0)</f>
        <v>#N/A</v>
      </c>
      <c r="T126" s="4">
        <v>11381536</v>
      </c>
      <c r="U126" s="4">
        <v>406415</v>
      </c>
      <c r="V126" s="34" t="str">
        <f t="shared" si="6"/>
        <v>3012_09</v>
      </c>
      <c r="W126" s="75" t="e">
        <f t="shared" si="7"/>
        <v>#N/A</v>
      </c>
      <c r="X126" s="43" t="e">
        <f t="shared" si="8"/>
        <v>#VALUE!</v>
      </c>
      <c r="Y126" s="43" t="e">
        <f t="shared" si="9"/>
        <v>#VALUE!</v>
      </c>
    </row>
    <row r="127" spans="2:25" x14ac:dyDescent="0.35">
      <c r="B127" s="34">
        <v>43967</v>
      </c>
      <c r="C127" s="4">
        <v>85398</v>
      </c>
      <c r="D127" s="4">
        <v>1237</v>
      </c>
      <c r="E127" s="4">
        <v>166131</v>
      </c>
      <c r="F127" s="4">
        <v>43515</v>
      </c>
      <c r="G127" s="4">
        <v>1796</v>
      </c>
      <c r="H127" s="4">
        <v>6945</v>
      </c>
      <c r="I127" s="4">
        <v>10276</v>
      </c>
      <c r="J127" s="75">
        <f t="shared" si="5"/>
        <v>11</v>
      </c>
      <c r="K127" s="4">
        <v>4094486</v>
      </c>
      <c r="L127" s="4">
        <v>130077</v>
      </c>
      <c r="M127" s="4">
        <v>592</v>
      </c>
      <c r="N127" s="4">
        <v>5532</v>
      </c>
      <c r="O127" s="42" t="e">
        <f>IFERROR(VLOOKUP(N127,Mapping!$A$1:$B$17,2,0),Absent)</f>
        <v>#NAME?</v>
      </c>
      <c r="P127" s="4">
        <v>1469690</v>
      </c>
      <c r="Q127" s="4">
        <v>23743</v>
      </c>
      <c r="R127" s="4">
        <v>56</v>
      </c>
      <c r="S127" s="4" t="e">
        <f>VLOOKUP(Q127,Mapping!$A$1:$B$17,2,0)</f>
        <v>#N/A</v>
      </c>
      <c r="T127" s="4">
        <v>11774127</v>
      </c>
      <c r="U127" s="4">
        <v>392591</v>
      </c>
      <c r="V127" s="34" t="str">
        <f t="shared" si="6"/>
        <v>2974_11</v>
      </c>
      <c r="W127" s="75" t="e">
        <f t="shared" si="7"/>
        <v>#N/A</v>
      </c>
      <c r="X127" s="43" t="e">
        <f t="shared" si="8"/>
        <v>#VALUE!</v>
      </c>
      <c r="Y127" s="43" t="e">
        <f t="shared" si="9"/>
        <v>#VALUE!</v>
      </c>
    </row>
    <row r="128" spans="2:25" x14ac:dyDescent="0.35">
      <c r="B128" s="34">
        <v>43968</v>
      </c>
      <c r="C128" s="4">
        <v>86271</v>
      </c>
      <c r="D128" s="4">
        <v>873</v>
      </c>
      <c r="E128" s="4">
        <v>167265</v>
      </c>
      <c r="F128" s="4">
        <v>42019</v>
      </c>
      <c r="G128" s="4">
        <v>1134</v>
      </c>
      <c r="H128" s="4">
        <v>7003</v>
      </c>
      <c r="I128" s="4">
        <v>9945</v>
      </c>
      <c r="J128" s="75">
        <f t="shared" si="5"/>
        <v>12</v>
      </c>
      <c r="K128" s="4">
        <v>4234501</v>
      </c>
      <c r="L128" s="4">
        <v>140015</v>
      </c>
      <c r="M128" s="4">
        <v>593</v>
      </c>
      <c r="N128" s="4">
        <v>5467</v>
      </c>
      <c r="O128" s="42" t="e">
        <f>IFERROR(VLOOKUP(N128,Mapping!$A$1:$B$17,2,0),Absent)</f>
        <v>#NAME?</v>
      </c>
      <c r="P128" s="4">
        <v>1490126</v>
      </c>
      <c r="Q128" s="4">
        <v>20436</v>
      </c>
      <c r="R128" s="4">
        <v>56</v>
      </c>
      <c r="S128" s="4" t="e">
        <f>VLOOKUP(Q128,Mapping!$A$1:$B$17,2,0)</f>
        <v>#N/A</v>
      </c>
      <c r="T128" s="4">
        <v>12125280</v>
      </c>
      <c r="U128" s="4">
        <v>351153</v>
      </c>
      <c r="V128" s="34" t="str">
        <f t="shared" si="6"/>
        <v>2861_06</v>
      </c>
      <c r="W128" s="75" t="e">
        <f t="shared" si="7"/>
        <v>#N/A</v>
      </c>
      <c r="X128" s="43" t="e">
        <f t="shared" si="8"/>
        <v>#VALUE!</v>
      </c>
      <c r="Y128" s="43" t="e">
        <f t="shared" si="9"/>
        <v>#VALUE!</v>
      </c>
    </row>
    <row r="129" spans="2:25" x14ac:dyDescent="0.35">
      <c r="B129" s="34">
        <v>43969</v>
      </c>
      <c r="C129" s="4">
        <v>87125</v>
      </c>
      <c r="D129" s="4">
        <v>854</v>
      </c>
      <c r="E129" s="4">
        <v>168397</v>
      </c>
      <c r="F129" s="4">
        <v>41940</v>
      </c>
      <c r="G129" s="4">
        <v>1132</v>
      </c>
      <c r="H129" s="4">
        <v>7064</v>
      </c>
      <c r="I129" s="4">
        <v>9748</v>
      </c>
      <c r="J129" s="75">
        <f t="shared" si="5"/>
        <v>1</v>
      </c>
      <c r="K129" s="4">
        <v>4361811</v>
      </c>
      <c r="L129" s="4">
        <v>127310</v>
      </c>
      <c r="M129" s="4">
        <v>602</v>
      </c>
      <c r="N129" s="4">
        <v>5260</v>
      </c>
      <c r="O129" s="42" t="e">
        <f>IFERROR(VLOOKUP(N129,Mapping!$A$1:$B$17,2,0),Absent)</f>
        <v>#NAME?</v>
      </c>
      <c r="P129" s="4">
        <v>1510723</v>
      </c>
      <c r="Q129" s="4">
        <v>20597</v>
      </c>
      <c r="R129" s="4">
        <v>56</v>
      </c>
      <c r="S129" s="4" t="e">
        <f>VLOOKUP(Q129,Mapping!$A$1:$B$17,2,0)</f>
        <v>#N/A</v>
      </c>
      <c r="T129" s="4">
        <v>12475275</v>
      </c>
      <c r="U129" s="4">
        <v>349995</v>
      </c>
      <c r="V129" s="34" t="str">
        <f t="shared" si="6"/>
        <v>2858_04</v>
      </c>
      <c r="W129" s="75" t="e">
        <f t="shared" si="7"/>
        <v>#N/A</v>
      </c>
      <c r="X129" s="43" t="e">
        <f t="shared" si="8"/>
        <v>#VALUE!</v>
      </c>
      <c r="Y129" s="43" t="e">
        <f t="shared" si="9"/>
        <v>#VALUE!</v>
      </c>
    </row>
    <row r="130" spans="2:25" x14ac:dyDescent="0.35">
      <c r="B130" s="34">
        <v>43970</v>
      </c>
      <c r="C130" s="4">
        <v>88442</v>
      </c>
      <c r="D130" s="4">
        <v>1317</v>
      </c>
      <c r="E130" s="4">
        <v>169945</v>
      </c>
      <c r="F130" s="4">
        <v>42023</v>
      </c>
      <c r="G130" s="4">
        <v>1548</v>
      </c>
      <c r="H130" s="4">
        <v>7217</v>
      </c>
      <c r="I130" s="4">
        <v>9598</v>
      </c>
      <c r="J130" s="75">
        <f t="shared" si="5"/>
        <v>4</v>
      </c>
      <c r="K130" s="4">
        <v>4527786</v>
      </c>
      <c r="L130" s="4">
        <v>165975</v>
      </c>
      <c r="M130" s="4">
        <v>606</v>
      </c>
      <c r="N130" s="4">
        <v>5032</v>
      </c>
      <c r="O130" s="42" t="e">
        <f>IFERROR(VLOOKUP(N130,Mapping!$A$1:$B$17,2,0),Absent)</f>
        <v>#NAME?</v>
      </c>
      <c r="P130" s="4">
        <v>1531410</v>
      </c>
      <c r="Q130" s="4">
        <v>20687</v>
      </c>
      <c r="R130" s="4">
        <v>56</v>
      </c>
      <c r="S130" s="4" t="e">
        <f>VLOOKUP(Q130,Mapping!$A$1:$B$17,2,0)</f>
        <v>#N/A</v>
      </c>
      <c r="T130" s="4">
        <v>12895781</v>
      </c>
      <c r="U130" s="4">
        <v>420506</v>
      </c>
      <c r="V130" s="34" t="str">
        <f t="shared" si="6"/>
        <v>3051_04</v>
      </c>
      <c r="W130" s="75" t="e">
        <f t="shared" si="7"/>
        <v>#N/A</v>
      </c>
      <c r="X130" s="43" t="e">
        <f t="shared" si="8"/>
        <v>#VALUE!</v>
      </c>
      <c r="Y130" s="43" t="e">
        <f t="shared" si="9"/>
        <v>#VALUE!</v>
      </c>
    </row>
    <row r="131" spans="2:25" x14ac:dyDescent="0.35">
      <c r="B131" s="34">
        <v>43971</v>
      </c>
      <c r="C131" s="4">
        <v>89839</v>
      </c>
      <c r="D131" s="4">
        <v>1397</v>
      </c>
      <c r="E131" s="4">
        <v>171701</v>
      </c>
      <c r="F131" s="4">
        <v>41856</v>
      </c>
      <c r="G131" s="4">
        <v>1756</v>
      </c>
      <c r="H131" s="4">
        <v>7319</v>
      </c>
      <c r="I131" s="4">
        <v>9522</v>
      </c>
      <c r="J131" s="75">
        <f t="shared" ref="J131:J194" si="10">MONTH(E131)</f>
        <v>2</v>
      </c>
      <c r="K131" s="4">
        <v>4695065</v>
      </c>
      <c r="L131" s="4">
        <v>167279</v>
      </c>
      <c r="M131" s="4">
        <v>613</v>
      </c>
      <c r="N131" s="4">
        <v>4907</v>
      </c>
      <c r="O131" s="42" t="e">
        <f>IFERROR(VLOOKUP(N131,Mapping!$A$1:$B$17,2,0),Absent)</f>
        <v>#NAME?</v>
      </c>
      <c r="P131" s="4">
        <v>1552703</v>
      </c>
      <c r="Q131" s="4">
        <v>21293</v>
      </c>
      <c r="R131" s="4">
        <v>56</v>
      </c>
      <c r="S131" s="4" t="e">
        <f>VLOOKUP(Q131,Mapping!$A$1:$B$17,2,0)</f>
        <v>#N/A</v>
      </c>
      <c r="T131" s="4">
        <v>13346073</v>
      </c>
      <c r="U131" s="4">
        <v>450292</v>
      </c>
      <c r="V131" s="34" t="str">
        <f t="shared" ref="V131:V194" si="11">YEAR(U131)&amp;"_"&amp;TEXT(MONTH(U131),"00")</f>
        <v>3132_11</v>
      </c>
      <c r="W131" s="75" t="e">
        <f t="shared" ref="W131:W194" si="12">YEAR(S131)</f>
        <v>#N/A</v>
      </c>
      <c r="X131" s="43" t="e">
        <f t="shared" ref="X131:X194" si="13">YEAR(V131)&amp;"_"&amp;MONTH(V131)</f>
        <v>#VALUE!</v>
      </c>
      <c r="Y131" s="43" t="e">
        <f t="shared" ref="Y131:Y194" si="14">YEAR(V131)&amp;"_"&amp;TEXT(MONTH(V131),"00")</f>
        <v>#VALUE!</v>
      </c>
    </row>
    <row r="132" spans="2:25" x14ac:dyDescent="0.35">
      <c r="B132" s="34">
        <v>43972</v>
      </c>
      <c r="C132" s="4">
        <v>91219</v>
      </c>
      <c r="D132" s="4">
        <v>1380</v>
      </c>
      <c r="E132" s="4">
        <v>176248</v>
      </c>
      <c r="F132" s="4">
        <v>41359</v>
      </c>
      <c r="G132" s="4">
        <v>4547</v>
      </c>
      <c r="H132" s="4">
        <v>7412</v>
      </c>
      <c r="I132" s="4">
        <v>9092</v>
      </c>
      <c r="J132" s="75">
        <f t="shared" si="10"/>
        <v>7</v>
      </c>
      <c r="K132" s="4">
        <v>4923162</v>
      </c>
      <c r="L132" s="4">
        <v>228097</v>
      </c>
      <c r="M132" s="4">
        <v>616</v>
      </c>
      <c r="N132" s="4">
        <v>4871</v>
      </c>
      <c r="O132" s="42" t="e">
        <f>IFERROR(VLOOKUP(N132,Mapping!$A$1:$B$17,2,0),Absent)</f>
        <v>#NAME?</v>
      </c>
      <c r="P132" s="4">
        <v>1579534</v>
      </c>
      <c r="Q132" s="4">
        <v>26831</v>
      </c>
      <c r="R132" s="4">
        <v>56</v>
      </c>
      <c r="S132" s="4" t="e">
        <f>VLOOKUP(Q132,Mapping!$A$1:$B$17,2,0)</f>
        <v>#N/A</v>
      </c>
      <c r="T132" s="4">
        <v>13854905</v>
      </c>
      <c r="U132" s="4">
        <v>508832</v>
      </c>
      <c r="V132" s="34" t="str">
        <f t="shared" si="11"/>
        <v>3293_02</v>
      </c>
      <c r="W132" s="75" t="e">
        <f t="shared" si="12"/>
        <v>#N/A</v>
      </c>
      <c r="X132" s="43" t="e">
        <f t="shared" si="13"/>
        <v>#VALUE!</v>
      </c>
      <c r="Y132" s="43" t="e">
        <f t="shared" si="14"/>
        <v>#VALUE!</v>
      </c>
    </row>
    <row r="133" spans="2:25" x14ac:dyDescent="0.35">
      <c r="B133" s="34">
        <v>43973</v>
      </c>
      <c r="C133" s="4">
        <v>92509</v>
      </c>
      <c r="D133" s="4">
        <v>1290</v>
      </c>
      <c r="E133" s="4">
        <v>180197</v>
      </c>
      <c r="F133" s="4">
        <v>40008</v>
      </c>
      <c r="G133" s="4">
        <v>3949</v>
      </c>
      <c r="H133" s="4">
        <v>7689</v>
      </c>
      <c r="I133" s="4">
        <v>9042</v>
      </c>
      <c r="J133" s="75">
        <f t="shared" si="10"/>
        <v>5</v>
      </c>
      <c r="K133" s="4">
        <v>5096015</v>
      </c>
      <c r="L133" s="4">
        <v>172853</v>
      </c>
      <c r="M133" s="4">
        <v>633</v>
      </c>
      <c r="N133" s="4">
        <v>4714</v>
      </c>
      <c r="O133" s="42" t="e">
        <f>IFERROR(VLOOKUP(N133,Mapping!$A$1:$B$17,2,0),Absent)</f>
        <v>#NAME?</v>
      </c>
      <c r="P133" s="4">
        <v>1603649</v>
      </c>
      <c r="Q133" s="4">
        <v>24115</v>
      </c>
      <c r="R133" s="4">
        <v>56</v>
      </c>
      <c r="S133" s="4" t="e">
        <f>VLOOKUP(Q133,Mapping!$A$1:$B$17,2,0)</f>
        <v>#N/A</v>
      </c>
      <c r="T133" s="4">
        <v>14308688</v>
      </c>
      <c r="U133" s="4">
        <v>453783</v>
      </c>
      <c r="V133" s="34" t="str">
        <f t="shared" si="11"/>
        <v>3142_05</v>
      </c>
      <c r="W133" s="75" t="e">
        <f t="shared" si="12"/>
        <v>#N/A</v>
      </c>
      <c r="X133" s="43" t="e">
        <f t="shared" si="13"/>
        <v>#VALUE!</v>
      </c>
      <c r="Y133" s="43" t="e">
        <f t="shared" si="14"/>
        <v>#VALUE!</v>
      </c>
    </row>
    <row r="134" spans="2:25" x14ac:dyDescent="0.35">
      <c r="B134" s="34">
        <v>43974</v>
      </c>
      <c r="C134" s="4">
        <v>93549</v>
      </c>
      <c r="D134" s="4">
        <v>1040</v>
      </c>
      <c r="E134" s="4">
        <v>181582</v>
      </c>
      <c r="F134" s="4">
        <v>38625</v>
      </c>
      <c r="G134" s="4">
        <v>1385</v>
      </c>
      <c r="H134" s="4">
        <v>7770</v>
      </c>
      <c r="I134" s="4">
        <v>8739</v>
      </c>
      <c r="J134" s="75">
        <f t="shared" si="10"/>
        <v>2</v>
      </c>
      <c r="K134" s="4">
        <v>5214235</v>
      </c>
      <c r="L134" s="4">
        <v>118220</v>
      </c>
      <c r="M134" s="4">
        <v>638</v>
      </c>
      <c r="N134" s="4">
        <v>4621</v>
      </c>
      <c r="O134" s="42" t="e">
        <f>IFERROR(VLOOKUP(N134,Mapping!$A$1:$B$17,2,0),Absent)</f>
        <v>#NAME?</v>
      </c>
      <c r="P134" s="4">
        <v>1626210</v>
      </c>
      <c r="Q134" s="4">
        <v>22561</v>
      </c>
      <c r="R134" s="4">
        <v>56</v>
      </c>
      <c r="S134" s="4" t="e">
        <f>VLOOKUP(Q134,Mapping!$A$1:$B$17,2,0)</f>
        <v>#N/A</v>
      </c>
      <c r="T134" s="4">
        <v>14753262</v>
      </c>
      <c r="U134" s="4">
        <v>444574</v>
      </c>
      <c r="V134" s="34" t="str">
        <f t="shared" si="11"/>
        <v>3117_03</v>
      </c>
      <c r="W134" s="75" t="e">
        <f t="shared" si="12"/>
        <v>#N/A</v>
      </c>
      <c r="X134" s="43" t="e">
        <f t="shared" si="13"/>
        <v>#VALUE!</v>
      </c>
      <c r="Y134" s="43" t="e">
        <f t="shared" si="14"/>
        <v>#VALUE!</v>
      </c>
    </row>
    <row r="135" spans="2:25" x14ac:dyDescent="0.35">
      <c r="B135" s="34">
        <v>43975</v>
      </c>
      <c r="C135" s="4">
        <v>94237</v>
      </c>
      <c r="D135" s="4">
        <v>688</v>
      </c>
      <c r="E135" s="4">
        <v>182610</v>
      </c>
      <c r="F135" s="4">
        <v>37742</v>
      </c>
      <c r="G135" s="4">
        <v>1028</v>
      </c>
      <c r="H135" s="4">
        <v>7801</v>
      </c>
      <c r="I135" s="4">
        <v>8491</v>
      </c>
      <c r="J135" s="75">
        <f t="shared" si="10"/>
        <v>12</v>
      </c>
      <c r="K135" s="4">
        <v>5342296</v>
      </c>
      <c r="L135" s="4">
        <v>128061</v>
      </c>
      <c r="M135" s="4">
        <v>639</v>
      </c>
      <c r="N135" s="4">
        <v>4380</v>
      </c>
      <c r="O135" s="42" t="e">
        <f>IFERROR(VLOOKUP(N135,Mapping!$A$1:$B$17,2,0),Absent)</f>
        <v>#NAME?</v>
      </c>
      <c r="P135" s="4">
        <v>1645272</v>
      </c>
      <c r="Q135" s="4">
        <v>19062</v>
      </c>
      <c r="R135" s="4">
        <v>56</v>
      </c>
      <c r="S135" s="4" t="e">
        <f>VLOOKUP(Q135,Mapping!$A$1:$B$17,2,0)</f>
        <v>#N/A</v>
      </c>
      <c r="T135" s="4">
        <v>15142581</v>
      </c>
      <c r="U135" s="4">
        <v>389319</v>
      </c>
      <c r="V135" s="34" t="str">
        <f t="shared" si="11"/>
        <v>2965_11</v>
      </c>
      <c r="W135" s="75" t="e">
        <f t="shared" si="12"/>
        <v>#N/A</v>
      </c>
      <c r="X135" s="43" t="e">
        <f t="shared" si="13"/>
        <v>#VALUE!</v>
      </c>
      <c r="Y135" s="43" t="e">
        <f t="shared" si="14"/>
        <v>#VALUE!</v>
      </c>
    </row>
    <row r="136" spans="2:25" x14ac:dyDescent="0.35">
      <c r="B136" s="34">
        <v>43976</v>
      </c>
      <c r="C136" s="4">
        <v>94793</v>
      </c>
      <c r="D136" s="4">
        <v>556</v>
      </c>
      <c r="E136" s="4">
        <v>183508</v>
      </c>
      <c r="F136" s="4">
        <v>37703</v>
      </c>
      <c r="G136" s="4">
        <v>898</v>
      </c>
      <c r="H136" s="4">
        <v>7847</v>
      </c>
      <c r="I136" s="4">
        <v>8467</v>
      </c>
      <c r="J136" s="75">
        <f t="shared" si="10"/>
        <v>6</v>
      </c>
      <c r="K136" s="4">
        <v>5510215</v>
      </c>
      <c r="L136" s="4">
        <v>167919</v>
      </c>
      <c r="M136" s="4">
        <v>642</v>
      </c>
      <c r="N136" s="4">
        <v>4232</v>
      </c>
      <c r="O136" s="42" t="e">
        <f>IFERROR(VLOOKUP(N136,Mapping!$A$1:$B$17,2,0),Absent)</f>
        <v>#NAME?</v>
      </c>
      <c r="P136" s="4">
        <v>1663827</v>
      </c>
      <c r="Q136" s="4">
        <v>18555</v>
      </c>
      <c r="R136" s="4">
        <v>56</v>
      </c>
      <c r="S136" s="4" t="e">
        <f>VLOOKUP(Q136,Mapping!$A$1:$B$17,2,0)</f>
        <v>#N/A</v>
      </c>
      <c r="T136" s="4">
        <v>15550628</v>
      </c>
      <c r="U136" s="4">
        <v>408047</v>
      </c>
      <c r="V136" s="34" t="str">
        <f t="shared" si="11"/>
        <v>3017_03</v>
      </c>
      <c r="W136" s="75" t="e">
        <f t="shared" si="12"/>
        <v>#N/A</v>
      </c>
      <c r="X136" s="43" t="e">
        <f t="shared" si="13"/>
        <v>#VALUE!</v>
      </c>
      <c r="Y136" s="43" t="e">
        <f t="shared" si="14"/>
        <v>#VALUE!</v>
      </c>
    </row>
    <row r="137" spans="2:25" x14ac:dyDescent="0.35">
      <c r="B137" s="34">
        <v>43977</v>
      </c>
      <c r="C137" s="4">
        <v>95458</v>
      </c>
      <c r="D137" s="4">
        <v>665</v>
      </c>
      <c r="E137" s="4">
        <v>200795</v>
      </c>
      <c r="F137" s="4">
        <v>37751</v>
      </c>
      <c r="G137" s="4">
        <v>17287</v>
      </c>
      <c r="H137" s="4">
        <v>7899</v>
      </c>
      <c r="I137" s="4">
        <v>8580</v>
      </c>
      <c r="J137" s="75">
        <f t="shared" si="10"/>
        <v>10</v>
      </c>
      <c r="K137" s="4">
        <v>5622565</v>
      </c>
      <c r="L137" s="4">
        <v>112350</v>
      </c>
      <c r="M137" s="4">
        <v>650</v>
      </c>
      <c r="N137" s="4">
        <v>4221</v>
      </c>
      <c r="O137" s="42" t="e">
        <f>IFERROR(VLOOKUP(N137,Mapping!$A$1:$B$17,2,0),Absent)</f>
        <v>#NAME?</v>
      </c>
      <c r="P137" s="4">
        <v>1680517</v>
      </c>
      <c r="Q137" s="4">
        <v>16690</v>
      </c>
      <c r="R137" s="4">
        <v>56</v>
      </c>
      <c r="S137" s="4" t="e">
        <f>VLOOKUP(Q137,Mapping!$A$1:$B$17,2,0)</f>
        <v>#N/A</v>
      </c>
      <c r="T137" s="4">
        <v>15865958</v>
      </c>
      <c r="U137" s="4">
        <v>315330</v>
      </c>
      <c r="V137" s="34" t="str">
        <f t="shared" si="11"/>
        <v>2763_05</v>
      </c>
      <c r="W137" s="75" t="e">
        <f t="shared" si="12"/>
        <v>#N/A</v>
      </c>
      <c r="X137" s="43" t="e">
        <f t="shared" si="13"/>
        <v>#VALUE!</v>
      </c>
      <c r="Y137" s="43" t="e">
        <f t="shared" si="14"/>
        <v>#VALUE!</v>
      </c>
    </row>
    <row r="138" spans="2:25" x14ac:dyDescent="0.35">
      <c r="B138" s="34">
        <v>43978</v>
      </c>
      <c r="C138" s="4">
        <v>96793</v>
      </c>
      <c r="D138" s="4">
        <v>1335</v>
      </c>
      <c r="E138" s="4">
        <v>202356</v>
      </c>
      <c r="F138" s="4">
        <v>38300</v>
      </c>
      <c r="G138" s="4">
        <v>1561</v>
      </c>
      <c r="H138" s="4">
        <v>8015</v>
      </c>
      <c r="I138" s="4">
        <v>8552</v>
      </c>
      <c r="J138" s="75">
        <f t="shared" si="10"/>
        <v>1</v>
      </c>
      <c r="K138" s="4">
        <v>5773627</v>
      </c>
      <c r="L138" s="4">
        <v>151062</v>
      </c>
      <c r="M138" s="4">
        <v>666</v>
      </c>
      <c r="N138" s="4">
        <v>4223</v>
      </c>
      <c r="O138" s="42" t="e">
        <f>IFERROR(VLOOKUP(N138,Mapping!$A$1:$B$17,2,0),Absent)</f>
        <v>#NAME?</v>
      </c>
      <c r="P138" s="4">
        <v>1699689</v>
      </c>
      <c r="Q138" s="4">
        <v>19172</v>
      </c>
      <c r="R138" s="4">
        <v>56</v>
      </c>
      <c r="S138" s="4" t="e">
        <f>VLOOKUP(Q138,Mapping!$A$1:$B$17,2,0)</f>
        <v>#N/A</v>
      </c>
      <c r="T138" s="4">
        <v>16282512</v>
      </c>
      <c r="U138" s="4">
        <v>416554</v>
      </c>
      <c r="V138" s="34" t="str">
        <f t="shared" si="11"/>
        <v>3040_06</v>
      </c>
      <c r="W138" s="75" t="e">
        <f t="shared" si="12"/>
        <v>#N/A</v>
      </c>
      <c r="X138" s="43" t="e">
        <f t="shared" si="13"/>
        <v>#VALUE!</v>
      </c>
      <c r="Y138" s="43" t="e">
        <f t="shared" si="14"/>
        <v>#VALUE!</v>
      </c>
    </row>
    <row r="139" spans="2:25" x14ac:dyDescent="0.35">
      <c r="B139" s="34">
        <v>43979</v>
      </c>
      <c r="C139" s="4">
        <v>98028</v>
      </c>
      <c r="D139" s="4">
        <v>1235</v>
      </c>
      <c r="E139" s="4">
        <v>203950</v>
      </c>
      <c r="F139" s="4">
        <v>38000</v>
      </c>
      <c r="G139" s="4">
        <v>1594</v>
      </c>
      <c r="H139" s="4">
        <v>8109</v>
      </c>
      <c r="I139" s="4">
        <v>8392</v>
      </c>
      <c r="J139" s="75">
        <f t="shared" si="10"/>
        <v>5</v>
      </c>
      <c r="K139" s="4">
        <v>5961884</v>
      </c>
      <c r="L139" s="4">
        <v>188257</v>
      </c>
      <c r="M139" s="4">
        <v>676</v>
      </c>
      <c r="N139" s="4">
        <v>4079</v>
      </c>
      <c r="O139" s="42" t="e">
        <f>IFERROR(VLOOKUP(N139,Mapping!$A$1:$B$17,2,0),Absent)</f>
        <v>#NAME?</v>
      </c>
      <c r="P139" s="4">
        <v>1722488</v>
      </c>
      <c r="Q139" s="4">
        <v>22799</v>
      </c>
      <c r="R139" s="4">
        <v>56</v>
      </c>
      <c r="S139" s="4" t="e">
        <f>VLOOKUP(Q139,Mapping!$A$1:$B$17,2,0)</f>
        <v>#N/A</v>
      </c>
      <c r="T139" s="4">
        <v>16776508</v>
      </c>
      <c r="U139" s="4">
        <v>493996</v>
      </c>
      <c r="V139" s="34" t="str">
        <f t="shared" si="11"/>
        <v>3252_07</v>
      </c>
      <c r="W139" s="75" t="e">
        <f t="shared" si="12"/>
        <v>#N/A</v>
      </c>
      <c r="X139" s="43" t="e">
        <f t="shared" si="13"/>
        <v>#VALUE!</v>
      </c>
      <c r="Y139" s="43" t="e">
        <f t="shared" si="14"/>
        <v>#VALUE!</v>
      </c>
    </row>
    <row r="140" spans="2:25" x14ac:dyDescent="0.35">
      <c r="B140" s="34">
        <v>43980</v>
      </c>
      <c r="C140" s="4">
        <v>99202</v>
      </c>
      <c r="D140" s="4">
        <v>1174</v>
      </c>
      <c r="E140" s="4">
        <v>205521</v>
      </c>
      <c r="F140" s="4">
        <v>36942</v>
      </c>
      <c r="G140" s="4">
        <v>1571</v>
      </c>
      <c r="H140" s="4">
        <v>8235</v>
      </c>
      <c r="I140" s="4">
        <v>8170</v>
      </c>
      <c r="J140" s="75">
        <f t="shared" si="10"/>
        <v>9</v>
      </c>
      <c r="K140" s="4">
        <v>6158176</v>
      </c>
      <c r="L140" s="4">
        <v>196292</v>
      </c>
      <c r="M140" s="4">
        <v>689</v>
      </c>
      <c r="N140" s="4">
        <v>4028</v>
      </c>
      <c r="O140" s="42" t="e">
        <f>IFERROR(VLOOKUP(N140,Mapping!$A$1:$B$17,2,0),Absent)</f>
        <v>#NAME?</v>
      </c>
      <c r="P140" s="4">
        <v>1746106</v>
      </c>
      <c r="Q140" s="4">
        <v>23618</v>
      </c>
      <c r="R140" s="4">
        <v>56</v>
      </c>
      <c r="S140" s="4" t="e">
        <f>VLOOKUP(Q140,Mapping!$A$1:$B$17,2,0)</f>
        <v>#N/A</v>
      </c>
      <c r="T140" s="4">
        <v>17310736</v>
      </c>
      <c r="U140" s="4">
        <v>534228</v>
      </c>
      <c r="V140" s="34" t="str">
        <f t="shared" si="11"/>
        <v>3362_08</v>
      </c>
      <c r="W140" s="75" t="e">
        <f t="shared" si="12"/>
        <v>#N/A</v>
      </c>
      <c r="X140" s="43" t="e">
        <f t="shared" si="13"/>
        <v>#VALUE!</v>
      </c>
      <c r="Y140" s="43" t="e">
        <f t="shared" si="14"/>
        <v>#VALUE!</v>
      </c>
    </row>
    <row r="141" spans="2:25" x14ac:dyDescent="0.35">
      <c r="B141" s="34">
        <v>43981</v>
      </c>
      <c r="C141" s="4">
        <v>100125</v>
      </c>
      <c r="D141" s="4">
        <v>923</v>
      </c>
      <c r="E141" s="4">
        <v>206942</v>
      </c>
      <c r="F141" s="4">
        <v>35759</v>
      </c>
      <c r="G141" s="4">
        <v>1421</v>
      </c>
      <c r="H141" s="4">
        <v>8305</v>
      </c>
      <c r="I141" s="4">
        <v>7960</v>
      </c>
      <c r="J141" s="75">
        <f t="shared" si="10"/>
        <v>8</v>
      </c>
      <c r="K141" s="4">
        <v>6325825</v>
      </c>
      <c r="L141" s="4">
        <v>167649</v>
      </c>
      <c r="M141" s="4">
        <v>698</v>
      </c>
      <c r="N141" s="4">
        <v>4008</v>
      </c>
      <c r="O141" s="42" t="e">
        <f>IFERROR(VLOOKUP(N141,Mapping!$A$1:$B$17,2,0),Absent)</f>
        <v>#NAME?</v>
      </c>
      <c r="P141" s="4">
        <v>1769702</v>
      </c>
      <c r="Q141" s="4">
        <v>23596</v>
      </c>
      <c r="R141" s="4">
        <v>56</v>
      </c>
      <c r="S141" s="4" t="e">
        <f>VLOOKUP(Q141,Mapping!$A$1:$B$17,2,0)</f>
        <v>#N/A</v>
      </c>
      <c r="T141" s="4">
        <v>17767910</v>
      </c>
      <c r="U141" s="4">
        <v>457174</v>
      </c>
      <c r="V141" s="34" t="str">
        <f t="shared" si="11"/>
        <v>3151_09</v>
      </c>
      <c r="W141" s="75" t="e">
        <f t="shared" si="12"/>
        <v>#N/A</v>
      </c>
      <c r="X141" s="43" t="e">
        <f t="shared" si="13"/>
        <v>#VALUE!</v>
      </c>
      <c r="Y141" s="43" t="e">
        <f t="shared" si="14"/>
        <v>#VALUE!</v>
      </c>
    </row>
    <row r="142" spans="2:25" x14ac:dyDescent="0.35">
      <c r="B142" s="34">
        <v>43982</v>
      </c>
      <c r="C142" s="4">
        <v>100780</v>
      </c>
      <c r="D142" s="4">
        <v>655</v>
      </c>
      <c r="E142" s="4">
        <v>207837</v>
      </c>
      <c r="F142" s="4">
        <v>34925</v>
      </c>
      <c r="G142" s="4">
        <v>895</v>
      </c>
      <c r="H142" s="4">
        <v>8445</v>
      </c>
      <c r="I142" s="4">
        <v>7625</v>
      </c>
      <c r="J142" s="75">
        <f t="shared" si="10"/>
        <v>1</v>
      </c>
      <c r="K142" s="4">
        <v>6473010</v>
      </c>
      <c r="L142" s="4">
        <v>147185</v>
      </c>
      <c r="M142" s="4">
        <v>704</v>
      </c>
      <c r="N142" s="4">
        <v>3669</v>
      </c>
      <c r="O142" s="42" t="e">
        <f>IFERROR(VLOOKUP(N142,Mapping!$A$1:$B$17,2,0),Absent)</f>
        <v>#NAME?</v>
      </c>
      <c r="P142" s="4">
        <v>1791343</v>
      </c>
      <c r="Q142" s="4">
        <v>21641</v>
      </c>
      <c r="R142" s="4">
        <v>56</v>
      </c>
      <c r="S142" s="4" t="e">
        <f>VLOOKUP(Q142,Mapping!$A$1:$B$17,2,0)</f>
        <v>#N/A</v>
      </c>
      <c r="T142" s="4">
        <v>18198403</v>
      </c>
      <c r="U142" s="4">
        <v>430493</v>
      </c>
      <c r="V142" s="34" t="str">
        <f t="shared" si="11"/>
        <v>3078_08</v>
      </c>
      <c r="W142" s="75" t="e">
        <f t="shared" si="12"/>
        <v>#N/A</v>
      </c>
      <c r="X142" s="43" t="e">
        <f t="shared" si="13"/>
        <v>#VALUE!</v>
      </c>
      <c r="Y142" s="43" t="e">
        <f t="shared" si="14"/>
        <v>#VALUE!</v>
      </c>
    </row>
    <row r="143" spans="2:25" x14ac:dyDescent="0.35">
      <c r="B143" s="34">
        <v>43983</v>
      </c>
      <c r="C143" s="4">
        <v>101459</v>
      </c>
      <c r="D143" s="4">
        <v>679</v>
      </c>
      <c r="E143" s="4">
        <v>210699</v>
      </c>
      <c r="F143" s="4">
        <v>34325</v>
      </c>
      <c r="G143" s="4">
        <v>2862</v>
      </c>
      <c r="H143" s="4">
        <v>8485</v>
      </c>
      <c r="I143" s="4">
        <v>7592</v>
      </c>
      <c r="J143" s="75">
        <f t="shared" si="10"/>
        <v>11</v>
      </c>
      <c r="K143" s="4">
        <v>6631124</v>
      </c>
      <c r="L143" s="4">
        <v>158114</v>
      </c>
      <c r="M143" s="4">
        <v>704</v>
      </c>
      <c r="N143" s="4">
        <v>3950</v>
      </c>
      <c r="O143" s="42" t="e">
        <f>IFERROR(VLOOKUP(N143,Mapping!$A$1:$B$17,2,0),Absent)</f>
        <v>#NAME?</v>
      </c>
      <c r="P143" s="4">
        <v>1811444</v>
      </c>
      <c r="Q143" s="4">
        <v>20101</v>
      </c>
      <c r="R143" s="4">
        <v>56</v>
      </c>
      <c r="S143" s="4" t="e">
        <f>VLOOKUP(Q143,Mapping!$A$1:$B$17,2,0)</f>
        <v>#N/A</v>
      </c>
      <c r="T143" s="4">
        <v>18617830</v>
      </c>
      <c r="U143" s="4">
        <v>419427</v>
      </c>
      <c r="V143" s="34" t="str">
        <f t="shared" si="11"/>
        <v>3048_05</v>
      </c>
      <c r="W143" s="75" t="e">
        <f t="shared" si="12"/>
        <v>#N/A</v>
      </c>
      <c r="X143" s="43" t="e">
        <f t="shared" si="13"/>
        <v>#VALUE!</v>
      </c>
      <c r="Y143" s="43" t="e">
        <f t="shared" si="14"/>
        <v>#VALUE!</v>
      </c>
    </row>
    <row r="144" spans="2:25" x14ac:dyDescent="0.35">
      <c r="B144" s="34">
        <v>43984</v>
      </c>
      <c r="C144" s="4">
        <v>102430</v>
      </c>
      <c r="D144" s="4">
        <v>971</v>
      </c>
      <c r="E144" s="4">
        <v>212434</v>
      </c>
      <c r="F144" s="4">
        <v>33956</v>
      </c>
      <c r="G144" s="4">
        <v>1735</v>
      </c>
      <c r="H144" s="4">
        <v>8566</v>
      </c>
      <c r="I144" s="4">
        <v>7410</v>
      </c>
      <c r="J144" s="75">
        <f t="shared" si="10"/>
        <v>8</v>
      </c>
      <c r="K144" s="4">
        <v>6792714</v>
      </c>
      <c r="L144" s="4">
        <v>161590</v>
      </c>
      <c r="M144" s="4">
        <v>710</v>
      </c>
      <c r="N144" s="4">
        <v>3854</v>
      </c>
      <c r="O144" s="42" t="e">
        <f>IFERROR(VLOOKUP(N144,Mapping!$A$1:$B$17,2,0),Absent)</f>
        <v>#NAME?</v>
      </c>
      <c r="P144" s="4">
        <v>1831323</v>
      </c>
      <c r="Q144" s="4">
        <v>19879</v>
      </c>
      <c r="R144" s="4">
        <v>56</v>
      </c>
      <c r="S144" s="4" t="e">
        <f>VLOOKUP(Q144,Mapping!$A$1:$B$17,2,0)</f>
        <v>#N/A</v>
      </c>
      <c r="T144" s="4">
        <v>19066878</v>
      </c>
      <c r="U144" s="4">
        <v>449048</v>
      </c>
      <c r="V144" s="34" t="str">
        <f t="shared" si="11"/>
        <v>3129_06</v>
      </c>
      <c r="W144" s="75" t="e">
        <f t="shared" si="12"/>
        <v>#N/A</v>
      </c>
      <c r="X144" s="43" t="e">
        <f t="shared" si="13"/>
        <v>#VALUE!</v>
      </c>
      <c r="Y144" s="43" t="e">
        <f t="shared" si="14"/>
        <v>#VALUE!</v>
      </c>
    </row>
    <row r="145" spans="2:25" x14ac:dyDescent="0.35">
      <c r="B145" s="34">
        <v>43985</v>
      </c>
      <c r="C145" s="4">
        <v>103405</v>
      </c>
      <c r="D145" s="4">
        <v>975</v>
      </c>
      <c r="E145" s="4">
        <v>214579</v>
      </c>
      <c r="F145" s="4">
        <v>33227</v>
      </c>
      <c r="G145" s="4">
        <v>2145</v>
      </c>
      <c r="H145" s="4">
        <v>8688</v>
      </c>
      <c r="I145" s="4">
        <v>7229</v>
      </c>
      <c r="J145" s="75">
        <f t="shared" si="10"/>
        <v>6</v>
      </c>
      <c r="K145" s="4">
        <v>6978487</v>
      </c>
      <c r="L145" s="4">
        <v>185773</v>
      </c>
      <c r="M145" s="4">
        <v>717</v>
      </c>
      <c r="N145" s="4">
        <v>3754</v>
      </c>
      <c r="O145" s="42" t="e">
        <f>IFERROR(VLOOKUP(N145,Mapping!$A$1:$B$17,2,0),Absent)</f>
        <v>#NAME?</v>
      </c>
      <c r="P145" s="4">
        <v>1851505</v>
      </c>
      <c r="Q145" s="4">
        <v>20182</v>
      </c>
      <c r="R145" s="4">
        <v>56</v>
      </c>
      <c r="S145" s="4" t="e">
        <f>VLOOKUP(Q145,Mapping!$A$1:$B$17,2,0)</f>
        <v>#N/A</v>
      </c>
      <c r="T145" s="4">
        <v>19571327</v>
      </c>
      <c r="U145" s="4">
        <v>504449</v>
      </c>
      <c r="V145" s="34" t="str">
        <f t="shared" si="11"/>
        <v>3281_02</v>
      </c>
      <c r="W145" s="75" t="e">
        <f t="shared" si="12"/>
        <v>#N/A</v>
      </c>
      <c r="X145" s="43" t="e">
        <f t="shared" si="13"/>
        <v>#VALUE!</v>
      </c>
      <c r="Y145" s="43" t="e">
        <f t="shared" si="14"/>
        <v>#VALUE!</v>
      </c>
    </row>
    <row r="146" spans="2:25" x14ac:dyDescent="0.35">
      <c r="B146" s="34">
        <v>43986</v>
      </c>
      <c r="C146" s="4">
        <v>104288</v>
      </c>
      <c r="D146" s="4">
        <v>883</v>
      </c>
      <c r="E146" s="4">
        <v>211723</v>
      </c>
      <c r="F146" s="4">
        <v>32802</v>
      </c>
      <c r="G146" s="4">
        <v>-2856</v>
      </c>
      <c r="H146" s="4">
        <v>8787</v>
      </c>
      <c r="I146" s="4">
        <v>7044</v>
      </c>
      <c r="J146" s="75">
        <f t="shared" si="10"/>
        <v>9</v>
      </c>
      <c r="K146" s="4">
        <v>7158917</v>
      </c>
      <c r="L146" s="4">
        <v>180430</v>
      </c>
      <c r="M146" s="4">
        <v>723</v>
      </c>
      <c r="N146" s="4">
        <v>3662</v>
      </c>
      <c r="O146" s="42" t="e">
        <f>IFERROR(VLOOKUP(N146,Mapping!$A$1:$B$17,2,0),Absent)</f>
        <v>#NAME?</v>
      </c>
      <c r="P146" s="4">
        <v>1871982</v>
      </c>
      <c r="Q146" s="4">
        <v>20477</v>
      </c>
      <c r="R146" s="4">
        <v>56</v>
      </c>
      <c r="S146" s="4" t="e">
        <f>VLOOKUP(Q146,Mapping!$A$1:$B$17,2,0)</f>
        <v>#N/A</v>
      </c>
      <c r="T146" s="4">
        <v>20070196</v>
      </c>
      <c r="U146" s="4">
        <v>498869</v>
      </c>
      <c r="V146" s="34" t="str">
        <f t="shared" si="11"/>
        <v>3265_11</v>
      </c>
      <c r="W146" s="75" t="e">
        <f t="shared" si="12"/>
        <v>#N/A</v>
      </c>
      <c r="X146" s="43" t="e">
        <f t="shared" si="13"/>
        <v>#VALUE!</v>
      </c>
      <c r="Y146" s="43" t="e">
        <f t="shared" si="14"/>
        <v>#VALUE!</v>
      </c>
    </row>
    <row r="147" spans="2:25" x14ac:dyDescent="0.35">
      <c r="B147" s="34">
        <v>43987</v>
      </c>
      <c r="C147" s="4">
        <v>105123</v>
      </c>
      <c r="D147" s="4">
        <v>835</v>
      </c>
      <c r="E147" s="4">
        <v>213241</v>
      </c>
      <c r="F147" s="4">
        <v>32502</v>
      </c>
      <c r="G147" s="4">
        <v>1518</v>
      </c>
      <c r="H147" s="4">
        <v>8863</v>
      </c>
      <c r="I147" s="4">
        <v>6921</v>
      </c>
      <c r="J147" s="75">
        <f t="shared" si="10"/>
        <v>10</v>
      </c>
      <c r="K147" s="4">
        <v>7392509</v>
      </c>
      <c r="L147" s="4">
        <v>233592</v>
      </c>
      <c r="M147" s="4">
        <v>740</v>
      </c>
      <c r="N147" s="4">
        <v>3520</v>
      </c>
      <c r="O147" s="42" t="e">
        <f>IFERROR(VLOOKUP(N147,Mapping!$A$1:$B$17,2,0),Absent)</f>
        <v>#NAME?</v>
      </c>
      <c r="P147" s="4">
        <v>1895032</v>
      </c>
      <c r="Q147" s="4">
        <v>23050</v>
      </c>
      <c r="R147" s="4">
        <v>56</v>
      </c>
      <c r="S147" s="4" t="e">
        <f>VLOOKUP(Q147,Mapping!$A$1:$B$17,2,0)</f>
        <v>#N/A</v>
      </c>
      <c r="T147" s="4">
        <v>20694440</v>
      </c>
      <c r="U147" s="4">
        <v>624244</v>
      </c>
      <c r="V147" s="34" t="str">
        <f t="shared" si="11"/>
        <v>3609_02</v>
      </c>
      <c r="W147" s="75" t="e">
        <f t="shared" si="12"/>
        <v>#N/A</v>
      </c>
      <c r="X147" s="43" t="e">
        <f t="shared" si="13"/>
        <v>#VALUE!</v>
      </c>
      <c r="Y147" s="43" t="e">
        <f t="shared" si="14"/>
        <v>#VALUE!</v>
      </c>
    </row>
    <row r="148" spans="2:25" x14ac:dyDescent="0.35">
      <c r="B148" s="34">
        <v>43988</v>
      </c>
      <c r="C148" s="4">
        <v>105837</v>
      </c>
      <c r="D148" s="4">
        <v>714</v>
      </c>
      <c r="E148" s="4">
        <v>214230</v>
      </c>
      <c r="F148" s="4">
        <v>31994</v>
      </c>
      <c r="G148" s="4">
        <v>989</v>
      </c>
      <c r="H148" s="4">
        <v>8920</v>
      </c>
      <c r="I148" s="4">
        <v>6762</v>
      </c>
      <c r="J148" s="75">
        <f t="shared" si="10"/>
        <v>7</v>
      </c>
      <c r="K148" s="4">
        <v>7616701</v>
      </c>
      <c r="L148" s="4">
        <v>224192</v>
      </c>
      <c r="M148" s="4">
        <v>750</v>
      </c>
      <c r="N148" s="4">
        <v>3476</v>
      </c>
      <c r="O148" s="42" t="e">
        <f>IFERROR(VLOOKUP(N148,Mapping!$A$1:$B$17,2,0),Absent)</f>
        <v>#NAME?</v>
      </c>
      <c r="P148" s="4">
        <v>1917778</v>
      </c>
      <c r="Q148" s="4">
        <v>22746</v>
      </c>
      <c r="R148" s="4">
        <v>56</v>
      </c>
      <c r="S148" s="4" t="e">
        <f>VLOOKUP(Q148,Mapping!$A$1:$B$17,2,0)</f>
        <v>#N/A</v>
      </c>
      <c r="T148" s="4">
        <v>21252397</v>
      </c>
      <c r="U148" s="4">
        <v>557957</v>
      </c>
      <c r="V148" s="34" t="str">
        <f t="shared" si="11"/>
        <v>3427_08</v>
      </c>
      <c r="W148" s="75" t="e">
        <f t="shared" si="12"/>
        <v>#N/A</v>
      </c>
      <c r="X148" s="43" t="e">
        <f t="shared" si="13"/>
        <v>#VALUE!</v>
      </c>
      <c r="Y148" s="43" t="e">
        <f t="shared" si="14"/>
        <v>#VALUE!</v>
      </c>
    </row>
    <row r="149" spans="2:25" x14ac:dyDescent="0.35">
      <c r="B149" s="34">
        <v>43989</v>
      </c>
      <c r="C149" s="4">
        <v>106284</v>
      </c>
      <c r="D149" s="4">
        <v>447</v>
      </c>
      <c r="E149" s="4">
        <v>214885</v>
      </c>
      <c r="F149" s="4">
        <v>31490</v>
      </c>
      <c r="G149" s="4">
        <v>655</v>
      </c>
      <c r="H149" s="4">
        <v>8957</v>
      </c>
      <c r="I149" s="4">
        <v>6501</v>
      </c>
      <c r="J149" s="75">
        <f t="shared" si="10"/>
        <v>4</v>
      </c>
      <c r="K149" s="4">
        <v>7805049</v>
      </c>
      <c r="L149" s="4">
        <v>188348</v>
      </c>
      <c r="M149" s="4">
        <v>753</v>
      </c>
      <c r="N149" s="4">
        <v>3298</v>
      </c>
      <c r="O149" s="42" t="e">
        <f>IFERROR(VLOOKUP(N149,Mapping!$A$1:$B$17,2,0),Absent)</f>
        <v>#NAME?</v>
      </c>
      <c r="P149" s="4">
        <v>1936834</v>
      </c>
      <c r="Q149" s="4">
        <v>19056</v>
      </c>
      <c r="R149" s="4">
        <v>56</v>
      </c>
      <c r="S149" s="4" t="e">
        <f>VLOOKUP(Q149,Mapping!$A$1:$B$17,2,0)</f>
        <v>#N/A</v>
      </c>
      <c r="T149" s="4">
        <v>21687259</v>
      </c>
      <c r="U149" s="4">
        <v>434862</v>
      </c>
      <c r="V149" s="34" t="str">
        <f t="shared" si="11"/>
        <v>3090_08</v>
      </c>
      <c r="W149" s="75" t="e">
        <f t="shared" si="12"/>
        <v>#N/A</v>
      </c>
      <c r="X149" s="43" t="e">
        <f t="shared" si="13"/>
        <v>#VALUE!</v>
      </c>
      <c r="Y149" s="43" t="e">
        <f t="shared" si="14"/>
        <v>#VALUE!</v>
      </c>
    </row>
    <row r="150" spans="2:25" x14ac:dyDescent="0.35">
      <c r="B150" s="34">
        <v>43990</v>
      </c>
      <c r="C150" s="4">
        <v>106959</v>
      </c>
      <c r="D150" s="4">
        <v>675</v>
      </c>
      <c r="E150" s="4">
        <v>215956</v>
      </c>
      <c r="F150" s="4">
        <v>31105</v>
      </c>
      <c r="G150" s="4">
        <v>1071</v>
      </c>
      <c r="H150" s="4">
        <v>9013</v>
      </c>
      <c r="I150" s="4">
        <v>6398</v>
      </c>
      <c r="J150" s="75">
        <f t="shared" si="10"/>
        <v>4</v>
      </c>
      <c r="K150" s="4">
        <v>7937347</v>
      </c>
      <c r="L150" s="4">
        <v>132298</v>
      </c>
      <c r="M150" s="4">
        <v>762</v>
      </c>
      <c r="N150" s="4">
        <v>3238</v>
      </c>
      <c r="O150" s="42" t="e">
        <f>IFERROR(VLOOKUP(N150,Mapping!$A$1:$B$17,2,0),Absent)</f>
        <v>#NAME?</v>
      </c>
      <c r="P150" s="4">
        <v>1953757</v>
      </c>
      <c r="Q150" s="4">
        <v>16923</v>
      </c>
      <c r="R150" s="4">
        <v>56</v>
      </c>
      <c r="S150" s="4" t="e">
        <f>VLOOKUP(Q150,Mapping!$A$1:$B$17,2,0)</f>
        <v>#N/A</v>
      </c>
      <c r="T150" s="4">
        <v>22093052</v>
      </c>
      <c r="U150" s="4">
        <v>405793</v>
      </c>
      <c r="V150" s="34" t="str">
        <f t="shared" si="11"/>
        <v>3011_01</v>
      </c>
      <c r="W150" s="75" t="e">
        <f t="shared" si="12"/>
        <v>#N/A</v>
      </c>
      <c r="X150" s="43" t="e">
        <f t="shared" si="13"/>
        <v>#VALUE!</v>
      </c>
      <c r="Y150" s="43" t="e">
        <f t="shared" si="14"/>
        <v>#VALUE!</v>
      </c>
    </row>
    <row r="151" spans="2:25" x14ac:dyDescent="0.35">
      <c r="B151" s="34">
        <v>43991</v>
      </c>
      <c r="C151" s="4">
        <v>107845</v>
      </c>
      <c r="D151" s="4">
        <v>886</v>
      </c>
      <c r="E151" s="4">
        <v>217235</v>
      </c>
      <c r="F151" s="4">
        <v>31179</v>
      </c>
      <c r="G151" s="4">
        <v>1279</v>
      </c>
      <c r="H151" s="4">
        <v>9141</v>
      </c>
      <c r="I151" s="4">
        <v>6453</v>
      </c>
      <c r="J151" s="75">
        <f t="shared" si="10"/>
        <v>10</v>
      </c>
      <c r="K151" s="4">
        <v>8092697</v>
      </c>
      <c r="L151" s="4">
        <v>155350</v>
      </c>
      <c r="M151" s="4">
        <v>771</v>
      </c>
      <c r="N151" s="4">
        <v>3088</v>
      </c>
      <c r="O151" s="42" t="e">
        <f>IFERROR(VLOOKUP(N151,Mapping!$A$1:$B$17,2,0),Absent)</f>
        <v>#NAME?</v>
      </c>
      <c r="P151" s="4">
        <v>1970673</v>
      </c>
      <c r="Q151" s="4">
        <v>16916</v>
      </c>
      <c r="R151" s="4">
        <v>56</v>
      </c>
      <c r="S151" s="4" t="e">
        <f>VLOOKUP(Q151,Mapping!$A$1:$B$17,2,0)</f>
        <v>#N/A</v>
      </c>
      <c r="T151" s="4">
        <v>22547902</v>
      </c>
      <c r="U151" s="4">
        <v>454850</v>
      </c>
      <c r="V151" s="34" t="str">
        <f t="shared" si="11"/>
        <v>3145_05</v>
      </c>
      <c r="W151" s="75" t="e">
        <f t="shared" si="12"/>
        <v>#N/A</v>
      </c>
      <c r="X151" s="43" t="e">
        <f t="shared" si="13"/>
        <v>#VALUE!</v>
      </c>
      <c r="Y151" s="43" t="e">
        <f t="shared" si="14"/>
        <v>#VALUE!</v>
      </c>
    </row>
    <row r="152" spans="2:25" x14ac:dyDescent="0.35">
      <c r="B152" s="34">
        <v>43992</v>
      </c>
      <c r="C152" s="4">
        <v>108738</v>
      </c>
      <c r="D152" s="4">
        <v>893</v>
      </c>
      <c r="E152" s="4">
        <v>218474</v>
      </c>
      <c r="F152" s="4">
        <v>30961</v>
      </c>
      <c r="G152" s="4">
        <v>1239</v>
      </c>
      <c r="H152" s="4">
        <v>9225</v>
      </c>
      <c r="I152" s="4">
        <v>6256</v>
      </c>
      <c r="J152" s="75">
        <f t="shared" si="10"/>
        <v>2</v>
      </c>
      <c r="K152" s="4">
        <v>8261533</v>
      </c>
      <c r="L152" s="4">
        <v>168836</v>
      </c>
      <c r="M152" s="4">
        <v>780</v>
      </c>
      <c r="N152" s="4">
        <v>3022</v>
      </c>
      <c r="O152" s="42" t="e">
        <f>IFERROR(VLOOKUP(N152,Mapping!$A$1:$B$17,2,0),Absent)</f>
        <v>#NAME?</v>
      </c>
      <c r="P152" s="4">
        <v>1991553</v>
      </c>
      <c r="Q152" s="4">
        <v>20880</v>
      </c>
      <c r="R152" s="4">
        <v>56</v>
      </c>
      <c r="S152" s="4" t="e">
        <f>VLOOKUP(Q152,Mapping!$A$1:$B$17,2,0)</f>
        <v>#N/A</v>
      </c>
      <c r="T152" s="4">
        <v>23030522</v>
      </c>
      <c r="U152" s="4">
        <v>482620</v>
      </c>
      <c r="V152" s="34" t="str">
        <f t="shared" si="11"/>
        <v>3221_05</v>
      </c>
      <c r="W152" s="75" t="e">
        <f t="shared" si="12"/>
        <v>#N/A</v>
      </c>
      <c r="X152" s="43" t="e">
        <f t="shared" si="13"/>
        <v>#VALUE!</v>
      </c>
      <c r="Y152" s="43" t="e">
        <f t="shared" si="14"/>
        <v>#VALUE!</v>
      </c>
    </row>
    <row r="153" spans="2:25" x14ac:dyDescent="0.35">
      <c r="B153" s="34">
        <v>43993</v>
      </c>
      <c r="C153" s="4">
        <v>109634</v>
      </c>
      <c r="D153" s="4">
        <v>896</v>
      </c>
      <c r="E153" s="4">
        <v>220000</v>
      </c>
      <c r="F153" s="4">
        <v>29850</v>
      </c>
      <c r="G153" s="4">
        <v>1526</v>
      </c>
      <c r="H153" s="4">
        <v>9295</v>
      </c>
      <c r="I153" s="4">
        <v>6075</v>
      </c>
      <c r="J153" s="75">
        <f t="shared" si="10"/>
        <v>5</v>
      </c>
      <c r="K153" s="4">
        <v>8411162</v>
      </c>
      <c r="L153" s="4">
        <v>149629</v>
      </c>
      <c r="M153" s="4">
        <v>792</v>
      </c>
      <c r="N153" s="4">
        <v>2885</v>
      </c>
      <c r="O153" s="42" t="e">
        <f>IFERROR(VLOOKUP(N153,Mapping!$A$1:$B$17,2,0),Absent)</f>
        <v>#NAME?</v>
      </c>
      <c r="P153" s="4">
        <v>2013544</v>
      </c>
      <c r="Q153" s="4">
        <v>21991</v>
      </c>
      <c r="R153" s="4">
        <v>56</v>
      </c>
      <c r="S153" s="4" t="e">
        <f>VLOOKUP(Q153,Mapping!$A$1:$B$17,2,0)</f>
        <v>#N/A</v>
      </c>
      <c r="T153" s="4">
        <v>23515501</v>
      </c>
      <c r="U153" s="4">
        <v>484979</v>
      </c>
      <c r="V153" s="34" t="str">
        <f t="shared" si="11"/>
        <v>3227_10</v>
      </c>
      <c r="W153" s="75" t="e">
        <f t="shared" si="12"/>
        <v>#N/A</v>
      </c>
      <c r="X153" s="43" t="e">
        <f t="shared" si="13"/>
        <v>#VALUE!</v>
      </c>
      <c r="Y153" s="43" t="e">
        <f t="shared" si="14"/>
        <v>#VALUE!</v>
      </c>
    </row>
    <row r="154" spans="2:25" x14ac:dyDescent="0.35">
      <c r="B154" s="34">
        <v>43994</v>
      </c>
      <c r="C154" s="4">
        <v>110400</v>
      </c>
      <c r="D154" s="4">
        <v>766</v>
      </c>
      <c r="E154" s="4">
        <v>221376</v>
      </c>
      <c r="F154" s="4">
        <v>29306</v>
      </c>
      <c r="G154" s="4">
        <v>1376</v>
      </c>
      <c r="H154" s="4">
        <v>9373</v>
      </c>
      <c r="I154" s="4">
        <v>6009</v>
      </c>
      <c r="J154" s="75">
        <f t="shared" si="10"/>
        <v>2</v>
      </c>
      <c r="K154" s="4">
        <v>8639466</v>
      </c>
      <c r="L154" s="4">
        <v>228304</v>
      </c>
      <c r="M154" s="4">
        <v>814</v>
      </c>
      <c r="N154" s="4">
        <v>2738</v>
      </c>
      <c r="O154" s="42" t="e">
        <f>IFERROR(VLOOKUP(N154,Mapping!$A$1:$B$17,2,0),Absent)</f>
        <v>#NAME?</v>
      </c>
      <c r="P154" s="4">
        <v>2036685</v>
      </c>
      <c r="Q154" s="4">
        <v>23141</v>
      </c>
      <c r="R154" s="4">
        <v>56</v>
      </c>
      <c r="S154" s="4" t="e">
        <f>VLOOKUP(Q154,Mapping!$A$1:$B$17,2,0)</f>
        <v>#N/A</v>
      </c>
      <c r="T154" s="4">
        <v>24138885</v>
      </c>
      <c r="U154" s="4">
        <v>623384</v>
      </c>
      <c r="V154" s="34" t="str">
        <f t="shared" si="11"/>
        <v>3606_10</v>
      </c>
      <c r="W154" s="75" t="e">
        <f t="shared" si="12"/>
        <v>#N/A</v>
      </c>
      <c r="X154" s="43" t="e">
        <f t="shared" si="13"/>
        <v>#VALUE!</v>
      </c>
      <c r="Y154" s="43" t="e">
        <f t="shared" si="14"/>
        <v>#VALUE!</v>
      </c>
    </row>
    <row r="155" spans="2:25" x14ac:dyDescent="0.35">
      <c r="B155" s="34">
        <v>43995</v>
      </c>
      <c r="C155" s="4">
        <v>111094</v>
      </c>
      <c r="D155" s="4">
        <v>694</v>
      </c>
      <c r="E155" s="4">
        <v>222330</v>
      </c>
      <c r="F155" s="4">
        <v>28578</v>
      </c>
      <c r="G155" s="4">
        <v>954</v>
      </c>
      <c r="H155" s="4">
        <v>9430</v>
      </c>
      <c r="I155" s="4">
        <v>5883</v>
      </c>
      <c r="J155" s="75">
        <f t="shared" si="10"/>
        <v>9</v>
      </c>
      <c r="K155" s="4">
        <v>8836996</v>
      </c>
      <c r="L155" s="4">
        <v>197530</v>
      </c>
      <c r="M155" s="4">
        <v>830</v>
      </c>
      <c r="N155" s="4">
        <v>2726</v>
      </c>
      <c r="O155" s="42" t="e">
        <f>IFERROR(VLOOKUP(N155,Mapping!$A$1:$B$17,2,0),Absent)</f>
        <v>#NAME?</v>
      </c>
      <c r="P155" s="4">
        <v>2062138</v>
      </c>
      <c r="Q155" s="4">
        <v>25453</v>
      </c>
      <c r="R155" s="4">
        <v>56</v>
      </c>
      <c r="S155" s="4" t="e">
        <f>VLOOKUP(Q155,Mapping!$A$1:$B$17,2,0)</f>
        <v>#N/A</v>
      </c>
      <c r="T155" s="4">
        <v>24683493</v>
      </c>
      <c r="U155" s="4">
        <v>544608</v>
      </c>
      <c r="V155" s="34" t="str">
        <f t="shared" si="11"/>
        <v>3391_01</v>
      </c>
      <c r="W155" s="75" t="e">
        <f t="shared" si="12"/>
        <v>#N/A</v>
      </c>
      <c r="X155" s="43" t="e">
        <f t="shared" si="13"/>
        <v>#VALUE!</v>
      </c>
      <c r="Y155" s="43" t="e">
        <f t="shared" si="14"/>
        <v>#VALUE!</v>
      </c>
    </row>
    <row r="156" spans="2:25" x14ac:dyDescent="0.35">
      <c r="B156" s="34">
        <v>43996</v>
      </c>
      <c r="C156" s="4">
        <v>111449</v>
      </c>
      <c r="D156" s="4">
        <v>355</v>
      </c>
      <c r="E156" s="4">
        <v>222940</v>
      </c>
      <c r="F156" s="4">
        <v>28020</v>
      </c>
      <c r="G156" s="4">
        <v>610</v>
      </c>
      <c r="H156" s="4">
        <v>9466</v>
      </c>
      <c r="I156" s="4">
        <v>5749</v>
      </c>
      <c r="J156" s="75">
        <f t="shared" si="10"/>
        <v>5</v>
      </c>
      <c r="K156" s="4">
        <v>9006210</v>
      </c>
      <c r="L156" s="4">
        <v>169214</v>
      </c>
      <c r="M156" s="4">
        <v>834</v>
      </c>
      <c r="N156" s="4">
        <v>2716</v>
      </c>
      <c r="O156" s="42" t="e">
        <f>IFERROR(VLOOKUP(N156,Mapping!$A$1:$B$17,2,0),Absent)</f>
        <v>#NAME?</v>
      </c>
      <c r="P156" s="4">
        <v>2083796</v>
      </c>
      <c r="Q156" s="4">
        <v>21658</v>
      </c>
      <c r="R156" s="4">
        <v>56</v>
      </c>
      <c r="S156" s="4" t="e">
        <f>VLOOKUP(Q156,Mapping!$A$1:$B$17,2,0)</f>
        <v>#N/A</v>
      </c>
      <c r="T156" s="4">
        <v>25161026</v>
      </c>
      <c r="U156" s="4">
        <v>477533</v>
      </c>
      <c r="V156" s="34" t="str">
        <f t="shared" si="11"/>
        <v>3207_06</v>
      </c>
      <c r="W156" s="75" t="e">
        <f t="shared" si="12"/>
        <v>#N/A</v>
      </c>
      <c r="X156" s="43" t="e">
        <f t="shared" si="13"/>
        <v>#VALUE!</v>
      </c>
      <c r="Y156" s="43" t="e">
        <f t="shared" si="14"/>
        <v>#VALUE!</v>
      </c>
    </row>
    <row r="157" spans="2:25" x14ac:dyDescent="0.35">
      <c r="B157" s="34">
        <v>43997</v>
      </c>
      <c r="C157" s="4">
        <v>111834</v>
      </c>
      <c r="D157" s="4">
        <v>385</v>
      </c>
      <c r="E157" s="4">
        <v>223604</v>
      </c>
      <c r="F157" s="4">
        <v>28034</v>
      </c>
      <c r="G157" s="4">
        <v>664</v>
      </c>
      <c r="H157" s="4">
        <v>9516</v>
      </c>
      <c r="I157" s="4">
        <v>5700</v>
      </c>
      <c r="J157" s="75">
        <f t="shared" si="10"/>
        <v>3</v>
      </c>
      <c r="K157" s="4">
        <v>9173553</v>
      </c>
      <c r="L157" s="4">
        <v>167343</v>
      </c>
      <c r="M157" s="4">
        <v>835</v>
      </c>
      <c r="N157" s="4">
        <v>2636</v>
      </c>
      <c r="O157" s="42" t="e">
        <f>IFERROR(VLOOKUP(N157,Mapping!$A$1:$B$17,2,0),Absent)</f>
        <v>#NAME?</v>
      </c>
      <c r="P157" s="4">
        <v>2102051</v>
      </c>
      <c r="Q157" s="4">
        <v>18255</v>
      </c>
      <c r="R157" s="4">
        <v>56</v>
      </c>
      <c r="S157" s="4" t="e">
        <f>VLOOKUP(Q157,Mapping!$A$1:$B$17,2,0)</f>
        <v>#N/A</v>
      </c>
      <c r="T157" s="4">
        <v>25609037</v>
      </c>
      <c r="U157" s="4">
        <v>448011</v>
      </c>
      <c r="V157" s="34" t="str">
        <f t="shared" si="11"/>
        <v>3126_08</v>
      </c>
      <c r="W157" s="75" t="e">
        <f t="shared" si="12"/>
        <v>#N/A</v>
      </c>
      <c r="X157" s="43" t="e">
        <f t="shared" si="13"/>
        <v>#VALUE!</v>
      </c>
      <c r="Y157" s="43" t="e">
        <f t="shared" si="14"/>
        <v>#VALUE!</v>
      </c>
    </row>
    <row r="158" spans="2:25" x14ac:dyDescent="0.35">
      <c r="B158" s="34">
        <v>43998</v>
      </c>
      <c r="C158" s="4">
        <v>112554</v>
      </c>
      <c r="D158" s="4">
        <v>720</v>
      </c>
      <c r="E158" s="4">
        <v>224788</v>
      </c>
      <c r="F158" s="4">
        <v>28370</v>
      </c>
      <c r="G158" s="4">
        <v>1184</v>
      </c>
      <c r="H158" s="4">
        <v>9590</v>
      </c>
      <c r="I158" s="4">
        <v>5570</v>
      </c>
      <c r="J158" s="75">
        <f t="shared" si="10"/>
        <v>6</v>
      </c>
      <c r="K158" s="4">
        <v>9354081</v>
      </c>
      <c r="L158" s="4">
        <v>180528</v>
      </c>
      <c r="M158" s="4">
        <v>845</v>
      </c>
      <c r="N158" s="4">
        <v>2591</v>
      </c>
      <c r="O158" s="42" t="e">
        <f>IFERROR(VLOOKUP(N158,Mapping!$A$1:$B$17,2,0),Absent)</f>
        <v>#NAME?</v>
      </c>
      <c r="P158" s="4">
        <v>2124889</v>
      </c>
      <c r="Q158" s="4">
        <v>22838</v>
      </c>
      <c r="R158" s="4">
        <v>56</v>
      </c>
      <c r="S158" s="4" t="e">
        <f>VLOOKUP(Q158,Mapping!$A$1:$B$17,2,0)</f>
        <v>#N/A</v>
      </c>
      <c r="T158" s="4">
        <v>26113761</v>
      </c>
      <c r="U158" s="4">
        <v>504724</v>
      </c>
      <c r="V158" s="34" t="str">
        <f t="shared" si="11"/>
        <v>3281_11</v>
      </c>
      <c r="W158" s="75" t="e">
        <f t="shared" si="12"/>
        <v>#N/A</v>
      </c>
      <c r="X158" s="43" t="e">
        <f t="shared" si="13"/>
        <v>#VALUE!</v>
      </c>
      <c r="Y158" s="43" t="e">
        <f t="shared" si="14"/>
        <v>#VALUE!</v>
      </c>
    </row>
    <row r="159" spans="2:25" x14ac:dyDescent="0.35">
      <c r="B159" s="34">
        <v>43999</v>
      </c>
      <c r="C159" s="4">
        <v>113334</v>
      </c>
      <c r="D159" s="4">
        <v>780</v>
      </c>
      <c r="E159" s="4">
        <v>225865</v>
      </c>
      <c r="F159" s="4">
        <v>28647</v>
      </c>
      <c r="G159" s="4">
        <v>1077</v>
      </c>
      <c r="H159" s="4">
        <v>9665</v>
      </c>
      <c r="I159" s="4">
        <v>5608</v>
      </c>
      <c r="J159" s="75">
        <f t="shared" si="10"/>
        <v>5</v>
      </c>
      <c r="K159" s="4">
        <v>9547747</v>
      </c>
      <c r="L159" s="4">
        <v>193666</v>
      </c>
      <c r="M159" s="4">
        <v>857</v>
      </c>
      <c r="N159" s="4">
        <v>2584</v>
      </c>
      <c r="O159" s="42" t="e">
        <f>IFERROR(VLOOKUP(N159,Mapping!$A$1:$B$17,2,0),Absent)</f>
        <v>#NAME?</v>
      </c>
      <c r="P159" s="4">
        <v>2149042</v>
      </c>
      <c r="Q159" s="4">
        <v>24153</v>
      </c>
      <c r="R159" s="4">
        <v>56</v>
      </c>
      <c r="S159" s="4" t="e">
        <f>VLOOKUP(Q159,Mapping!$A$1:$B$17,2,0)</f>
        <v>#N/A</v>
      </c>
      <c r="T159" s="4">
        <v>26675209</v>
      </c>
      <c r="U159" s="4">
        <v>561448</v>
      </c>
      <c r="V159" s="34" t="str">
        <f t="shared" si="11"/>
        <v>3437_03</v>
      </c>
      <c r="W159" s="75" t="e">
        <f t="shared" si="12"/>
        <v>#N/A</v>
      </c>
      <c r="X159" s="43" t="e">
        <f t="shared" si="13"/>
        <v>#VALUE!</v>
      </c>
      <c r="Y159" s="43" t="e">
        <f t="shared" si="14"/>
        <v>#VALUE!</v>
      </c>
    </row>
    <row r="160" spans="2:25" x14ac:dyDescent="0.35">
      <c r="B160" s="34">
        <v>44000</v>
      </c>
      <c r="C160" s="4">
        <v>114016</v>
      </c>
      <c r="D160" s="4">
        <v>682</v>
      </c>
      <c r="E160" s="4">
        <v>226973</v>
      </c>
      <c r="F160" s="4">
        <v>28538</v>
      </c>
      <c r="G160" s="4">
        <v>1108</v>
      </c>
      <c r="H160" s="4">
        <v>9736</v>
      </c>
      <c r="I160" s="4">
        <v>5472</v>
      </c>
      <c r="J160" s="75">
        <f t="shared" si="10"/>
        <v>6</v>
      </c>
      <c r="K160" s="4">
        <v>9733740</v>
      </c>
      <c r="L160" s="4">
        <v>185993</v>
      </c>
      <c r="M160" s="4">
        <v>869</v>
      </c>
      <c r="N160" s="4">
        <v>2518</v>
      </c>
      <c r="O160" s="42" t="e">
        <f>IFERROR(VLOOKUP(N160,Mapping!$A$1:$B$17,2,0),Absent)</f>
        <v>#NAME?</v>
      </c>
      <c r="P160" s="4">
        <v>2176084</v>
      </c>
      <c r="Q160" s="4">
        <v>27042</v>
      </c>
      <c r="R160" s="4">
        <v>56</v>
      </c>
      <c r="S160" s="4" t="e">
        <f>VLOOKUP(Q160,Mapping!$A$1:$B$17,2,0)</f>
        <v>#N/A</v>
      </c>
      <c r="T160" s="4">
        <v>27231921</v>
      </c>
      <c r="U160" s="4">
        <v>556712</v>
      </c>
      <c r="V160" s="34" t="str">
        <f t="shared" si="11"/>
        <v>3424_03</v>
      </c>
      <c r="W160" s="75" t="e">
        <f t="shared" si="12"/>
        <v>#N/A</v>
      </c>
      <c r="X160" s="43" t="e">
        <f t="shared" si="13"/>
        <v>#VALUE!</v>
      </c>
      <c r="Y160" s="43" t="e">
        <f t="shared" si="14"/>
        <v>#VALUE!</v>
      </c>
    </row>
    <row r="161" spans="2:25" x14ac:dyDescent="0.35">
      <c r="B161" s="34">
        <v>44001</v>
      </c>
      <c r="C161" s="4">
        <v>114668</v>
      </c>
      <c r="D161" s="4">
        <v>652</v>
      </c>
      <c r="E161" s="4">
        <v>228551</v>
      </c>
      <c r="F161" s="4">
        <v>28693</v>
      </c>
      <c r="G161" s="4">
        <v>1578</v>
      </c>
      <c r="H161" s="4">
        <v>9876</v>
      </c>
      <c r="I161" s="4">
        <v>5337</v>
      </c>
      <c r="J161" s="75">
        <f t="shared" si="10"/>
        <v>9</v>
      </c>
      <c r="K161" s="4">
        <v>9968477</v>
      </c>
      <c r="L161" s="4">
        <v>234737</v>
      </c>
      <c r="M161" s="4">
        <v>884</v>
      </c>
      <c r="N161" s="4">
        <v>2433</v>
      </c>
      <c r="O161" s="42" t="e">
        <f>IFERROR(VLOOKUP(N161,Mapping!$A$1:$B$17,2,0),Absent)</f>
        <v>#NAME?</v>
      </c>
      <c r="P161" s="4">
        <v>2206949</v>
      </c>
      <c r="Q161" s="4">
        <v>30865</v>
      </c>
      <c r="R161" s="4">
        <v>56</v>
      </c>
      <c r="S161" s="4" t="e">
        <f>VLOOKUP(Q161,Mapping!$A$1:$B$17,2,0)</f>
        <v>#N/A</v>
      </c>
      <c r="T161" s="4">
        <v>27895488</v>
      </c>
      <c r="U161" s="4">
        <v>663567</v>
      </c>
      <c r="V161" s="34" t="str">
        <f t="shared" si="11"/>
        <v>3716_10</v>
      </c>
      <c r="W161" s="75" t="e">
        <f t="shared" si="12"/>
        <v>#N/A</v>
      </c>
      <c r="X161" s="43" t="e">
        <f t="shared" si="13"/>
        <v>#VALUE!</v>
      </c>
      <c r="Y161" s="43" t="e">
        <f t="shared" si="14"/>
        <v>#VALUE!</v>
      </c>
    </row>
    <row r="162" spans="2:25" x14ac:dyDescent="0.35">
      <c r="B162" s="34">
        <v>44002</v>
      </c>
      <c r="C162" s="4">
        <v>115283</v>
      </c>
      <c r="D162" s="4">
        <v>615</v>
      </c>
      <c r="E162" s="4">
        <v>229250</v>
      </c>
      <c r="F162" s="4">
        <v>28084</v>
      </c>
      <c r="G162" s="4">
        <v>699</v>
      </c>
      <c r="H162" s="4">
        <v>9908</v>
      </c>
      <c r="I162" s="4">
        <v>5229</v>
      </c>
      <c r="J162" s="75">
        <f t="shared" si="10"/>
        <v>8</v>
      </c>
      <c r="K162" s="4">
        <v>10167222</v>
      </c>
      <c r="L162" s="4">
        <v>198745</v>
      </c>
      <c r="M162" s="4">
        <v>888</v>
      </c>
      <c r="N162" s="4">
        <v>2380</v>
      </c>
      <c r="O162" s="42" t="e">
        <f>IFERROR(VLOOKUP(N162,Mapping!$A$1:$B$17,2,0),Absent)</f>
        <v>#NAME?</v>
      </c>
      <c r="P162" s="4">
        <v>2239185</v>
      </c>
      <c r="Q162" s="4">
        <v>32236</v>
      </c>
      <c r="R162" s="4">
        <v>56</v>
      </c>
      <c r="S162" s="4" t="e">
        <f>VLOOKUP(Q162,Mapping!$A$1:$B$17,2,0)</f>
        <v>#N/A</v>
      </c>
      <c r="T162" s="4">
        <v>28506951</v>
      </c>
      <c r="U162" s="4">
        <v>611463</v>
      </c>
      <c r="V162" s="34" t="str">
        <f t="shared" si="11"/>
        <v>3574_02</v>
      </c>
      <c r="W162" s="75" t="e">
        <f t="shared" si="12"/>
        <v>#N/A</v>
      </c>
      <c r="X162" s="43" t="e">
        <f t="shared" si="13"/>
        <v>#VALUE!</v>
      </c>
      <c r="Y162" s="43" t="e">
        <f t="shared" si="14"/>
        <v>#VALUE!</v>
      </c>
    </row>
    <row r="163" spans="2:25" x14ac:dyDescent="0.35">
      <c r="B163" s="34">
        <v>44003</v>
      </c>
      <c r="C163" s="4">
        <v>115576</v>
      </c>
      <c r="D163" s="4">
        <v>293</v>
      </c>
      <c r="E163" s="4">
        <v>229769</v>
      </c>
      <c r="F163" s="4">
        <v>28325</v>
      </c>
      <c r="G163" s="4">
        <v>519</v>
      </c>
      <c r="H163" s="4">
        <v>9944</v>
      </c>
      <c r="I163" s="4">
        <v>5195</v>
      </c>
      <c r="J163" s="75">
        <f t="shared" si="10"/>
        <v>1</v>
      </c>
      <c r="K163" s="4">
        <v>10340087</v>
      </c>
      <c r="L163" s="4">
        <v>172865</v>
      </c>
      <c r="M163" s="4">
        <v>904</v>
      </c>
      <c r="N163" s="4">
        <v>2321</v>
      </c>
      <c r="O163" s="42" t="e">
        <f>IFERROR(VLOOKUP(N163,Mapping!$A$1:$B$17,2,0),Absent)</f>
        <v>#NAME?</v>
      </c>
      <c r="P163" s="4">
        <v>2268373</v>
      </c>
      <c r="Q163" s="4">
        <v>29188</v>
      </c>
      <c r="R163" s="4">
        <v>56</v>
      </c>
      <c r="S163" s="4" t="e">
        <f>VLOOKUP(Q163,Mapping!$A$1:$B$17,2,0)</f>
        <v>#N/A</v>
      </c>
      <c r="T163" s="4">
        <v>29012549</v>
      </c>
      <c r="U163" s="4">
        <v>505598</v>
      </c>
      <c r="V163" s="34" t="str">
        <f t="shared" si="11"/>
        <v>3284_04</v>
      </c>
      <c r="W163" s="75" t="e">
        <f t="shared" si="12"/>
        <v>#N/A</v>
      </c>
      <c r="X163" s="43" t="e">
        <f t="shared" si="13"/>
        <v>#VALUE!</v>
      </c>
      <c r="Y163" s="43" t="e">
        <f t="shared" si="14"/>
        <v>#VALUE!</v>
      </c>
    </row>
    <row r="164" spans="2:25" x14ac:dyDescent="0.35">
      <c r="B164" s="34">
        <v>44004</v>
      </c>
      <c r="C164" s="4">
        <v>115864</v>
      </c>
      <c r="D164" s="4">
        <v>288</v>
      </c>
      <c r="E164" s="4">
        <v>230593</v>
      </c>
      <c r="F164" s="4">
        <v>28963</v>
      </c>
      <c r="G164" s="4">
        <v>824</v>
      </c>
      <c r="H164" s="4">
        <v>10002</v>
      </c>
      <c r="I164" s="4">
        <v>5325</v>
      </c>
      <c r="J164" s="75">
        <f t="shared" si="10"/>
        <v>5</v>
      </c>
      <c r="K164" s="4">
        <v>10506682</v>
      </c>
      <c r="L164" s="4">
        <v>166595</v>
      </c>
      <c r="M164" s="4">
        <v>909</v>
      </c>
      <c r="N164" s="4">
        <v>2301</v>
      </c>
      <c r="O164" s="42" t="e">
        <f>IFERROR(VLOOKUP(N164,Mapping!$A$1:$B$17,2,0),Absent)</f>
        <v>#NAME?</v>
      </c>
      <c r="P164" s="4">
        <v>2295202</v>
      </c>
      <c r="Q164" s="4">
        <v>26829</v>
      </c>
      <c r="R164" s="4">
        <v>56</v>
      </c>
      <c r="S164" s="4" t="e">
        <f>VLOOKUP(Q164,Mapping!$A$1:$B$17,2,0)</f>
        <v>#N/A</v>
      </c>
      <c r="T164" s="4">
        <v>29511712</v>
      </c>
      <c r="U164" s="4">
        <v>499163</v>
      </c>
      <c r="V164" s="34" t="str">
        <f t="shared" si="11"/>
        <v>3266_08</v>
      </c>
      <c r="W164" s="75" t="e">
        <f t="shared" si="12"/>
        <v>#N/A</v>
      </c>
      <c r="X164" s="43" t="e">
        <f t="shared" si="13"/>
        <v>#VALUE!</v>
      </c>
      <c r="Y164" s="43" t="e">
        <f t="shared" si="14"/>
        <v>#VALUE!</v>
      </c>
    </row>
    <row r="165" spans="2:25" x14ac:dyDescent="0.35">
      <c r="B165" s="34">
        <v>44005</v>
      </c>
      <c r="C165" s="4">
        <v>116588</v>
      </c>
      <c r="D165" s="4">
        <v>724</v>
      </c>
      <c r="E165" s="4">
        <v>231864</v>
      </c>
      <c r="F165" s="4">
        <v>30355</v>
      </c>
      <c r="G165" s="4">
        <v>1271</v>
      </c>
      <c r="H165" s="4">
        <v>10077</v>
      </c>
      <c r="I165" s="4">
        <v>5392</v>
      </c>
      <c r="J165" s="75">
        <f t="shared" si="10"/>
        <v>10</v>
      </c>
      <c r="K165" s="4">
        <v>10678109</v>
      </c>
      <c r="L165" s="4">
        <v>171427</v>
      </c>
      <c r="M165" s="4">
        <v>918</v>
      </c>
      <c r="N165" s="4">
        <v>2292</v>
      </c>
      <c r="O165" s="42" t="e">
        <f>IFERROR(VLOOKUP(N165,Mapping!$A$1:$B$17,2,0),Absent)</f>
        <v>#NAME?</v>
      </c>
      <c r="P165" s="4">
        <v>2328649</v>
      </c>
      <c r="Q165" s="4">
        <v>33447</v>
      </c>
      <c r="R165" s="4">
        <v>56</v>
      </c>
      <c r="S165" s="4" t="e">
        <f>VLOOKUP(Q165,Mapping!$A$1:$B$17,2,0)</f>
        <v>#N/A</v>
      </c>
      <c r="T165" s="4">
        <v>30181727</v>
      </c>
      <c r="U165" s="4">
        <v>670015</v>
      </c>
      <c r="V165" s="34" t="str">
        <f t="shared" si="11"/>
        <v>3734_06</v>
      </c>
      <c r="W165" s="75" t="e">
        <f t="shared" si="12"/>
        <v>#N/A</v>
      </c>
      <c r="X165" s="43" t="e">
        <f t="shared" si="13"/>
        <v>#VALUE!</v>
      </c>
      <c r="Y165" s="43" t="e">
        <f t="shared" si="14"/>
        <v>#VALUE!</v>
      </c>
    </row>
    <row r="166" spans="2:25" x14ac:dyDescent="0.35">
      <c r="B166" s="34">
        <v>44006</v>
      </c>
      <c r="C166" s="4">
        <v>117292</v>
      </c>
      <c r="D166" s="4">
        <v>704</v>
      </c>
      <c r="E166" s="4">
        <v>233110</v>
      </c>
      <c r="F166" s="4">
        <v>31270</v>
      </c>
      <c r="G166" s="4">
        <v>1246</v>
      </c>
      <c r="H166" s="4">
        <v>10173</v>
      </c>
      <c r="I166" s="4">
        <v>5292</v>
      </c>
      <c r="J166" s="75">
        <f t="shared" si="10"/>
        <v>3</v>
      </c>
      <c r="K166" s="4">
        <v>10862746</v>
      </c>
      <c r="L166" s="4">
        <v>184637</v>
      </c>
      <c r="M166" s="4">
        <v>934</v>
      </c>
      <c r="N166" s="4">
        <v>2247</v>
      </c>
      <c r="O166" s="42" t="e">
        <f>IFERROR(VLOOKUP(N166,Mapping!$A$1:$B$17,2,0),Absent)</f>
        <v>#NAME?</v>
      </c>
      <c r="P166" s="4">
        <v>2367766</v>
      </c>
      <c r="Q166" s="4">
        <v>39117</v>
      </c>
      <c r="R166" s="4">
        <v>56</v>
      </c>
      <c r="S166" s="4" t="e">
        <f>VLOOKUP(Q166,Mapping!$A$1:$B$17,2,0)</f>
        <v>#N/A</v>
      </c>
      <c r="T166" s="4">
        <v>30744689</v>
      </c>
      <c r="U166" s="4">
        <v>562962</v>
      </c>
      <c r="V166" s="34" t="str">
        <f t="shared" si="11"/>
        <v>3441_05</v>
      </c>
      <c r="W166" s="75" t="e">
        <f t="shared" si="12"/>
        <v>#N/A</v>
      </c>
      <c r="X166" s="43" t="e">
        <f t="shared" si="13"/>
        <v>#VALUE!</v>
      </c>
      <c r="Y166" s="43" t="e">
        <f t="shared" si="14"/>
        <v>#VALUE!</v>
      </c>
    </row>
    <row r="167" spans="2:25" x14ac:dyDescent="0.35">
      <c r="B167" s="34">
        <v>44007</v>
      </c>
      <c r="C167" s="4">
        <v>117940</v>
      </c>
      <c r="D167" s="4">
        <v>648</v>
      </c>
      <c r="E167" s="4">
        <v>234406</v>
      </c>
      <c r="F167" s="4">
        <v>31922</v>
      </c>
      <c r="G167" s="4">
        <v>1296</v>
      </c>
      <c r="H167" s="4">
        <v>10257</v>
      </c>
      <c r="I167" s="4">
        <v>5319</v>
      </c>
      <c r="J167" s="75">
        <f t="shared" si="10"/>
        <v>10</v>
      </c>
      <c r="K167" s="4">
        <v>11110640</v>
      </c>
      <c r="L167" s="4">
        <v>247894</v>
      </c>
      <c r="M167" s="4">
        <v>951</v>
      </c>
      <c r="N167" s="4">
        <v>2214</v>
      </c>
      <c r="O167" s="42" t="e">
        <f>IFERROR(VLOOKUP(N167,Mapping!$A$1:$B$17,2,0),Absent)</f>
        <v>#NAME?</v>
      </c>
      <c r="P167" s="4">
        <v>2407473</v>
      </c>
      <c r="Q167" s="4">
        <v>39707</v>
      </c>
      <c r="R167" s="4">
        <v>56</v>
      </c>
      <c r="S167" s="4" t="e">
        <f>VLOOKUP(Q167,Mapping!$A$1:$B$17,2,0)</f>
        <v>#N/A</v>
      </c>
      <c r="T167" s="4">
        <v>31460259</v>
      </c>
      <c r="U167" s="4">
        <v>715570</v>
      </c>
      <c r="V167" s="34" t="str">
        <f t="shared" si="11"/>
        <v>3859_02</v>
      </c>
      <c r="W167" s="75" t="e">
        <f t="shared" si="12"/>
        <v>#N/A</v>
      </c>
      <c r="X167" s="43" t="e">
        <f t="shared" si="13"/>
        <v>#VALUE!</v>
      </c>
      <c r="Y167" s="43" t="e">
        <f t="shared" si="14"/>
        <v>#VALUE!</v>
      </c>
    </row>
    <row r="168" spans="2:25" x14ac:dyDescent="0.35">
      <c r="B168" s="34">
        <v>44008</v>
      </c>
      <c r="C168" s="4">
        <v>118558</v>
      </c>
      <c r="D168" s="4">
        <v>618</v>
      </c>
      <c r="E168" s="4">
        <v>235948</v>
      </c>
      <c r="F168" s="4">
        <v>31850</v>
      </c>
      <c r="G168" s="4">
        <v>1542</v>
      </c>
      <c r="H168" s="4">
        <v>10334</v>
      </c>
      <c r="I168" s="4">
        <v>5290</v>
      </c>
      <c r="J168" s="75">
        <f t="shared" si="10"/>
        <v>12</v>
      </c>
      <c r="K168" s="4">
        <v>11330989</v>
      </c>
      <c r="L168" s="4">
        <v>220349</v>
      </c>
      <c r="M168" s="4">
        <v>966</v>
      </c>
      <c r="N168" s="4">
        <v>2069</v>
      </c>
      <c r="O168" s="42" t="e">
        <f>IFERROR(VLOOKUP(N168,Mapping!$A$1:$B$17,2,0),Absent)</f>
        <v>#NAME?</v>
      </c>
      <c r="P168" s="4">
        <v>2451813</v>
      </c>
      <c r="Q168" s="4">
        <v>44340</v>
      </c>
      <c r="R168" s="4">
        <v>56</v>
      </c>
      <c r="S168" s="4" t="e">
        <f>VLOOKUP(Q168,Mapping!$A$1:$B$17,2,0)</f>
        <v>#N/A</v>
      </c>
      <c r="T168" s="4">
        <v>32253713</v>
      </c>
      <c r="U168" s="4">
        <v>793454</v>
      </c>
      <c r="V168" s="34" t="str">
        <f t="shared" si="11"/>
        <v>4072_05</v>
      </c>
      <c r="W168" s="75" t="e">
        <f t="shared" si="12"/>
        <v>#N/A</v>
      </c>
      <c r="X168" s="43" t="e">
        <f t="shared" si="13"/>
        <v>#VALUE!</v>
      </c>
      <c r="Y168" s="43" t="e">
        <f t="shared" si="14"/>
        <v>#VALUE!</v>
      </c>
    </row>
    <row r="169" spans="2:25" x14ac:dyDescent="0.35">
      <c r="B169" s="34">
        <v>44009</v>
      </c>
      <c r="C169" s="4">
        <v>119066</v>
      </c>
      <c r="D169" s="4">
        <v>508</v>
      </c>
      <c r="E169" s="4">
        <v>237006</v>
      </c>
      <c r="F169" s="4">
        <v>32566</v>
      </c>
      <c r="G169" s="4">
        <v>1058</v>
      </c>
      <c r="H169" s="4">
        <v>10415</v>
      </c>
      <c r="I169" s="4">
        <v>5314</v>
      </c>
      <c r="J169" s="75">
        <f t="shared" si="10"/>
        <v>11</v>
      </c>
      <c r="K169" s="4">
        <v>11546910</v>
      </c>
      <c r="L169" s="4">
        <v>215921</v>
      </c>
      <c r="M169" s="4">
        <v>977</v>
      </c>
      <c r="N169" s="4">
        <v>2159</v>
      </c>
      <c r="O169" s="42" t="e">
        <f>IFERROR(VLOOKUP(N169,Mapping!$A$1:$B$17,2,0),Absent)</f>
        <v>#NAME?</v>
      </c>
      <c r="P169" s="4">
        <v>2494871</v>
      </c>
      <c r="Q169" s="4">
        <v>43058</v>
      </c>
      <c r="R169" s="4">
        <v>56</v>
      </c>
      <c r="S169" s="4" t="e">
        <f>VLOOKUP(Q169,Mapping!$A$1:$B$17,2,0)</f>
        <v>#N/A</v>
      </c>
      <c r="T169" s="4">
        <v>32974848</v>
      </c>
      <c r="U169" s="4">
        <v>721135</v>
      </c>
      <c r="V169" s="34" t="str">
        <f t="shared" si="11"/>
        <v>3874_05</v>
      </c>
      <c r="W169" s="75" t="e">
        <f t="shared" si="12"/>
        <v>#N/A</v>
      </c>
      <c r="X169" s="43" t="e">
        <f t="shared" si="13"/>
        <v>#VALUE!</v>
      </c>
      <c r="Y169" s="43" t="e">
        <f t="shared" si="14"/>
        <v>#VALUE!</v>
      </c>
    </row>
    <row r="170" spans="2:25" x14ac:dyDescent="0.35">
      <c r="B170" s="34">
        <v>44010</v>
      </c>
      <c r="C170" s="4">
        <v>119339</v>
      </c>
      <c r="D170" s="4">
        <v>273</v>
      </c>
      <c r="E170" s="4">
        <v>237553</v>
      </c>
      <c r="F170" s="4">
        <v>32575</v>
      </c>
      <c r="G170" s="4">
        <v>547</v>
      </c>
      <c r="H170" s="4">
        <v>10473</v>
      </c>
      <c r="I170" s="4">
        <v>5252</v>
      </c>
      <c r="J170" s="75">
        <f t="shared" si="10"/>
        <v>5</v>
      </c>
      <c r="K170" s="4">
        <v>11774867</v>
      </c>
      <c r="L170" s="4">
        <v>227957</v>
      </c>
      <c r="M170" s="4">
        <v>983</v>
      </c>
      <c r="N170" s="4">
        <v>2077</v>
      </c>
      <c r="O170" s="42" t="e">
        <f>IFERROR(VLOOKUP(N170,Mapping!$A$1:$B$17,2,0),Absent)</f>
        <v>#NAME?</v>
      </c>
      <c r="P170" s="4">
        <v>2536616</v>
      </c>
      <c r="Q170" s="4">
        <v>41745</v>
      </c>
      <c r="R170" s="4">
        <v>56</v>
      </c>
      <c r="S170" s="4" t="e">
        <f>VLOOKUP(Q170,Mapping!$A$1:$B$17,2,0)</f>
        <v>#N/A</v>
      </c>
      <c r="T170" s="4">
        <v>33588826</v>
      </c>
      <c r="U170" s="4">
        <v>613978</v>
      </c>
      <c r="V170" s="34" t="str">
        <f t="shared" si="11"/>
        <v>3581_01</v>
      </c>
      <c r="W170" s="75" t="e">
        <f t="shared" si="12"/>
        <v>#N/A</v>
      </c>
      <c r="X170" s="43" t="e">
        <f t="shared" si="13"/>
        <v>#VALUE!</v>
      </c>
      <c r="Y170" s="43" t="e">
        <f t="shared" si="14"/>
        <v>#VALUE!</v>
      </c>
    </row>
    <row r="171" spans="2:25" x14ac:dyDescent="0.35">
      <c r="B171" s="34">
        <v>44011</v>
      </c>
      <c r="C171" s="4">
        <v>119675</v>
      </c>
      <c r="D171" s="4">
        <v>336</v>
      </c>
      <c r="E171" s="4">
        <v>238284</v>
      </c>
      <c r="F171" s="4">
        <v>33742</v>
      </c>
      <c r="G171" s="4">
        <v>731</v>
      </c>
      <c r="H171" s="4">
        <v>10542</v>
      </c>
      <c r="I171" s="4">
        <v>5389</v>
      </c>
      <c r="J171" s="75">
        <f t="shared" si="10"/>
        <v>5</v>
      </c>
      <c r="K171" s="4">
        <v>12021777</v>
      </c>
      <c r="L171" s="4">
        <v>246910</v>
      </c>
      <c r="M171" s="4">
        <v>990</v>
      </c>
      <c r="N171" s="4">
        <v>2021</v>
      </c>
      <c r="O171" s="42" t="e">
        <f>IFERROR(VLOOKUP(N171,Mapping!$A$1:$B$17,2,0),Absent)</f>
        <v>#NAME?</v>
      </c>
      <c r="P171" s="4">
        <v>2576014</v>
      </c>
      <c r="Q171" s="4">
        <v>39398</v>
      </c>
      <c r="R171" s="4">
        <v>56</v>
      </c>
      <c r="S171" s="4" t="e">
        <f>VLOOKUP(Q171,Mapping!$A$1:$B$17,2,0)</f>
        <v>#N/A</v>
      </c>
      <c r="T171" s="4">
        <v>34250200</v>
      </c>
      <c r="U171" s="4">
        <v>661374</v>
      </c>
      <c r="V171" s="34" t="str">
        <f t="shared" si="11"/>
        <v>3710_10</v>
      </c>
      <c r="W171" s="75" t="e">
        <f t="shared" si="12"/>
        <v>#N/A</v>
      </c>
      <c r="X171" s="43" t="e">
        <f t="shared" si="13"/>
        <v>#VALUE!</v>
      </c>
      <c r="Y171" s="43" t="e">
        <f t="shared" si="14"/>
        <v>#VALUE!</v>
      </c>
    </row>
    <row r="172" spans="2:25" x14ac:dyDescent="0.35">
      <c r="B172" s="34">
        <v>44012</v>
      </c>
      <c r="C172" s="4">
        <v>120254</v>
      </c>
      <c r="D172" s="4">
        <v>579</v>
      </c>
      <c r="E172" s="4">
        <v>239757</v>
      </c>
      <c r="F172" s="4">
        <v>35337</v>
      </c>
      <c r="G172" s="4">
        <v>1473</v>
      </c>
      <c r="H172" s="4">
        <v>10669</v>
      </c>
      <c r="I172" s="4">
        <v>5426</v>
      </c>
      <c r="J172" s="75">
        <f t="shared" si="10"/>
        <v>6</v>
      </c>
      <c r="K172" s="4">
        <v>12247033</v>
      </c>
      <c r="L172" s="4">
        <v>225256</v>
      </c>
      <c r="M172" s="4">
        <v>1008</v>
      </c>
      <c r="N172" s="4">
        <v>2044</v>
      </c>
      <c r="O172" s="42" t="e">
        <f>IFERROR(VLOOKUP(N172,Mapping!$A$1:$B$17,2,0),Absent)</f>
        <v>#NAME?</v>
      </c>
      <c r="P172" s="4">
        <v>2623024</v>
      </c>
      <c r="Q172" s="4">
        <v>47010</v>
      </c>
      <c r="R172" s="4">
        <v>56</v>
      </c>
      <c r="S172" s="4" t="e">
        <f>VLOOKUP(Q172,Mapping!$A$1:$B$17,2,0)</f>
        <v>#N/A</v>
      </c>
      <c r="T172" s="4">
        <v>34960926</v>
      </c>
      <c r="U172" s="4">
        <v>710726</v>
      </c>
      <c r="V172" s="34" t="str">
        <f t="shared" si="11"/>
        <v>3845_11</v>
      </c>
      <c r="W172" s="75" t="e">
        <f t="shared" si="12"/>
        <v>#N/A</v>
      </c>
      <c r="X172" s="43" t="e">
        <f t="shared" si="13"/>
        <v>#VALUE!</v>
      </c>
      <c r="Y172" s="43" t="e">
        <f t="shared" si="14"/>
        <v>#VALUE!</v>
      </c>
    </row>
    <row r="173" spans="2:25" x14ac:dyDescent="0.35">
      <c r="B173" s="34">
        <v>44013</v>
      </c>
      <c r="C173" s="4">
        <v>120952</v>
      </c>
      <c r="D173" s="4">
        <v>698</v>
      </c>
      <c r="E173" s="4">
        <v>241186</v>
      </c>
      <c r="F173" s="4">
        <v>36526</v>
      </c>
      <c r="G173" s="4">
        <v>1429</v>
      </c>
      <c r="H173" s="4">
        <v>10752</v>
      </c>
      <c r="I173" s="4">
        <v>5492</v>
      </c>
      <c r="J173" s="75">
        <f t="shared" si="10"/>
        <v>5</v>
      </c>
      <c r="K173" s="4">
        <v>12471239</v>
      </c>
      <c r="L173" s="4">
        <v>224206</v>
      </c>
      <c r="M173" s="4">
        <v>1027</v>
      </c>
      <c r="N173" s="4">
        <v>2099</v>
      </c>
      <c r="O173" s="42" t="e">
        <f>IFERROR(VLOOKUP(N173,Mapping!$A$1:$B$17,2,0),Absent)</f>
        <v>#NAME?</v>
      </c>
      <c r="P173" s="4">
        <v>2674070</v>
      </c>
      <c r="Q173" s="4">
        <v>51046</v>
      </c>
      <c r="R173" s="4">
        <v>56</v>
      </c>
      <c r="S173" s="4" t="e">
        <f>VLOOKUP(Q173,Mapping!$A$1:$B$17,2,0)</f>
        <v>#N/A</v>
      </c>
      <c r="T173" s="4">
        <v>35690419</v>
      </c>
      <c r="U173" s="4">
        <v>729493</v>
      </c>
      <c r="V173" s="34" t="str">
        <f t="shared" si="11"/>
        <v>3897_04</v>
      </c>
      <c r="W173" s="75" t="e">
        <f t="shared" si="12"/>
        <v>#N/A</v>
      </c>
      <c r="X173" s="43" t="e">
        <f t="shared" si="13"/>
        <v>#VALUE!</v>
      </c>
      <c r="Y173" s="43" t="e">
        <f t="shared" si="14"/>
        <v>#VALUE!</v>
      </c>
    </row>
    <row r="174" spans="2:25" x14ac:dyDescent="0.35">
      <c r="B174" s="34">
        <v>44014</v>
      </c>
      <c r="C174" s="4">
        <v>121651</v>
      </c>
      <c r="D174" s="4">
        <v>699</v>
      </c>
      <c r="E174" s="4">
        <v>242883</v>
      </c>
      <c r="F174" s="4">
        <v>37646</v>
      </c>
      <c r="G174" s="4">
        <v>1697</v>
      </c>
      <c r="H174" s="4">
        <v>10843</v>
      </c>
      <c r="I174" s="4">
        <v>5636</v>
      </c>
      <c r="J174" s="75">
        <f t="shared" si="10"/>
        <v>12</v>
      </c>
      <c r="K174" s="4">
        <v>12699902</v>
      </c>
      <c r="L174" s="4">
        <v>228663</v>
      </c>
      <c r="M174" s="4">
        <v>1041</v>
      </c>
      <c r="N174" s="4">
        <v>2104</v>
      </c>
      <c r="O174" s="42" t="e">
        <f>IFERROR(VLOOKUP(N174,Mapping!$A$1:$B$17,2,0),Absent)</f>
        <v>#NAME?</v>
      </c>
      <c r="P174" s="4">
        <v>2727581</v>
      </c>
      <c r="Q174" s="4">
        <v>53511</v>
      </c>
      <c r="R174" s="4">
        <v>56</v>
      </c>
      <c r="S174" s="4" t="e">
        <f>VLOOKUP(Q174,Mapping!$A$1:$B$17,2,0)</f>
        <v>#N/A</v>
      </c>
      <c r="T174" s="4">
        <v>36464754</v>
      </c>
      <c r="U174" s="4">
        <v>774335</v>
      </c>
      <c r="V174" s="34" t="str">
        <f t="shared" si="11"/>
        <v>4020_01</v>
      </c>
      <c r="W174" s="75" t="e">
        <f t="shared" si="12"/>
        <v>#N/A</v>
      </c>
      <c r="X174" s="43" t="e">
        <f t="shared" si="13"/>
        <v>#VALUE!</v>
      </c>
      <c r="Y174" s="43" t="e">
        <f t="shared" si="14"/>
        <v>#VALUE!</v>
      </c>
    </row>
    <row r="175" spans="2:25" x14ac:dyDescent="0.35">
      <c r="B175" s="34">
        <v>44015</v>
      </c>
      <c r="C175" s="4">
        <v>122254</v>
      </c>
      <c r="D175" s="4">
        <v>603</v>
      </c>
      <c r="E175" s="4">
        <v>244241</v>
      </c>
      <c r="F175" s="4">
        <v>37927</v>
      </c>
      <c r="G175" s="4">
        <v>1358</v>
      </c>
      <c r="H175" s="4">
        <v>10936</v>
      </c>
      <c r="I175" s="4">
        <v>5597</v>
      </c>
      <c r="J175" s="75">
        <f t="shared" si="10"/>
        <v>9</v>
      </c>
      <c r="K175" s="4">
        <v>12947436</v>
      </c>
      <c r="L175" s="4">
        <v>247534</v>
      </c>
      <c r="M175" s="4">
        <v>1059</v>
      </c>
      <c r="N175" s="4">
        <v>2049</v>
      </c>
      <c r="O175" s="42" t="e">
        <f>IFERROR(VLOOKUP(N175,Mapping!$A$1:$B$17,2,0),Absent)</f>
        <v>#NAME?</v>
      </c>
      <c r="P175" s="4">
        <v>2781780</v>
      </c>
      <c r="Q175" s="4">
        <v>54199</v>
      </c>
      <c r="R175" s="4">
        <v>56</v>
      </c>
      <c r="S175" s="4" t="e">
        <f>VLOOKUP(Q175,Mapping!$A$1:$B$17,2,0)</f>
        <v>#N/A</v>
      </c>
      <c r="T175" s="4">
        <v>37260936</v>
      </c>
      <c r="U175" s="4">
        <v>796182</v>
      </c>
      <c r="V175" s="34" t="str">
        <f t="shared" si="11"/>
        <v>4079_11</v>
      </c>
      <c r="W175" s="75" t="e">
        <f t="shared" si="12"/>
        <v>#N/A</v>
      </c>
      <c r="X175" s="43" t="e">
        <f t="shared" si="13"/>
        <v>#VALUE!</v>
      </c>
      <c r="Y175" s="43" t="e">
        <f t="shared" si="14"/>
        <v>#VALUE!</v>
      </c>
    </row>
    <row r="176" spans="2:25" x14ac:dyDescent="0.35">
      <c r="B176" s="34">
        <v>44016</v>
      </c>
      <c r="C176" s="4">
        <v>122550</v>
      </c>
      <c r="D176" s="4">
        <v>296</v>
      </c>
      <c r="E176" s="4">
        <v>245113</v>
      </c>
      <c r="F176" s="4">
        <v>38281</v>
      </c>
      <c r="G176" s="4">
        <v>872</v>
      </c>
      <c r="H176" s="4">
        <v>10977</v>
      </c>
      <c r="I176" s="4">
        <v>5633</v>
      </c>
      <c r="J176" s="75">
        <f t="shared" si="10"/>
        <v>2</v>
      </c>
      <c r="K176" s="4">
        <v>13158631</v>
      </c>
      <c r="L176" s="4">
        <v>211195</v>
      </c>
      <c r="M176" s="4">
        <v>1063</v>
      </c>
      <c r="N176" s="4">
        <v>1982</v>
      </c>
      <c r="O176" s="42" t="e">
        <f>IFERROR(VLOOKUP(N176,Mapping!$A$1:$B$17,2,0),Absent)</f>
        <v>#NAME?</v>
      </c>
      <c r="P176" s="4">
        <v>2836661</v>
      </c>
      <c r="Q176" s="4">
        <v>54881</v>
      </c>
      <c r="R176" s="4">
        <v>56</v>
      </c>
      <c r="S176" s="4" t="e">
        <f>VLOOKUP(Q176,Mapping!$A$1:$B$17,2,0)</f>
        <v>#N/A</v>
      </c>
      <c r="T176" s="4">
        <v>37951782</v>
      </c>
      <c r="U176" s="4">
        <v>690846</v>
      </c>
      <c r="V176" s="34" t="str">
        <f t="shared" si="11"/>
        <v>3791_06</v>
      </c>
      <c r="W176" s="75" t="e">
        <f t="shared" si="12"/>
        <v>#N/A</v>
      </c>
      <c r="X176" s="43" t="e">
        <f t="shared" si="13"/>
        <v>#VALUE!</v>
      </c>
      <c r="Y176" s="43" t="e">
        <f t="shared" si="14"/>
        <v>#VALUE!</v>
      </c>
    </row>
    <row r="177" spans="2:25" x14ac:dyDescent="0.35">
      <c r="B177" s="34">
        <v>44017</v>
      </c>
      <c r="C177" s="4">
        <v>122759</v>
      </c>
      <c r="D177" s="4">
        <v>209</v>
      </c>
      <c r="E177" s="4">
        <v>245695</v>
      </c>
      <c r="F177" s="4">
        <v>38872</v>
      </c>
      <c r="G177" s="4">
        <v>582</v>
      </c>
      <c r="H177" s="4">
        <v>11010</v>
      </c>
      <c r="I177" s="4">
        <v>5653</v>
      </c>
      <c r="J177" s="75">
        <f t="shared" si="10"/>
        <v>9</v>
      </c>
      <c r="K177" s="4">
        <v>13370071</v>
      </c>
      <c r="L177" s="4">
        <v>211440</v>
      </c>
      <c r="M177" s="4">
        <v>1064</v>
      </c>
      <c r="N177" s="4">
        <v>2080</v>
      </c>
      <c r="O177" s="42" t="e">
        <f>IFERROR(VLOOKUP(N177,Mapping!$A$1:$B$17,2,0),Absent)</f>
        <v>#NAME?</v>
      </c>
      <c r="P177" s="4">
        <v>2881995</v>
      </c>
      <c r="Q177" s="4">
        <v>45334</v>
      </c>
      <c r="R177" s="4">
        <v>56</v>
      </c>
      <c r="S177" s="4" t="e">
        <f>VLOOKUP(Q177,Mapping!$A$1:$B$17,2,0)</f>
        <v>#N/A</v>
      </c>
      <c r="T177" s="4">
        <v>38572381</v>
      </c>
      <c r="U177" s="4">
        <v>620599</v>
      </c>
      <c r="V177" s="34" t="str">
        <f t="shared" si="11"/>
        <v>3599_02</v>
      </c>
      <c r="W177" s="75" t="e">
        <f t="shared" si="12"/>
        <v>#N/A</v>
      </c>
      <c r="X177" s="43" t="e">
        <f t="shared" si="13"/>
        <v>#VALUE!</v>
      </c>
      <c r="Y177" s="43" t="e">
        <f t="shared" si="14"/>
        <v>#VALUE!</v>
      </c>
    </row>
    <row r="178" spans="2:25" x14ac:dyDescent="0.35">
      <c r="B178" s="34">
        <v>44018</v>
      </c>
      <c r="C178" s="4">
        <v>122996</v>
      </c>
      <c r="D178" s="4">
        <v>237</v>
      </c>
      <c r="E178" s="4">
        <v>246457</v>
      </c>
      <c r="F178" s="4">
        <v>39960</v>
      </c>
      <c r="G178" s="4">
        <v>762</v>
      </c>
      <c r="H178" s="4">
        <v>11058</v>
      </c>
      <c r="I178" s="4">
        <v>5678</v>
      </c>
      <c r="J178" s="75">
        <f t="shared" si="10"/>
        <v>10</v>
      </c>
      <c r="K178" s="4">
        <v>13541630</v>
      </c>
      <c r="L178" s="4">
        <v>171559</v>
      </c>
      <c r="M178" s="4">
        <v>1070</v>
      </c>
      <c r="N178" s="4">
        <v>2104</v>
      </c>
      <c r="O178" s="42" t="e">
        <f>IFERROR(VLOOKUP(N178,Mapping!$A$1:$B$17,2,0),Absent)</f>
        <v>#NAME?</v>
      </c>
      <c r="P178" s="4">
        <v>2922920</v>
      </c>
      <c r="Q178" s="4">
        <v>40925</v>
      </c>
      <c r="R178" s="4">
        <v>56</v>
      </c>
      <c r="S178" s="4" t="e">
        <f>VLOOKUP(Q178,Mapping!$A$1:$B$17,2,0)</f>
        <v>#N/A</v>
      </c>
      <c r="T178" s="4">
        <v>39223210</v>
      </c>
      <c r="U178" s="4">
        <v>650829</v>
      </c>
      <c r="V178" s="34" t="str">
        <f t="shared" si="11"/>
        <v>3681_11</v>
      </c>
      <c r="W178" s="75" t="e">
        <f t="shared" si="12"/>
        <v>#N/A</v>
      </c>
      <c r="X178" s="43" t="e">
        <f t="shared" si="13"/>
        <v>#VALUE!</v>
      </c>
      <c r="Y178" s="43" t="e">
        <f t="shared" si="14"/>
        <v>#VALUE!</v>
      </c>
    </row>
    <row r="179" spans="2:25" x14ac:dyDescent="0.35">
      <c r="B179" s="34">
        <v>44019</v>
      </c>
      <c r="C179" s="4">
        <v>123901</v>
      </c>
      <c r="D179" s="4">
        <v>905</v>
      </c>
      <c r="E179" s="4">
        <v>248433</v>
      </c>
      <c r="F179" s="4">
        <v>41949</v>
      </c>
      <c r="G179" s="4">
        <v>1976</v>
      </c>
      <c r="H179" s="4">
        <v>11177</v>
      </c>
      <c r="I179" s="4">
        <v>5838</v>
      </c>
      <c r="J179" s="75">
        <f t="shared" si="10"/>
        <v>3</v>
      </c>
      <c r="K179" s="4">
        <v>13750190</v>
      </c>
      <c r="L179" s="4">
        <v>208560</v>
      </c>
      <c r="M179" s="4">
        <v>1084</v>
      </c>
      <c r="N179" s="4">
        <v>2102</v>
      </c>
      <c r="O179" s="42" t="e">
        <f>IFERROR(VLOOKUP(N179,Mapping!$A$1:$B$17,2,0),Absent)</f>
        <v>#NAME?</v>
      </c>
      <c r="P179" s="4">
        <v>2973910</v>
      </c>
      <c r="Q179" s="4">
        <v>50990</v>
      </c>
      <c r="R179" s="4">
        <v>56</v>
      </c>
      <c r="S179" s="4" t="e">
        <f>VLOOKUP(Q179,Mapping!$A$1:$B$17,2,0)</f>
        <v>#N/A</v>
      </c>
      <c r="T179" s="4">
        <v>39965243</v>
      </c>
      <c r="U179" s="4">
        <v>742033</v>
      </c>
      <c r="V179" s="34" t="str">
        <f t="shared" si="11"/>
        <v>3931_08</v>
      </c>
      <c r="W179" s="75" t="e">
        <f t="shared" si="12"/>
        <v>#N/A</v>
      </c>
      <c r="X179" s="43" t="e">
        <f t="shared" si="13"/>
        <v>#VALUE!</v>
      </c>
      <c r="Y179" s="43" t="e">
        <f t="shared" si="14"/>
        <v>#VALUE!</v>
      </c>
    </row>
    <row r="180" spans="2:25" x14ac:dyDescent="0.35">
      <c r="B180" s="34">
        <v>44020</v>
      </c>
      <c r="C180" s="4">
        <v>124720</v>
      </c>
      <c r="D180" s="4">
        <v>819</v>
      </c>
      <c r="E180" s="4">
        <v>250323</v>
      </c>
      <c r="F180" s="4">
        <v>43207</v>
      </c>
      <c r="G180" s="4">
        <v>1890</v>
      </c>
      <c r="H180" s="4">
        <v>11303</v>
      </c>
      <c r="I180" s="4">
        <v>5872</v>
      </c>
      <c r="J180" s="75">
        <f t="shared" si="10"/>
        <v>5</v>
      </c>
      <c r="K180" s="4">
        <v>13961363</v>
      </c>
      <c r="L180" s="4">
        <v>211173</v>
      </c>
      <c r="M180" s="4">
        <v>1103</v>
      </c>
      <c r="N180" s="4">
        <v>2167</v>
      </c>
      <c r="O180" s="42" t="e">
        <f>IFERROR(VLOOKUP(N180,Mapping!$A$1:$B$17,2,0),Absent)</f>
        <v>#NAME?</v>
      </c>
      <c r="P180" s="4">
        <v>3036723</v>
      </c>
      <c r="Q180" s="4">
        <v>62813</v>
      </c>
      <c r="R180" s="4">
        <v>56</v>
      </c>
      <c r="S180" s="4" t="e">
        <f>VLOOKUP(Q180,Mapping!$A$1:$B$17,2,0)</f>
        <v>#N/A</v>
      </c>
      <c r="T180" s="4">
        <v>40745821</v>
      </c>
      <c r="U180" s="4">
        <v>780578</v>
      </c>
      <c r="V180" s="34" t="str">
        <f t="shared" si="11"/>
        <v>4037_02</v>
      </c>
      <c r="W180" s="75" t="e">
        <f t="shared" si="12"/>
        <v>#N/A</v>
      </c>
      <c r="X180" s="43" t="e">
        <f t="shared" si="13"/>
        <v>#VALUE!</v>
      </c>
      <c r="Y180" s="43" t="e">
        <f t="shared" si="14"/>
        <v>#VALUE!</v>
      </c>
    </row>
    <row r="181" spans="2:25" x14ac:dyDescent="0.35">
      <c r="B181" s="34">
        <v>44021</v>
      </c>
      <c r="C181" s="4">
        <v>125583</v>
      </c>
      <c r="D181" s="4">
        <v>863</v>
      </c>
      <c r="E181" s="4">
        <v>251984</v>
      </c>
      <c r="F181" s="4">
        <v>44051</v>
      </c>
      <c r="G181" s="4">
        <v>1661</v>
      </c>
      <c r="H181" s="4">
        <v>11370</v>
      </c>
      <c r="I181" s="4">
        <v>5843</v>
      </c>
      <c r="J181" s="75">
        <f t="shared" si="10"/>
        <v>11</v>
      </c>
      <c r="K181" s="4">
        <v>14245332</v>
      </c>
      <c r="L181" s="4">
        <v>283969</v>
      </c>
      <c r="M181" s="4">
        <v>1138</v>
      </c>
      <c r="N181" s="4">
        <v>2129</v>
      </c>
      <c r="O181" s="42" t="e">
        <f>IFERROR(VLOOKUP(N181,Mapping!$A$1:$B$17,2,0),Absent)</f>
        <v>#NAME?</v>
      </c>
      <c r="P181" s="4">
        <v>3095785</v>
      </c>
      <c r="Q181" s="4">
        <v>59062</v>
      </c>
      <c r="R181" s="4">
        <v>56</v>
      </c>
      <c r="S181" s="4" t="e">
        <f>VLOOKUP(Q181,Mapping!$A$1:$B$17,2,0)</f>
        <v>#N/A</v>
      </c>
      <c r="T181" s="4">
        <v>41592437</v>
      </c>
      <c r="U181" s="4">
        <v>846616</v>
      </c>
      <c r="V181" s="34" t="str">
        <f t="shared" si="11"/>
        <v>4217_12</v>
      </c>
      <c r="W181" s="75" t="e">
        <f t="shared" si="12"/>
        <v>#N/A</v>
      </c>
      <c r="X181" s="43" t="e">
        <f t="shared" si="13"/>
        <v>#VALUE!</v>
      </c>
      <c r="Y181" s="43" t="e">
        <f t="shared" si="14"/>
        <v>#VALUE!</v>
      </c>
    </row>
    <row r="182" spans="2:25" x14ac:dyDescent="0.35">
      <c r="B182" s="34">
        <v>44022</v>
      </c>
      <c r="C182" s="4">
        <v>126422</v>
      </c>
      <c r="D182" s="4">
        <v>839</v>
      </c>
      <c r="E182" s="4">
        <v>254180</v>
      </c>
      <c r="F182" s="4">
        <v>51724</v>
      </c>
      <c r="G182" s="4">
        <v>2196</v>
      </c>
      <c r="H182" s="4">
        <v>11523</v>
      </c>
      <c r="I182" s="4">
        <v>5899</v>
      </c>
      <c r="J182" s="75">
        <f t="shared" si="10"/>
        <v>12</v>
      </c>
      <c r="K182" s="4">
        <v>14533974</v>
      </c>
      <c r="L182" s="4">
        <v>288642</v>
      </c>
      <c r="M182" s="4">
        <v>1118</v>
      </c>
      <c r="N182" s="4">
        <v>2192</v>
      </c>
      <c r="O182" s="42" t="e">
        <f>IFERROR(VLOOKUP(N182,Mapping!$A$1:$B$17,2,0),Absent)</f>
        <v>#NAME?</v>
      </c>
      <c r="P182" s="4">
        <v>3162896</v>
      </c>
      <c r="Q182" s="4">
        <v>67111</v>
      </c>
      <c r="R182" s="4">
        <v>56</v>
      </c>
      <c r="S182" s="4" t="e">
        <f>VLOOKUP(Q182,Mapping!$A$1:$B$17,2,0)</f>
        <v>#N/A</v>
      </c>
      <c r="T182" s="4">
        <v>42505035</v>
      </c>
      <c r="U182" s="4">
        <v>912598</v>
      </c>
      <c r="V182" s="34" t="str">
        <f t="shared" si="11"/>
        <v>4398_08</v>
      </c>
      <c r="W182" s="75" t="e">
        <f t="shared" si="12"/>
        <v>#N/A</v>
      </c>
      <c r="X182" s="43" t="e">
        <f t="shared" si="13"/>
        <v>#VALUE!</v>
      </c>
      <c r="Y182" s="43" t="e">
        <f t="shared" si="14"/>
        <v>#VALUE!</v>
      </c>
    </row>
    <row r="183" spans="2:25" x14ac:dyDescent="0.35">
      <c r="B183" s="34">
        <v>44023</v>
      </c>
      <c r="C183" s="4">
        <v>127177</v>
      </c>
      <c r="D183" s="4">
        <v>755</v>
      </c>
      <c r="E183" s="4">
        <v>259268</v>
      </c>
      <c r="F183" s="4">
        <v>51982</v>
      </c>
      <c r="G183" s="4">
        <v>5088</v>
      </c>
      <c r="H183" s="4">
        <v>11612</v>
      </c>
      <c r="I183" s="4">
        <v>5939</v>
      </c>
      <c r="J183" s="75">
        <f t="shared" si="10"/>
        <v>11</v>
      </c>
      <c r="K183" s="4">
        <v>14798883</v>
      </c>
      <c r="L183" s="4">
        <v>264909</v>
      </c>
      <c r="M183" s="4">
        <v>1128</v>
      </c>
      <c r="N183" s="4">
        <v>2169</v>
      </c>
      <c r="O183" s="42" t="e">
        <f>IFERROR(VLOOKUP(N183,Mapping!$A$1:$B$17,2,0),Absent)</f>
        <v>#NAME?</v>
      </c>
      <c r="P183" s="4">
        <v>3225465</v>
      </c>
      <c r="Q183" s="4">
        <v>62569</v>
      </c>
      <c r="R183" s="4">
        <v>56</v>
      </c>
      <c r="S183" s="4" t="e">
        <f>VLOOKUP(Q183,Mapping!$A$1:$B$17,2,0)</f>
        <v>#N/A</v>
      </c>
      <c r="T183" s="4">
        <v>43341062</v>
      </c>
      <c r="U183" s="4">
        <v>836027</v>
      </c>
      <c r="V183" s="34" t="str">
        <f t="shared" si="11"/>
        <v>4188_12</v>
      </c>
      <c r="W183" s="75" t="e">
        <f t="shared" si="12"/>
        <v>#N/A</v>
      </c>
      <c r="X183" s="43" t="e">
        <f t="shared" si="13"/>
        <v>#VALUE!</v>
      </c>
      <c r="Y183" s="43" t="e">
        <f t="shared" si="14"/>
        <v>#VALUE!</v>
      </c>
    </row>
    <row r="184" spans="2:25" x14ac:dyDescent="0.35">
      <c r="B184" s="34">
        <v>44024</v>
      </c>
      <c r="C184" s="4">
        <v>127649</v>
      </c>
      <c r="D184" s="4">
        <v>472</v>
      </c>
      <c r="E184" s="4">
        <v>260162</v>
      </c>
      <c r="F184" s="4">
        <v>52860</v>
      </c>
      <c r="G184" s="4">
        <v>894</v>
      </c>
      <c r="H184" s="4">
        <v>11679</v>
      </c>
      <c r="I184" s="4">
        <v>5930</v>
      </c>
      <c r="J184" s="75">
        <f t="shared" si="10"/>
        <v>4</v>
      </c>
      <c r="K184" s="4">
        <v>15062492</v>
      </c>
      <c r="L184" s="4">
        <v>263609</v>
      </c>
      <c r="M184" s="4">
        <v>1136</v>
      </c>
      <c r="N184" s="4">
        <v>2182</v>
      </c>
      <c r="O184" s="42" t="e">
        <f>IFERROR(VLOOKUP(N184,Mapping!$A$1:$B$17,2,0),Absent)</f>
        <v>#NAME?</v>
      </c>
      <c r="P184" s="4">
        <v>3287070</v>
      </c>
      <c r="Q184" s="4">
        <v>61605</v>
      </c>
      <c r="R184" s="4">
        <v>56</v>
      </c>
      <c r="S184" s="4" t="e">
        <f>VLOOKUP(Q184,Mapping!$A$1:$B$17,2,0)</f>
        <v>#N/A</v>
      </c>
      <c r="T184" s="4">
        <v>44138002</v>
      </c>
      <c r="U184" s="4">
        <v>796940</v>
      </c>
      <c r="V184" s="34" t="str">
        <f t="shared" si="11"/>
        <v>4081_12</v>
      </c>
      <c r="W184" s="75" t="e">
        <f t="shared" si="12"/>
        <v>#N/A</v>
      </c>
      <c r="X184" s="43" t="e">
        <f t="shared" si="13"/>
        <v>#VALUE!</v>
      </c>
      <c r="Y184" s="43" t="e">
        <f t="shared" si="14"/>
        <v>#VALUE!</v>
      </c>
    </row>
    <row r="185" spans="2:25" x14ac:dyDescent="0.35">
      <c r="B185" s="34">
        <v>44025</v>
      </c>
      <c r="C185" s="4">
        <v>127978</v>
      </c>
      <c r="D185" s="4">
        <v>329</v>
      </c>
      <c r="E185" s="4">
        <v>261282</v>
      </c>
      <c r="F185" s="4">
        <v>54118</v>
      </c>
      <c r="G185" s="4">
        <v>1120</v>
      </c>
      <c r="H185" s="4">
        <v>11749</v>
      </c>
      <c r="I185" s="4">
        <v>6063</v>
      </c>
      <c r="J185" s="75">
        <f t="shared" si="10"/>
        <v>5</v>
      </c>
      <c r="K185" s="4">
        <v>15287742</v>
      </c>
      <c r="L185" s="4">
        <v>225250</v>
      </c>
      <c r="M185" s="4">
        <v>1142</v>
      </c>
      <c r="N185" s="4">
        <v>2254</v>
      </c>
      <c r="O185" s="42" t="e">
        <f>IFERROR(VLOOKUP(N185,Mapping!$A$1:$B$17,2,0),Absent)</f>
        <v>#NAME?</v>
      </c>
      <c r="P185" s="4">
        <v>3344230</v>
      </c>
      <c r="Q185" s="4">
        <v>57160</v>
      </c>
      <c r="R185" s="4">
        <v>56</v>
      </c>
      <c r="S185" s="4" t="e">
        <f>VLOOKUP(Q185,Mapping!$A$1:$B$17,2,0)</f>
        <v>#N/A</v>
      </c>
      <c r="T185" s="4">
        <v>44902698</v>
      </c>
      <c r="U185" s="4">
        <v>764696</v>
      </c>
      <c r="V185" s="34" t="str">
        <f t="shared" si="11"/>
        <v>3993_08</v>
      </c>
      <c r="W185" s="75" t="e">
        <f t="shared" si="12"/>
        <v>#N/A</v>
      </c>
      <c r="X185" s="43" t="e">
        <f t="shared" si="13"/>
        <v>#VALUE!</v>
      </c>
      <c r="Y185" s="43" t="e">
        <f t="shared" si="14"/>
        <v>#VALUE!</v>
      </c>
    </row>
    <row r="186" spans="2:25" x14ac:dyDescent="0.35">
      <c r="B186" s="34">
        <v>44026</v>
      </c>
      <c r="C186" s="4">
        <v>128719</v>
      </c>
      <c r="D186" s="4">
        <v>741</v>
      </c>
      <c r="E186" s="4">
        <v>263528</v>
      </c>
      <c r="F186" s="4">
        <v>55678</v>
      </c>
      <c r="G186" s="4">
        <v>2246</v>
      </c>
      <c r="H186" s="4">
        <v>11857</v>
      </c>
      <c r="I186" s="4">
        <v>6238</v>
      </c>
      <c r="J186" s="75">
        <f t="shared" si="10"/>
        <v>7</v>
      </c>
      <c r="K186" s="4">
        <v>15547284</v>
      </c>
      <c r="L186" s="4">
        <v>259542</v>
      </c>
      <c r="M186" s="4">
        <v>1154</v>
      </c>
      <c r="N186" s="4">
        <v>2263</v>
      </c>
      <c r="O186" s="42" t="e">
        <f>IFERROR(VLOOKUP(N186,Mapping!$A$1:$B$17,2,0),Absent)</f>
        <v>#NAME?</v>
      </c>
      <c r="P186" s="4">
        <v>3402839</v>
      </c>
      <c r="Q186" s="4">
        <v>58609</v>
      </c>
      <c r="R186" s="4">
        <v>56</v>
      </c>
      <c r="S186" s="4" t="e">
        <f>VLOOKUP(Q186,Mapping!$A$1:$B$17,2,0)</f>
        <v>#N/A</v>
      </c>
      <c r="T186" s="4">
        <v>45737903</v>
      </c>
      <c r="U186" s="4">
        <v>835205</v>
      </c>
      <c r="V186" s="34" t="str">
        <f t="shared" si="11"/>
        <v>4186_09</v>
      </c>
      <c r="W186" s="75" t="e">
        <f t="shared" si="12"/>
        <v>#N/A</v>
      </c>
      <c r="X186" s="43" t="e">
        <f t="shared" si="13"/>
        <v>#VALUE!</v>
      </c>
      <c r="Y186" s="43" t="e">
        <f t="shared" si="14"/>
        <v>#VALUE!</v>
      </c>
    </row>
    <row r="187" spans="2:25" x14ac:dyDescent="0.35">
      <c r="B187" s="34">
        <v>44027</v>
      </c>
      <c r="C187" s="4">
        <v>129582</v>
      </c>
      <c r="D187" s="4">
        <v>863</v>
      </c>
      <c r="E187" s="4">
        <v>265916</v>
      </c>
      <c r="F187" s="4">
        <v>56340</v>
      </c>
      <c r="G187" s="4">
        <v>2388</v>
      </c>
      <c r="H187" s="4">
        <v>12002</v>
      </c>
      <c r="I187" s="4">
        <v>6328</v>
      </c>
      <c r="J187" s="75">
        <f t="shared" si="10"/>
        <v>1</v>
      </c>
      <c r="K187" s="4">
        <v>15815486</v>
      </c>
      <c r="L187" s="4">
        <v>268202</v>
      </c>
      <c r="M187" s="4">
        <v>1166</v>
      </c>
      <c r="N187" s="4">
        <v>2322</v>
      </c>
      <c r="O187" s="42" t="e">
        <f>IFERROR(VLOOKUP(N187,Mapping!$A$1:$B$17,2,0),Absent)</f>
        <v>#NAME?</v>
      </c>
      <c r="P187" s="4">
        <v>3472212</v>
      </c>
      <c r="Q187" s="4">
        <v>69373</v>
      </c>
      <c r="R187" s="4">
        <v>56</v>
      </c>
      <c r="S187" s="4" t="e">
        <f>VLOOKUP(Q187,Mapping!$A$1:$B$17,2,0)</f>
        <v>#N/A</v>
      </c>
      <c r="T187" s="4">
        <v>46651867</v>
      </c>
      <c r="U187" s="4">
        <v>913964</v>
      </c>
      <c r="V187" s="34" t="str">
        <f t="shared" si="11"/>
        <v>4402_05</v>
      </c>
      <c r="W187" s="75" t="e">
        <f t="shared" si="12"/>
        <v>#N/A</v>
      </c>
      <c r="X187" s="43" t="e">
        <f t="shared" si="13"/>
        <v>#VALUE!</v>
      </c>
      <c r="Y187" s="43" t="e">
        <f t="shared" si="14"/>
        <v>#VALUE!</v>
      </c>
    </row>
    <row r="188" spans="2:25" x14ac:dyDescent="0.35">
      <c r="B188" s="34">
        <v>44028</v>
      </c>
      <c r="C188" s="4">
        <v>130523</v>
      </c>
      <c r="D188" s="4">
        <v>941</v>
      </c>
      <c r="E188" s="4">
        <v>268126</v>
      </c>
      <c r="F188" s="4">
        <v>57602</v>
      </c>
      <c r="G188" s="4">
        <v>2210</v>
      </c>
      <c r="H188" s="4">
        <v>12091</v>
      </c>
      <c r="I188" s="4">
        <v>6349</v>
      </c>
      <c r="J188" s="75">
        <f t="shared" si="10"/>
        <v>2</v>
      </c>
      <c r="K188" s="4">
        <v>16102433</v>
      </c>
      <c r="L188" s="4">
        <v>286947</v>
      </c>
      <c r="M188" s="4">
        <v>1175</v>
      </c>
      <c r="N188" s="4">
        <v>2314</v>
      </c>
      <c r="O188" s="42" t="e">
        <f>IFERROR(VLOOKUP(N188,Mapping!$A$1:$B$17,2,0),Absent)</f>
        <v>#NAME?</v>
      </c>
      <c r="P188" s="4">
        <v>3542701</v>
      </c>
      <c r="Q188" s="4">
        <v>70489</v>
      </c>
      <c r="R188" s="4">
        <v>56</v>
      </c>
      <c r="S188" s="4" t="e">
        <f>VLOOKUP(Q188,Mapping!$A$1:$B$17,2,0)</f>
        <v>#N/A</v>
      </c>
      <c r="T188" s="4">
        <v>47599867</v>
      </c>
      <c r="U188" s="4">
        <v>948000</v>
      </c>
      <c r="V188" s="34" t="str">
        <f t="shared" si="11"/>
        <v>4495_07</v>
      </c>
      <c r="W188" s="75" t="e">
        <f t="shared" si="12"/>
        <v>#N/A</v>
      </c>
      <c r="X188" s="43" t="e">
        <f t="shared" si="13"/>
        <v>#VALUE!</v>
      </c>
      <c r="Y188" s="43" t="e">
        <f t="shared" si="14"/>
        <v>#VALUE!</v>
      </c>
    </row>
    <row r="189" spans="2:25" x14ac:dyDescent="0.35">
      <c r="B189" s="34">
        <v>44029</v>
      </c>
      <c r="C189" s="4">
        <v>131462</v>
      </c>
      <c r="D189" s="4">
        <v>939</v>
      </c>
      <c r="E189" s="4">
        <v>270611</v>
      </c>
      <c r="F189" s="4">
        <v>57871</v>
      </c>
      <c r="G189" s="4">
        <v>2485</v>
      </c>
      <c r="H189" s="4">
        <v>12243</v>
      </c>
      <c r="I189" s="4">
        <v>6451</v>
      </c>
      <c r="J189" s="75">
        <f t="shared" si="10"/>
        <v>11</v>
      </c>
      <c r="K189" s="4">
        <v>16380378</v>
      </c>
      <c r="L189" s="4">
        <v>277945</v>
      </c>
      <c r="M189" s="4">
        <v>1200</v>
      </c>
      <c r="N189" s="4">
        <v>2352</v>
      </c>
      <c r="O189" s="42" t="e">
        <f>IFERROR(VLOOKUP(N189,Mapping!$A$1:$B$17,2,0),Absent)</f>
        <v>#NAME?</v>
      </c>
      <c r="P189" s="4">
        <v>3619225</v>
      </c>
      <c r="Q189" s="4">
        <v>76524</v>
      </c>
      <c r="R189" s="4">
        <v>56</v>
      </c>
      <c r="S189" s="4" t="e">
        <f>VLOOKUP(Q189,Mapping!$A$1:$B$17,2,0)</f>
        <v>#N/A</v>
      </c>
      <c r="T189" s="4">
        <v>48543399</v>
      </c>
      <c r="U189" s="4">
        <v>943532</v>
      </c>
      <c r="V189" s="34" t="str">
        <f t="shared" si="11"/>
        <v>4483_04</v>
      </c>
      <c r="W189" s="75" t="e">
        <f t="shared" si="12"/>
        <v>#N/A</v>
      </c>
      <c r="X189" s="43" t="e">
        <f t="shared" si="13"/>
        <v>#VALUE!</v>
      </c>
      <c r="Y189" s="43" t="e">
        <f t="shared" si="14"/>
        <v>#VALUE!</v>
      </c>
    </row>
    <row r="190" spans="2:25" x14ac:dyDescent="0.35">
      <c r="B190" s="34">
        <v>44030</v>
      </c>
      <c r="C190" s="4">
        <v>132338</v>
      </c>
      <c r="D190" s="4">
        <v>876</v>
      </c>
      <c r="E190" s="4">
        <v>272603</v>
      </c>
      <c r="F190" s="4">
        <v>57822</v>
      </c>
      <c r="G190" s="4">
        <v>1992</v>
      </c>
      <c r="H190" s="4">
        <v>12342</v>
      </c>
      <c r="I190" s="4">
        <v>6397</v>
      </c>
      <c r="J190" s="75">
        <f t="shared" si="10"/>
        <v>5</v>
      </c>
      <c r="K190" s="4">
        <v>16594788</v>
      </c>
      <c r="L190" s="4">
        <v>214410</v>
      </c>
      <c r="M190" s="4">
        <v>1211</v>
      </c>
      <c r="N190" s="4">
        <v>2343</v>
      </c>
      <c r="O190" s="42" t="e">
        <f>IFERROR(VLOOKUP(N190,Mapping!$A$1:$B$17,2,0),Absent)</f>
        <v>#NAME?</v>
      </c>
      <c r="P190" s="4">
        <v>3683975</v>
      </c>
      <c r="Q190" s="4">
        <v>64750</v>
      </c>
      <c r="R190" s="4">
        <v>56</v>
      </c>
      <c r="S190" s="4" t="e">
        <f>VLOOKUP(Q190,Mapping!$A$1:$B$17,2,0)</f>
        <v>#N/A</v>
      </c>
      <c r="T190" s="4">
        <v>49413067</v>
      </c>
      <c r="U190" s="4">
        <v>869668</v>
      </c>
      <c r="V190" s="34" t="str">
        <f t="shared" si="11"/>
        <v>4281_01</v>
      </c>
      <c r="W190" s="75" t="e">
        <f t="shared" si="12"/>
        <v>#N/A</v>
      </c>
      <c r="X190" s="43" t="e">
        <f t="shared" si="13"/>
        <v>#VALUE!</v>
      </c>
      <c r="Y190" s="43" t="e">
        <f t="shared" si="14"/>
        <v>#VALUE!</v>
      </c>
    </row>
    <row r="191" spans="2:25" x14ac:dyDescent="0.35">
      <c r="B191" s="34">
        <v>44031</v>
      </c>
      <c r="C191" s="4">
        <v>132865</v>
      </c>
      <c r="D191" s="4">
        <v>527</v>
      </c>
      <c r="E191" s="4">
        <v>273491</v>
      </c>
      <c r="F191" s="4">
        <v>58052</v>
      </c>
      <c r="G191" s="4">
        <v>888</v>
      </c>
      <c r="H191" s="4">
        <v>12393</v>
      </c>
      <c r="I191" s="4">
        <v>6384</v>
      </c>
      <c r="J191" s="75">
        <f t="shared" si="10"/>
        <v>10</v>
      </c>
      <c r="K191" s="4">
        <v>16860965</v>
      </c>
      <c r="L191" s="4">
        <v>266177</v>
      </c>
      <c r="M191" s="4">
        <v>1216</v>
      </c>
      <c r="N191" s="4">
        <v>2362</v>
      </c>
      <c r="O191" s="42" t="e">
        <f>IFERROR(VLOOKUP(N191,Mapping!$A$1:$B$17,2,0),Absent)</f>
        <v>#NAME?</v>
      </c>
      <c r="P191" s="4">
        <v>3748205</v>
      </c>
      <c r="Q191" s="4">
        <v>64230</v>
      </c>
      <c r="R191" s="4">
        <v>56</v>
      </c>
      <c r="S191" s="4" t="e">
        <f>VLOOKUP(Q191,Mapping!$A$1:$B$17,2,0)</f>
        <v>#N/A</v>
      </c>
      <c r="T191" s="4">
        <v>50202580</v>
      </c>
      <c r="U191" s="4">
        <v>789513</v>
      </c>
      <c r="V191" s="34" t="str">
        <f t="shared" si="11"/>
        <v>4061_08</v>
      </c>
      <c r="W191" s="75" t="e">
        <f t="shared" si="12"/>
        <v>#N/A</v>
      </c>
      <c r="X191" s="43" t="e">
        <f t="shared" si="13"/>
        <v>#VALUE!</v>
      </c>
      <c r="Y191" s="43" t="e">
        <f t="shared" si="14"/>
        <v>#VALUE!</v>
      </c>
    </row>
    <row r="192" spans="2:25" x14ac:dyDescent="0.35">
      <c r="B192" s="34">
        <v>44032</v>
      </c>
      <c r="C192" s="4">
        <v>133241</v>
      </c>
      <c r="D192" s="4">
        <v>376</v>
      </c>
      <c r="E192" s="4">
        <v>275054</v>
      </c>
      <c r="F192" s="4">
        <v>58518</v>
      </c>
      <c r="G192" s="4">
        <v>1563</v>
      </c>
      <c r="H192" s="4">
        <v>12475</v>
      </c>
      <c r="I192" s="4">
        <v>6551</v>
      </c>
      <c r="J192" s="75">
        <f t="shared" si="10"/>
        <v>1</v>
      </c>
      <c r="K192" s="4">
        <v>17107462</v>
      </c>
      <c r="L192" s="4">
        <v>246497</v>
      </c>
      <c r="M192" s="4">
        <v>1223</v>
      </c>
      <c r="N192" s="4">
        <v>2403</v>
      </c>
      <c r="O192" s="42" t="e">
        <f>IFERROR(VLOOKUP(N192,Mapping!$A$1:$B$17,2,0),Absent)</f>
        <v>#NAME?</v>
      </c>
      <c r="P192" s="4">
        <v>3804868</v>
      </c>
      <c r="Q192" s="4">
        <v>56663</v>
      </c>
      <c r="R192" s="4">
        <v>56</v>
      </c>
      <c r="S192" s="4" t="e">
        <f>VLOOKUP(Q192,Mapping!$A$1:$B$17,2,0)</f>
        <v>#N/A</v>
      </c>
      <c r="T192" s="4">
        <v>50939789</v>
      </c>
      <c r="U192" s="4">
        <v>737209</v>
      </c>
      <c r="V192" s="34" t="str">
        <f t="shared" si="11"/>
        <v>3918_05</v>
      </c>
      <c r="W192" s="75" t="e">
        <f t="shared" si="12"/>
        <v>#N/A</v>
      </c>
      <c r="X192" s="43" t="e">
        <f t="shared" si="13"/>
        <v>#VALUE!</v>
      </c>
      <c r="Y192" s="43" t="e">
        <f t="shared" si="14"/>
        <v>#VALUE!</v>
      </c>
    </row>
    <row r="193" spans="2:25" x14ac:dyDescent="0.35">
      <c r="B193" s="34">
        <v>44033</v>
      </c>
      <c r="C193" s="4">
        <v>134282</v>
      </c>
      <c r="D193" s="4">
        <v>1041</v>
      </c>
      <c r="E193" s="4">
        <v>277605</v>
      </c>
      <c r="F193" s="4">
        <v>59476</v>
      </c>
      <c r="G193" s="4">
        <v>2551</v>
      </c>
      <c r="H193" s="4">
        <v>12629</v>
      </c>
      <c r="I193" s="4">
        <v>6717</v>
      </c>
      <c r="J193" s="75">
        <f t="shared" si="10"/>
        <v>1</v>
      </c>
      <c r="K193" s="4">
        <v>17348422</v>
      </c>
      <c r="L193" s="4">
        <v>240960</v>
      </c>
      <c r="M193" s="4">
        <v>1242</v>
      </c>
      <c r="N193" s="4">
        <v>2414</v>
      </c>
      <c r="O193" s="42" t="e">
        <f>IFERROR(VLOOKUP(N193,Mapping!$A$1:$B$17,2,0),Absent)</f>
        <v>#NAME?</v>
      </c>
      <c r="P193" s="4">
        <v>3867788</v>
      </c>
      <c r="Q193" s="4">
        <v>62920</v>
      </c>
      <c r="R193" s="4">
        <v>56</v>
      </c>
      <c r="S193" s="4" t="e">
        <f>VLOOKUP(Q193,Mapping!$A$1:$B$17,2,0)</f>
        <v>#N/A</v>
      </c>
      <c r="T193" s="4">
        <v>51773355</v>
      </c>
      <c r="U193" s="4">
        <v>833566</v>
      </c>
      <c r="V193" s="34" t="str">
        <f t="shared" si="11"/>
        <v>4182_03</v>
      </c>
      <c r="W193" s="75" t="e">
        <f t="shared" si="12"/>
        <v>#N/A</v>
      </c>
      <c r="X193" s="43" t="e">
        <f t="shared" si="13"/>
        <v>#VALUE!</v>
      </c>
      <c r="Y193" s="43" t="e">
        <f t="shared" si="14"/>
        <v>#VALUE!</v>
      </c>
    </row>
    <row r="194" spans="2:25" x14ac:dyDescent="0.35">
      <c r="B194" s="34">
        <v>44034</v>
      </c>
      <c r="C194" s="4">
        <v>135431</v>
      </c>
      <c r="D194" s="4">
        <v>1149</v>
      </c>
      <c r="E194" s="4">
        <v>279843</v>
      </c>
      <c r="F194" s="4">
        <v>59758</v>
      </c>
      <c r="G194" s="4">
        <v>2238</v>
      </c>
      <c r="H194" s="4">
        <v>12790</v>
      </c>
      <c r="I194" s="4">
        <v>10460</v>
      </c>
      <c r="J194" s="75">
        <f t="shared" si="10"/>
        <v>3</v>
      </c>
      <c r="K194" s="4">
        <v>17611705</v>
      </c>
      <c r="L194" s="4">
        <v>263283</v>
      </c>
      <c r="M194" s="4">
        <v>1258</v>
      </c>
      <c r="N194" s="4">
        <v>2444</v>
      </c>
      <c r="O194" s="42" t="e">
        <f>IFERROR(VLOOKUP(N194,Mapping!$A$1:$B$17,2,0),Absent)</f>
        <v>#NAME?</v>
      </c>
      <c r="P194" s="4">
        <v>3937210</v>
      </c>
      <c r="Q194" s="4">
        <v>69422</v>
      </c>
      <c r="R194" s="4">
        <v>56</v>
      </c>
      <c r="S194" s="4" t="e">
        <f>VLOOKUP(Q194,Mapping!$A$1:$B$17,2,0)</f>
        <v>#N/A</v>
      </c>
      <c r="T194" s="4">
        <v>52675225</v>
      </c>
      <c r="U194" s="4">
        <v>901870</v>
      </c>
      <c r="V194" s="34" t="str">
        <f t="shared" si="11"/>
        <v>4369_03</v>
      </c>
      <c r="W194" s="75" t="e">
        <f t="shared" si="12"/>
        <v>#N/A</v>
      </c>
      <c r="X194" s="43" t="e">
        <f t="shared" si="13"/>
        <v>#VALUE!</v>
      </c>
      <c r="Y194" s="43" t="e">
        <f t="shared" si="14"/>
        <v>#VALUE!</v>
      </c>
    </row>
    <row r="195" spans="2:25" x14ac:dyDescent="0.35">
      <c r="B195" s="34">
        <v>44035</v>
      </c>
      <c r="C195" s="4">
        <v>136501</v>
      </c>
      <c r="D195" s="4">
        <v>1070</v>
      </c>
      <c r="E195" s="4">
        <v>282216</v>
      </c>
      <c r="F195" s="4">
        <v>59860</v>
      </c>
      <c r="G195" s="4">
        <v>2373</v>
      </c>
      <c r="H195" s="4">
        <v>12933</v>
      </c>
      <c r="I195" s="4">
        <v>10423</v>
      </c>
      <c r="J195" s="75">
        <f t="shared" ref="J195:J258" si="15">MONTH(E195)</f>
        <v>9</v>
      </c>
      <c r="K195" s="4">
        <v>17922213</v>
      </c>
      <c r="L195" s="4">
        <v>310508</v>
      </c>
      <c r="M195" s="4">
        <v>1280</v>
      </c>
      <c r="N195" s="4">
        <v>2467</v>
      </c>
      <c r="O195" s="42" t="e">
        <f>IFERROR(VLOOKUP(N195,Mapping!$A$1:$B$17,2,0),Absent)</f>
        <v>#NAME?</v>
      </c>
      <c r="P195" s="4">
        <v>4008646</v>
      </c>
      <c r="Q195" s="4">
        <v>71436</v>
      </c>
      <c r="R195" s="4">
        <v>56</v>
      </c>
      <c r="S195" s="4" t="e">
        <f>VLOOKUP(Q195,Mapping!$A$1:$B$17,2,0)</f>
        <v>#N/A</v>
      </c>
      <c r="T195" s="4">
        <v>53604476</v>
      </c>
      <c r="U195" s="4">
        <v>929251</v>
      </c>
      <c r="V195" s="34" t="str">
        <f t="shared" ref="V195:V258" si="16">YEAR(U195)&amp;"_"&amp;TEXT(MONTH(U195),"00")</f>
        <v>4444_03</v>
      </c>
      <c r="W195" s="75" t="e">
        <f t="shared" ref="W195:W258" si="17">YEAR(S195)</f>
        <v>#N/A</v>
      </c>
      <c r="X195" s="43" t="e">
        <f t="shared" ref="X195:X258" si="18">YEAR(V195)&amp;"_"&amp;MONTH(V195)</f>
        <v>#VALUE!</v>
      </c>
      <c r="Y195" s="43" t="e">
        <f t="shared" ref="Y195:Y258" si="19">YEAR(V195)&amp;"_"&amp;TEXT(MONTH(V195),"00")</f>
        <v>#VALUE!</v>
      </c>
    </row>
    <row r="196" spans="2:25" x14ac:dyDescent="0.35">
      <c r="B196" s="34">
        <v>44036</v>
      </c>
      <c r="C196" s="4">
        <v>137676</v>
      </c>
      <c r="D196" s="4">
        <v>1175</v>
      </c>
      <c r="E196" s="4">
        <v>285279</v>
      </c>
      <c r="F196" s="4">
        <v>59800</v>
      </c>
      <c r="G196" s="4">
        <v>3063</v>
      </c>
      <c r="H196" s="4">
        <v>13182</v>
      </c>
      <c r="I196" s="4">
        <v>10389</v>
      </c>
      <c r="J196" s="75">
        <f t="shared" si="15"/>
        <v>1</v>
      </c>
      <c r="K196" s="4">
        <v>18236000</v>
      </c>
      <c r="L196" s="4">
        <v>313787</v>
      </c>
      <c r="M196" s="4">
        <v>1297</v>
      </c>
      <c r="N196" s="4">
        <v>2709</v>
      </c>
      <c r="O196" s="42" t="e">
        <f>IFERROR(VLOOKUP(N196,Mapping!$A$1:$B$17,2,0),Absent)</f>
        <v>#NAME?</v>
      </c>
      <c r="P196" s="4">
        <v>4083707</v>
      </c>
      <c r="Q196" s="4">
        <v>75061</v>
      </c>
      <c r="R196" s="4">
        <v>56</v>
      </c>
      <c r="S196" s="4" t="e">
        <f>VLOOKUP(Q196,Mapping!$A$1:$B$17,2,0)</f>
        <v>#N/A</v>
      </c>
      <c r="T196" s="4">
        <v>54612147</v>
      </c>
      <c r="U196" s="4">
        <v>1007671</v>
      </c>
      <c r="V196" s="34" t="str">
        <f t="shared" si="16"/>
        <v>4658_11</v>
      </c>
      <c r="W196" s="75" t="e">
        <f t="shared" si="17"/>
        <v>#N/A</v>
      </c>
      <c r="X196" s="43" t="e">
        <f t="shared" si="18"/>
        <v>#VALUE!</v>
      </c>
      <c r="Y196" s="43" t="e">
        <f t="shared" si="19"/>
        <v>#VALUE!</v>
      </c>
    </row>
    <row r="197" spans="2:25" x14ac:dyDescent="0.35">
      <c r="B197" s="34">
        <v>44037</v>
      </c>
      <c r="C197" s="4">
        <v>138690</v>
      </c>
      <c r="D197" s="4">
        <v>1014</v>
      </c>
      <c r="E197" s="4">
        <v>287099</v>
      </c>
      <c r="F197" s="4">
        <v>59382</v>
      </c>
      <c r="G197" s="4">
        <v>1820</v>
      </c>
      <c r="H197" s="4">
        <v>13279</v>
      </c>
      <c r="I197" s="4">
        <v>10380</v>
      </c>
      <c r="J197" s="75">
        <f t="shared" si="15"/>
        <v>1</v>
      </c>
      <c r="K197" s="4">
        <v>18517095</v>
      </c>
      <c r="L197" s="4">
        <v>281095</v>
      </c>
      <c r="M197" s="4">
        <v>1300</v>
      </c>
      <c r="N197" s="4">
        <v>2729</v>
      </c>
      <c r="O197" s="42" t="e">
        <f>IFERROR(VLOOKUP(N197,Mapping!$A$1:$B$17,2,0),Absent)</f>
        <v>#NAME?</v>
      </c>
      <c r="P197" s="4">
        <v>4148552</v>
      </c>
      <c r="Q197" s="4">
        <v>64845</v>
      </c>
      <c r="R197" s="4">
        <v>56</v>
      </c>
      <c r="S197" s="4" t="e">
        <f>VLOOKUP(Q197,Mapping!$A$1:$B$17,2,0)</f>
        <v>#N/A</v>
      </c>
      <c r="T197" s="4">
        <v>55494536</v>
      </c>
      <c r="U197" s="4">
        <v>882389</v>
      </c>
      <c r="V197" s="34" t="str">
        <f t="shared" si="16"/>
        <v>4315_11</v>
      </c>
      <c r="W197" s="75" t="e">
        <f t="shared" si="17"/>
        <v>#N/A</v>
      </c>
      <c r="X197" s="43" t="e">
        <f t="shared" si="18"/>
        <v>#VALUE!</v>
      </c>
      <c r="Y197" s="43" t="e">
        <f t="shared" si="19"/>
        <v>#VALUE!</v>
      </c>
    </row>
    <row r="198" spans="2:25" x14ac:dyDescent="0.35">
      <c r="B198" s="34">
        <v>44038</v>
      </c>
      <c r="C198" s="4">
        <v>139251</v>
      </c>
      <c r="D198" s="4">
        <v>561</v>
      </c>
      <c r="E198" s="4">
        <v>288479</v>
      </c>
      <c r="F198" s="4">
        <v>58731</v>
      </c>
      <c r="G198" s="4">
        <v>1380</v>
      </c>
      <c r="H198" s="4">
        <v>13343</v>
      </c>
      <c r="I198" s="4">
        <v>10353</v>
      </c>
      <c r="J198" s="75">
        <f t="shared" si="15"/>
        <v>10</v>
      </c>
      <c r="K198" s="4">
        <v>18807242</v>
      </c>
      <c r="L198" s="4">
        <v>290147</v>
      </c>
      <c r="M198" s="4">
        <v>1336</v>
      </c>
      <c r="N198" s="4">
        <v>2723</v>
      </c>
      <c r="O198" s="42" t="e">
        <f>IFERROR(VLOOKUP(N198,Mapping!$A$1:$B$17,2,0),Absent)</f>
        <v>#NAME?</v>
      </c>
      <c r="P198" s="4">
        <v>4209320</v>
      </c>
      <c r="Q198" s="4">
        <v>60768</v>
      </c>
      <c r="R198" s="4">
        <v>56</v>
      </c>
      <c r="S198" s="4" t="e">
        <f>VLOOKUP(Q198,Mapping!$A$1:$B$17,2,0)</f>
        <v>#N/A</v>
      </c>
      <c r="T198" s="4">
        <v>56353715</v>
      </c>
      <c r="U198" s="4">
        <v>859179</v>
      </c>
      <c r="V198" s="34" t="str">
        <f t="shared" si="16"/>
        <v>4252_05</v>
      </c>
      <c r="W198" s="75" t="e">
        <f t="shared" si="17"/>
        <v>#N/A</v>
      </c>
      <c r="X198" s="43" t="e">
        <f t="shared" si="18"/>
        <v>#VALUE!</v>
      </c>
      <c r="Y198" s="43" t="e">
        <f t="shared" si="19"/>
        <v>#VALUE!</v>
      </c>
    </row>
    <row r="199" spans="2:25" x14ac:dyDescent="0.35">
      <c r="B199" s="34">
        <v>44039</v>
      </c>
      <c r="C199" s="4">
        <v>140317</v>
      </c>
      <c r="D199" s="4">
        <v>1066</v>
      </c>
      <c r="E199" s="4">
        <v>290110</v>
      </c>
      <c r="F199" s="4">
        <v>58987</v>
      </c>
      <c r="G199" s="4">
        <v>1631</v>
      </c>
      <c r="H199" s="4">
        <v>13412</v>
      </c>
      <c r="I199" s="4">
        <v>10328</v>
      </c>
      <c r="J199" s="75">
        <f t="shared" si="15"/>
        <v>4</v>
      </c>
      <c r="K199" s="4">
        <v>19048716</v>
      </c>
      <c r="L199" s="4">
        <v>241474</v>
      </c>
      <c r="M199" s="4">
        <v>1356</v>
      </c>
      <c r="N199" s="4">
        <v>2723</v>
      </c>
      <c r="O199" s="42" t="e">
        <f>IFERROR(VLOOKUP(N199,Mapping!$A$1:$B$17,2,0),Absent)</f>
        <v>#NAME?</v>
      </c>
      <c r="P199" s="4">
        <v>4263799</v>
      </c>
      <c r="Q199" s="4">
        <v>54479</v>
      </c>
      <c r="R199" s="4">
        <v>56</v>
      </c>
      <c r="S199" s="4" t="e">
        <f>VLOOKUP(Q199,Mapping!$A$1:$B$17,2,0)</f>
        <v>#N/A</v>
      </c>
      <c r="T199" s="4">
        <v>57122702</v>
      </c>
      <c r="U199" s="4">
        <v>768987</v>
      </c>
      <c r="V199" s="34" t="str">
        <f t="shared" si="16"/>
        <v>4005_05</v>
      </c>
      <c r="W199" s="75" t="e">
        <f t="shared" si="17"/>
        <v>#N/A</v>
      </c>
      <c r="X199" s="43" t="e">
        <f t="shared" si="18"/>
        <v>#VALUE!</v>
      </c>
      <c r="Y199" s="43" t="e">
        <f t="shared" si="19"/>
        <v>#VALUE!</v>
      </c>
    </row>
    <row r="200" spans="2:25" x14ac:dyDescent="0.35">
      <c r="B200" s="34">
        <v>44040</v>
      </c>
      <c r="C200" s="4">
        <v>141428</v>
      </c>
      <c r="D200" s="4">
        <v>1111</v>
      </c>
      <c r="E200" s="4">
        <v>294178</v>
      </c>
      <c r="F200" s="4">
        <v>57185</v>
      </c>
      <c r="G200" s="4">
        <v>4068</v>
      </c>
      <c r="H200" s="4">
        <v>13559</v>
      </c>
      <c r="I200" s="4">
        <v>10463</v>
      </c>
      <c r="J200" s="75">
        <f t="shared" si="15"/>
        <v>6</v>
      </c>
      <c r="K200" s="4">
        <v>19284351</v>
      </c>
      <c r="L200" s="4">
        <v>235635</v>
      </c>
      <c r="M200" s="4">
        <v>1372</v>
      </c>
      <c r="N200" s="4">
        <v>2748</v>
      </c>
      <c r="O200" s="42" t="e">
        <f>IFERROR(VLOOKUP(N200,Mapping!$A$1:$B$17,2,0),Absent)</f>
        <v>#NAME?</v>
      </c>
      <c r="P200" s="4">
        <v>4322256</v>
      </c>
      <c r="Q200" s="4">
        <v>58457</v>
      </c>
      <c r="R200" s="4">
        <v>56</v>
      </c>
      <c r="S200" s="4" t="e">
        <f>VLOOKUP(Q200,Mapping!$A$1:$B$17,2,0)</f>
        <v>#N/A</v>
      </c>
      <c r="T200" s="4">
        <v>57965076</v>
      </c>
      <c r="U200" s="4">
        <v>842374</v>
      </c>
      <c r="V200" s="34" t="str">
        <f t="shared" si="16"/>
        <v>4206_05</v>
      </c>
      <c r="W200" s="75" t="e">
        <f t="shared" si="17"/>
        <v>#N/A</v>
      </c>
      <c r="X200" s="43" t="e">
        <f t="shared" si="18"/>
        <v>#VALUE!</v>
      </c>
      <c r="Y200" s="43" t="e">
        <f t="shared" si="19"/>
        <v>#VALUE!</v>
      </c>
    </row>
    <row r="201" spans="2:25" x14ac:dyDescent="0.35">
      <c r="B201" s="34">
        <v>44041</v>
      </c>
      <c r="C201" s="4">
        <v>142931</v>
      </c>
      <c r="D201" s="4">
        <v>1503</v>
      </c>
      <c r="E201" s="4">
        <v>297038</v>
      </c>
      <c r="F201" s="4">
        <v>57422</v>
      </c>
      <c r="G201" s="4">
        <v>2860</v>
      </c>
      <c r="H201" s="4">
        <v>13744</v>
      </c>
      <c r="I201" s="4">
        <v>10535</v>
      </c>
      <c r="J201" s="75">
        <f t="shared" si="15"/>
        <v>4</v>
      </c>
      <c r="K201" s="4">
        <v>19570448</v>
      </c>
      <c r="L201" s="4">
        <v>286097</v>
      </c>
      <c r="M201" s="4">
        <v>1400</v>
      </c>
      <c r="N201" s="4">
        <v>2771</v>
      </c>
      <c r="O201" s="42" t="e">
        <f>IFERROR(VLOOKUP(N201,Mapping!$A$1:$B$17,2,0),Absent)</f>
        <v>#NAME?</v>
      </c>
      <c r="P201" s="4">
        <v>4386399</v>
      </c>
      <c r="Q201" s="4">
        <v>64143</v>
      </c>
      <c r="R201" s="4">
        <v>56</v>
      </c>
      <c r="S201" s="4" t="e">
        <f>VLOOKUP(Q201,Mapping!$A$1:$B$17,2,0)</f>
        <v>#N/A</v>
      </c>
      <c r="T201" s="4">
        <v>58873793</v>
      </c>
      <c r="U201" s="4">
        <v>908717</v>
      </c>
      <c r="V201" s="34" t="str">
        <f t="shared" si="16"/>
        <v>4387_12</v>
      </c>
      <c r="W201" s="75" t="e">
        <f t="shared" si="17"/>
        <v>#N/A</v>
      </c>
      <c r="X201" s="43" t="e">
        <f t="shared" si="18"/>
        <v>#VALUE!</v>
      </c>
      <c r="Y201" s="43" t="e">
        <f t="shared" si="19"/>
        <v>#VALUE!</v>
      </c>
    </row>
    <row r="202" spans="2:25" x14ac:dyDescent="0.35">
      <c r="B202" s="34">
        <v>44042</v>
      </c>
      <c r="C202" s="4">
        <v>144179</v>
      </c>
      <c r="D202" s="4">
        <v>1248</v>
      </c>
      <c r="E202" s="4">
        <v>300329</v>
      </c>
      <c r="F202" s="4">
        <v>56571</v>
      </c>
      <c r="G202" s="4">
        <v>3291</v>
      </c>
      <c r="H202" s="4">
        <v>13875</v>
      </c>
      <c r="I202" s="4">
        <v>10519</v>
      </c>
      <c r="J202" s="75">
        <f t="shared" si="15"/>
        <v>4</v>
      </c>
      <c r="K202" s="4">
        <v>19832267</v>
      </c>
      <c r="L202" s="4">
        <v>261819</v>
      </c>
      <c r="M202" s="4">
        <v>1415</v>
      </c>
      <c r="N202" s="4">
        <v>2762</v>
      </c>
      <c r="O202" s="42" t="e">
        <f>IFERROR(VLOOKUP(N202,Mapping!$A$1:$B$17,2,0),Absent)</f>
        <v>#NAME?</v>
      </c>
      <c r="P202" s="4">
        <v>4455360</v>
      </c>
      <c r="Q202" s="4">
        <v>68961</v>
      </c>
      <c r="R202" s="4">
        <v>56</v>
      </c>
      <c r="S202" s="4" t="e">
        <f>VLOOKUP(Q202,Mapping!$A$1:$B$17,2,0)</f>
        <v>#N/A</v>
      </c>
      <c r="T202" s="4">
        <v>59761475</v>
      </c>
      <c r="U202" s="4">
        <v>887682</v>
      </c>
      <c r="V202" s="34" t="str">
        <f t="shared" si="16"/>
        <v>4330_05</v>
      </c>
      <c r="W202" s="75" t="e">
        <f t="shared" si="17"/>
        <v>#N/A</v>
      </c>
      <c r="X202" s="43" t="e">
        <f t="shared" si="18"/>
        <v>#VALUE!</v>
      </c>
      <c r="Y202" s="43" t="e">
        <f t="shared" si="19"/>
        <v>#VALUE!</v>
      </c>
    </row>
    <row r="203" spans="2:25" x14ac:dyDescent="0.35">
      <c r="B203" s="34">
        <v>44043</v>
      </c>
      <c r="C203" s="4">
        <v>145507</v>
      </c>
      <c r="D203" s="4">
        <v>1328</v>
      </c>
      <c r="E203" s="4">
        <v>302861</v>
      </c>
      <c r="F203" s="4">
        <v>55721</v>
      </c>
      <c r="G203" s="4">
        <v>2532</v>
      </c>
      <c r="H203" s="4">
        <v>14044</v>
      </c>
      <c r="I203" s="4">
        <v>10473</v>
      </c>
      <c r="J203" s="75">
        <f t="shared" si="15"/>
        <v>3</v>
      </c>
      <c r="K203" s="4">
        <v>19930653</v>
      </c>
      <c r="L203" s="4">
        <v>98386</v>
      </c>
      <c r="M203" s="4">
        <v>1437</v>
      </c>
      <c r="N203" s="4">
        <v>2701</v>
      </c>
      <c r="O203" s="42" t="e">
        <f>IFERROR(VLOOKUP(N203,Mapping!$A$1:$B$17,2,0),Absent)</f>
        <v>#NAME?</v>
      </c>
      <c r="P203" s="4">
        <v>4523187</v>
      </c>
      <c r="Q203" s="4">
        <v>67827</v>
      </c>
      <c r="R203" s="4">
        <v>56</v>
      </c>
      <c r="S203" s="4" t="e">
        <f>VLOOKUP(Q203,Mapping!$A$1:$B$17,2,0)</f>
        <v>#N/A</v>
      </c>
      <c r="T203" s="4">
        <v>60749939</v>
      </c>
      <c r="U203" s="4">
        <v>988464</v>
      </c>
      <c r="V203" s="34" t="str">
        <f t="shared" si="16"/>
        <v>4606_04</v>
      </c>
      <c r="W203" s="75" t="e">
        <f t="shared" si="17"/>
        <v>#N/A</v>
      </c>
      <c r="X203" s="43" t="e">
        <f t="shared" si="18"/>
        <v>#VALUE!</v>
      </c>
      <c r="Y203" s="43" t="e">
        <f t="shared" si="19"/>
        <v>#VALUE!</v>
      </c>
    </row>
    <row r="204" spans="2:25" x14ac:dyDescent="0.35">
      <c r="B204" s="34">
        <v>44044</v>
      </c>
      <c r="C204" s="4">
        <v>146708</v>
      </c>
      <c r="D204" s="4">
        <v>1201</v>
      </c>
      <c r="E204" s="4">
        <v>305247</v>
      </c>
      <c r="F204" s="4">
        <v>54554</v>
      </c>
      <c r="G204" s="4">
        <v>2386</v>
      </c>
      <c r="H204" s="4">
        <v>14227</v>
      </c>
      <c r="I204" s="4">
        <v>10450</v>
      </c>
      <c r="J204" s="75">
        <f t="shared" si="15"/>
        <v>9</v>
      </c>
      <c r="K204" s="4">
        <v>20164047</v>
      </c>
      <c r="L204" s="4">
        <v>233394</v>
      </c>
      <c r="M204" s="4">
        <v>1445</v>
      </c>
      <c r="N204" s="4">
        <v>2698</v>
      </c>
      <c r="O204" s="42" t="e">
        <f>IFERROR(VLOOKUP(N204,Mapping!$A$1:$B$17,2,0),Absent)</f>
        <v>#NAME?</v>
      </c>
      <c r="P204" s="4">
        <v>4583866</v>
      </c>
      <c r="Q204" s="4">
        <v>60679</v>
      </c>
      <c r="R204" s="4">
        <v>56</v>
      </c>
      <c r="S204" s="4" t="e">
        <f>VLOOKUP(Q204,Mapping!$A$1:$B$17,2,0)</f>
        <v>#N/A</v>
      </c>
      <c r="T204" s="4">
        <v>61567531</v>
      </c>
      <c r="U204" s="4">
        <v>817592</v>
      </c>
      <c r="V204" s="34" t="str">
        <f t="shared" si="16"/>
        <v>4138_06</v>
      </c>
      <c r="W204" s="75" t="e">
        <f t="shared" si="17"/>
        <v>#N/A</v>
      </c>
      <c r="X204" s="43" t="e">
        <f t="shared" si="18"/>
        <v>#VALUE!</v>
      </c>
      <c r="Y204" s="43" t="e">
        <f t="shared" si="19"/>
        <v>#VALUE!</v>
      </c>
    </row>
    <row r="205" spans="2:25" x14ac:dyDescent="0.35">
      <c r="B205" s="34">
        <v>44045</v>
      </c>
      <c r="C205" s="4">
        <v>147204</v>
      </c>
      <c r="D205" s="4">
        <v>496</v>
      </c>
      <c r="E205" s="4">
        <v>306078</v>
      </c>
      <c r="F205" s="4">
        <v>54106</v>
      </c>
      <c r="G205" s="4">
        <v>831</v>
      </c>
      <c r="H205" s="4">
        <v>14288</v>
      </c>
      <c r="I205" s="4">
        <v>10415</v>
      </c>
      <c r="J205" s="75">
        <f t="shared" si="15"/>
        <v>1</v>
      </c>
      <c r="K205" s="4">
        <v>20414733</v>
      </c>
      <c r="L205" s="4">
        <v>250686</v>
      </c>
      <c r="M205" s="4">
        <v>1448</v>
      </c>
      <c r="N205" s="4">
        <v>2645</v>
      </c>
      <c r="O205" s="42" t="e">
        <f>IFERROR(VLOOKUP(N205,Mapping!$A$1:$B$17,2,0),Absent)</f>
        <v>#NAME?</v>
      </c>
      <c r="P205" s="4">
        <v>4637167</v>
      </c>
      <c r="Q205" s="4">
        <v>53301</v>
      </c>
      <c r="R205" s="4">
        <v>56</v>
      </c>
      <c r="S205" s="4" t="e">
        <f>VLOOKUP(Q205,Mapping!$A$1:$B$17,2,0)</f>
        <v>#N/A</v>
      </c>
      <c r="T205" s="4">
        <v>62358196</v>
      </c>
      <c r="U205" s="4">
        <v>790665</v>
      </c>
      <c r="V205" s="34" t="str">
        <f t="shared" si="16"/>
        <v>4064_10</v>
      </c>
      <c r="W205" s="75" t="e">
        <f t="shared" si="17"/>
        <v>#N/A</v>
      </c>
      <c r="X205" s="43" t="e">
        <f t="shared" si="18"/>
        <v>#VALUE!</v>
      </c>
      <c r="Y205" s="43" t="e">
        <f t="shared" si="19"/>
        <v>#VALUE!</v>
      </c>
    </row>
    <row r="206" spans="2:25" x14ac:dyDescent="0.35">
      <c r="B206" s="34">
        <v>44046</v>
      </c>
      <c r="C206" s="4">
        <v>147720</v>
      </c>
      <c r="D206" s="4">
        <v>516</v>
      </c>
      <c r="E206" s="4">
        <v>307636</v>
      </c>
      <c r="F206" s="4">
        <v>53517</v>
      </c>
      <c r="G206" s="4">
        <v>1558</v>
      </c>
      <c r="H206" s="4">
        <v>14370</v>
      </c>
      <c r="I206" s="4">
        <v>10233</v>
      </c>
      <c r="J206" s="75">
        <f t="shared" si="15"/>
        <v>4</v>
      </c>
      <c r="K206" s="4">
        <v>20623166</v>
      </c>
      <c r="L206" s="4">
        <v>208433</v>
      </c>
      <c r="M206" s="4">
        <v>1463</v>
      </c>
      <c r="N206" s="4">
        <v>2664</v>
      </c>
      <c r="O206" s="42" t="e">
        <f>IFERROR(VLOOKUP(N206,Mapping!$A$1:$B$17,2,0),Absent)</f>
        <v>#NAME?</v>
      </c>
      <c r="P206" s="4">
        <v>4679905</v>
      </c>
      <c r="Q206" s="4">
        <v>42738</v>
      </c>
      <c r="R206" s="4">
        <v>56</v>
      </c>
      <c r="S206" s="4" t="e">
        <f>VLOOKUP(Q206,Mapping!$A$1:$B$17,2,0)</f>
        <v>#N/A</v>
      </c>
      <c r="T206" s="4">
        <v>63070280</v>
      </c>
      <c r="U206" s="4">
        <v>712084</v>
      </c>
      <c r="V206" s="34" t="str">
        <f t="shared" si="16"/>
        <v>3849_08</v>
      </c>
      <c r="W206" s="75" t="e">
        <f t="shared" si="17"/>
        <v>#N/A</v>
      </c>
      <c r="X206" s="43" t="e">
        <f t="shared" si="18"/>
        <v>#VALUE!</v>
      </c>
      <c r="Y206" s="43" t="e">
        <f t="shared" si="19"/>
        <v>#VALUE!</v>
      </c>
    </row>
    <row r="207" spans="2:25" x14ac:dyDescent="0.35">
      <c r="B207" s="34">
        <v>44047</v>
      </c>
      <c r="C207" s="4">
        <v>148961</v>
      </c>
      <c r="D207" s="4">
        <v>1241</v>
      </c>
      <c r="E207" s="4">
        <v>312059</v>
      </c>
      <c r="F207" s="4">
        <v>53436</v>
      </c>
      <c r="G207" s="4">
        <v>4423</v>
      </c>
      <c r="H207" s="4">
        <v>14537</v>
      </c>
      <c r="I207" s="4">
        <v>10207</v>
      </c>
      <c r="J207" s="75">
        <f t="shared" si="15"/>
        <v>5</v>
      </c>
      <c r="K207" s="4">
        <v>20860585</v>
      </c>
      <c r="L207" s="4">
        <v>237419</v>
      </c>
      <c r="M207" s="4">
        <v>1493</v>
      </c>
      <c r="N207" s="4">
        <v>2701</v>
      </c>
      <c r="O207" s="42" t="e">
        <f>IFERROR(VLOOKUP(N207,Mapping!$A$1:$B$17,2,0),Absent)</f>
        <v>#NAME?</v>
      </c>
      <c r="P207" s="4">
        <v>4731103</v>
      </c>
      <c r="Q207" s="4">
        <v>51198</v>
      </c>
      <c r="R207" s="4">
        <v>56</v>
      </c>
      <c r="S207" s="4" t="e">
        <f>VLOOKUP(Q207,Mapping!$A$1:$B$17,2,0)</f>
        <v>#N/A</v>
      </c>
      <c r="T207" s="4">
        <v>63876973</v>
      </c>
      <c r="U207" s="4">
        <v>806693</v>
      </c>
      <c r="V207" s="34" t="str">
        <f t="shared" si="16"/>
        <v>4108_08</v>
      </c>
      <c r="W207" s="75" t="e">
        <f t="shared" si="17"/>
        <v>#N/A</v>
      </c>
      <c r="X207" s="43" t="e">
        <f t="shared" si="18"/>
        <v>#VALUE!</v>
      </c>
      <c r="Y207" s="43" t="e">
        <f t="shared" si="19"/>
        <v>#VALUE!</v>
      </c>
    </row>
    <row r="208" spans="2:25" x14ac:dyDescent="0.35">
      <c r="B208" s="34">
        <v>44048</v>
      </c>
      <c r="C208" s="4">
        <v>150316</v>
      </c>
      <c r="D208" s="4">
        <v>1355</v>
      </c>
      <c r="E208" s="4">
        <v>314177</v>
      </c>
      <c r="F208" s="4">
        <v>53435</v>
      </c>
      <c r="G208" s="4">
        <v>2118</v>
      </c>
      <c r="H208" s="4">
        <v>14687</v>
      </c>
      <c r="I208" s="4">
        <v>9988</v>
      </c>
      <c r="J208" s="75">
        <f t="shared" si="15"/>
        <v>3</v>
      </c>
      <c r="K208" s="4">
        <v>21092297</v>
      </c>
      <c r="L208" s="4">
        <v>231712</v>
      </c>
      <c r="M208" s="4">
        <v>1524</v>
      </c>
      <c r="N208" s="4">
        <v>2721</v>
      </c>
      <c r="O208" s="42" t="e">
        <f>IFERROR(VLOOKUP(N208,Mapping!$A$1:$B$17,2,0),Absent)</f>
        <v>#NAME?</v>
      </c>
      <c r="P208" s="4">
        <v>4783801</v>
      </c>
      <c r="Q208" s="4">
        <v>52698</v>
      </c>
      <c r="R208" s="4">
        <v>56</v>
      </c>
      <c r="S208" s="4" t="e">
        <f>VLOOKUP(Q208,Mapping!$A$1:$B$17,2,0)</f>
        <v>#N/A</v>
      </c>
      <c r="T208" s="4">
        <v>64693837</v>
      </c>
      <c r="U208" s="4">
        <v>816864</v>
      </c>
      <c r="V208" s="34" t="str">
        <f t="shared" si="16"/>
        <v>4136_06</v>
      </c>
      <c r="W208" s="75" t="e">
        <f t="shared" si="17"/>
        <v>#N/A</v>
      </c>
      <c r="X208" s="43" t="e">
        <f t="shared" si="18"/>
        <v>#VALUE!</v>
      </c>
      <c r="Y208" s="43" t="e">
        <f t="shared" si="19"/>
        <v>#VALUE!</v>
      </c>
    </row>
    <row r="209" spans="2:25" x14ac:dyDescent="0.35">
      <c r="B209" s="34">
        <v>44049</v>
      </c>
      <c r="C209" s="4">
        <v>151557</v>
      </c>
      <c r="D209" s="4">
        <v>1241</v>
      </c>
      <c r="E209" s="4">
        <v>316792</v>
      </c>
      <c r="F209" s="4">
        <v>53219</v>
      </c>
      <c r="G209" s="4">
        <v>2615</v>
      </c>
      <c r="H209" s="4">
        <v>14810</v>
      </c>
      <c r="I209" s="4">
        <v>9996</v>
      </c>
      <c r="J209" s="75">
        <f t="shared" si="15"/>
        <v>5</v>
      </c>
      <c r="K209" s="4">
        <v>21359508</v>
      </c>
      <c r="L209" s="4">
        <v>267211</v>
      </c>
      <c r="M209" s="4">
        <v>1534</v>
      </c>
      <c r="N209" s="4">
        <v>2714</v>
      </c>
      <c r="O209" s="42" t="e">
        <f>IFERROR(VLOOKUP(N209,Mapping!$A$1:$B$17,2,0),Absent)</f>
        <v>#NAME?</v>
      </c>
      <c r="P209" s="4">
        <v>4837849</v>
      </c>
      <c r="Q209" s="4">
        <v>54048</v>
      </c>
      <c r="R209" s="4">
        <v>56</v>
      </c>
      <c r="S209" s="4" t="e">
        <f>VLOOKUP(Q209,Mapping!$A$1:$B$17,2,0)</f>
        <v>#N/A</v>
      </c>
      <c r="T209" s="4">
        <v>65542524</v>
      </c>
      <c r="U209" s="4">
        <v>848687</v>
      </c>
      <c r="V209" s="34" t="str">
        <f t="shared" si="16"/>
        <v>4223_08</v>
      </c>
      <c r="W209" s="75" t="e">
        <f t="shared" si="17"/>
        <v>#N/A</v>
      </c>
      <c r="X209" s="43" t="e">
        <f t="shared" si="18"/>
        <v>#VALUE!</v>
      </c>
      <c r="Y209" s="43" t="e">
        <f t="shared" si="19"/>
        <v>#VALUE!</v>
      </c>
    </row>
    <row r="210" spans="2:25" x14ac:dyDescent="0.35">
      <c r="B210" s="34">
        <v>44050</v>
      </c>
      <c r="C210" s="4">
        <v>152880</v>
      </c>
      <c r="D210" s="4">
        <v>1323</v>
      </c>
      <c r="E210" s="4">
        <v>324786</v>
      </c>
      <c r="F210" s="4">
        <v>51327</v>
      </c>
      <c r="G210" s="4">
        <v>7994</v>
      </c>
      <c r="H210" s="4">
        <v>14925</v>
      </c>
      <c r="I210" s="4">
        <v>9698</v>
      </c>
      <c r="J210" s="75">
        <f t="shared" si="15"/>
        <v>3</v>
      </c>
      <c r="K210" s="4">
        <v>21623274</v>
      </c>
      <c r="L210" s="4">
        <v>263766</v>
      </c>
      <c r="M210" s="4">
        <v>1549</v>
      </c>
      <c r="N210" s="4">
        <v>2628</v>
      </c>
      <c r="O210" s="42" t="e">
        <f>IFERROR(VLOOKUP(N210,Mapping!$A$1:$B$17,2,0),Absent)</f>
        <v>#NAME?</v>
      </c>
      <c r="P210" s="4">
        <v>4898672</v>
      </c>
      <c r="Q210" s="4">
        <v>60823</v>
      </c>
      <c r="R210" s="4">
        <v>56</v>
      </c>
      <c r="S210" s="4" t="e">
        <f>VLOOKUP(Q210,Mapping!$A$1:$B$17,2,0)</f>
        <v>#N/A</v>
      </c>
      <c r="T210" s="4">
        <v>66432950</v>
      </c>
      <c r="U210" s="4">
        <v>890426</v>
      </c>
      <c r="V210" s="34" t="str">
        <f t="shared" si="16"/>
        <v>4337_11</v>
      </c>
      <c r="W210" s="75" t="e">
        <f t="shared" si="17"/>
        <v>#N/A</v>
      </c>
      <c r="X210" s="43" t="e">
        <f t="shared" si="18"/>
        <v>#VALUE!</v>
      </c>
      <c r="Y210" s="43" t="e">
        <f t="shared" si="19"/>
        <v>#VALUE!</v>
      </c>
    </row>
    <row r="211" spans="2:25" x14ac:dyDescent="0.35">
      <c r="B211" s="34">
        <v>44051</v>
      </c>
      <c r="C211" s="4">
        <v>153966</v>
      </c>
      <c r="D211" s="4">
        <v>1086</v>
      </c>
      <c r="E211" s="4">
        <v>326280</v>
      </c>
      <c r="F211" s="4">
        <v>50071</v>
      </c>
      <c r="G211" s="4">
        <v>1494</v>
      </c>
      <c r="H211" s="4">
        <v>15024</v>
      </c>
      <c r="I211" s="4">
        <v>9662</v>
      </c>
      <c r="J211" s="75">
        <f t="shared" si="15"/>
        <v>4</v>
      </c>
      <c r="K211" s="4">
        <v>21816395</v>
      </c>
      <c r="L211" s="4">
        <v>193121</v>
      </c>
      <c r="M211" s="4">
        <v>1561</v>
      </c>
      <c r="N211" s="4">
        <v>2566</v>
      </c>
      <c r="O211" s="42" t="e">
        <f>IFERROR(VLOOKUP(N211,Mapping!$A$1:$B$17,2,0),Absent)</f>
        <v>#NAME?</v>
      </c>
      <c r="P211" s="4">
        <v>4952201</v>
      </c>
      <c r="Q211" s="4">
        <v>53529</v>
      </c>
      <c r="R211" s="4">
        <v>56</v>
      </c>
      <c r="S211" s="4" t="e">
        <f>VLOOKUP(Q211,Mapping!$A$1:$B$17,2,0)</f>
        <v>#N/A</v>
      </c>
      <c r="T211" s="4">
        <v>67222764</v>
      </c>
      <c r="U211" s="4">
        <v>789814</v>
      </c>
      <c r="V211" s="34" t="str">
        <f t="shared" si="16"/>
        <v>4062_06</v>
      </c>
      <c r="W211" s="75" t="e">
        <f t="shared" si="17"/>
        <v>#N/A</v>
      </c>
      <c r="X211" s="43" t="e">
        <f t="shared" si="18"/>
        <v>#VALUE!</v>
      </c>
      <c r="Y211" s="43" t="e">
        <f t="shared" si="19"/>
        <v>#VALUE!</v>
      </c>
    </row>
    <row r="212" spans="2:25" x14ac:dyDescent="0.35">
      <c r="B212" s="34">
        <v>44052</v>
      </c>
      <c r="C212" s="4">
        <v>154587</v>
      </c>
      <c r="D212" s="4">
        <v>621</v>
      </c>
      <c r="E212" s="4">
        <v>327142</v>
      </c>
      <c r="F212" s="4">
        <v>48997</v>
      </c>
      <c r="G212" s="4">
        <v>862</v>
      </c>
      <c r="H212" s="4">
        <v>15081</v>
      </c>
      <c r="I212" s="4">
        <v>9307</v>
      </c>
      <c r="J212" s="75">
        <f t="shared" si="15"/>
        <v>9</v>
      </c>
      <c r="K212" s="4">
        <v>22076979</v>
      </c>
      <c r="L212" s="4">
        <v>260584</v>
      </c>
      <c r="M212" s="4">
        <v>1578</v>
      </c>
      <c r="N212" s="4">
        <v>2507</v>
      </c>
      <c r="O212" s="42" t="e">
        <f>IFERROR(VLOOKUP(N212,Mapping!$A$1:$B$17,2,0),Absent)</f>
        <v>#NAME?</v>
      </c>
      <c r="P212" s="4">
        <v>5002967</v>
      </c>
      <c r="Q212" s="4">
        <v>50766</v>
      </c>
      <c r="R212" s="4">
        <v>56</v>
      </c>
      <c r="S212" s="4" t="e">
        <f>VLOOKUP(Q212,Mapping!$A$1:$B$17,2,0)</f>
        <v>#N/A</v>
      </c>
      <c r="T212" s="4">
        <v>68026301</v>
      </c>
      <c r="U212" s="4">
        <v>803537</v>
      </c>
      <c r="V212" s="34" t="str">
        <f t="shared" si="16"/>
        <v>4100_01</v>
      </c>
      <c r="W212" s="75" t="e">
        <f t="shared" si="17"/>
        <v>#N/A</v>
      </c>
      <c r="X212" s="43" t="e">
        <f t="shared" si="18"/>
        <v>#VALUE!</v>
      </c>
      <c r="Y212" s="43" t="e">
        <f t="shared" si="19"/>
        <v>#VALUE!</v>
      </c>
    </row>
    <row r="213" spans="2:25" x14ac:dyDescent="0.35">
      <c r="B213" s="34">
        <v>44053</v>
      </c>
      <c r="C213" s="4">
        <v>155017</v>
      </c>
      <c r="D213" s="4">
        <v>430</v>
      </c>
      <c r="E213" s="4">
        <v>328696</v>
      </c>
      <c r="F213" s="4">
        <v>48751</v>
      </c>
      <c r="G213" s="4">
        <v>1554</v>
      </c>
      <c r="H213" s="4">
        <v>15158</v>
      </c>
      <c r="I213" s="4">
        <v>9209</v>
      </c>
      <c r="J213" s="75">
        <f t="shared" si="15"/>
        <v>12</v>
      </c>
      <c r="K213" s="4">
        <v>22287303</v>
      </c>
      <c r="L213" s="4">
        <v>210324</v>
      </c>
      <c r="M213" s="4">
        <v>1592</v>
      </c>
      <c r="N213" s="4">
        <v>2529</v>
      </c>
      <c r="O213" s="42" t="e">
        <f>IFERROR(VLOOKUP(N213,Mapping!$A$1:$B$17,2,0),Absent)</f>
        <v>#NAME?</v>
      </c>
      <c r="P213" s="4">
        <v>5044337</v>
      </c>
      <c r="Q213" s="4">
        <v>41370</v>
      </c>
      <c r="R213" s="4">
        <v>56</v>
      </c>
      <c r="S213" s="4" t="e">
        <f>VLOOKUP(Q213,Mapping!$A$1:$B$17,2,0)</f>
        <v>#N/A</v>
      </c>
      <c r="T213" s="4">
        <v>68767680</v>
      </c>
      <c r="U213" s="4">
        <v>741379</v>
      </c>
      <c r="V213" s="34" t="str">
        <f t="shared" si="16"/>
        <v>3929_10</v>
      </c>
      <c r="W213" s="75" t="e">
        <f t="shared" si="17"/>
        <v>#N/A</v>
      </c>
      <c r="X213" s="43" t="e">
        <f t="shared" si="18"/>
        <v>#VALUE!</v>
      </c>
      <c r="Y213" s="43" t="e">
        <f t="shared" si="19"/>
        <v>#VALUE!</v>
      </c>
    </row>
    <row r="214" spans="2:25" x14ac:dyDescent="0.35">
      <c r="B214" s="34">
        <v>44054</v>
      </c>
      <c r="C214" s="4">
        <v>156337</v>
      </c>
      <c r="D214" s="4">
        <v>1320</v>
      </c>
      <c r="E214" s="4">
        <v>331320</v>
      </c>
      <c r="F214" s="4">
        <v>48600</v>
      </c>
      <c r="G214" s="4">
        <v>2624</v>
      </c>
      <c r="H214" s="4">
        <v>15331</v>
      </c>
      <c r="I214" s="4">
        <v>9135</v>
      </c>
      <c r="J214" s="75">
        <f t="shared" si="15"/>
        <v>2</v>
      </c>
      <c r="K214" s="4">
        <v>22517903</v>
      </c>
      <c r="L214" s="4">
        <v>230600</v>
      </c>
      <c r="M214" s="4">
        <v>1612</v>
      </c>
      <c r="N214" s="4">
        <v>2422</v>
      </c>
      <c r="O214" s="42" t="e">
        <f>IFERROR(VLOOKUP(N214,Mapping!$A$1:$B$17,2,0),Absent)</f>
        <v>#NAME?</v>
      </c>
      <c r="P214" s="4">
        <v>5099272</v>
      </c>
      <c r="Q214" s="4">
        <v>54935</v>
      </c>
      <c r="R214" s="4">
        <v>56</v>
      </c>
      <c r="S214" s="4" t="e">
        <f>VLOOKUP(Q214,Mapping!$A$1:$B$17,2,0)</f>
        <v>#N/A</v>
      </c>
      <c r="T214" s="4">
        <v>69612863</v>
      </c>
      <c r="U214" s="4">
        <v>845183</v>
      </c>
      <c r="V214" s="34" t="str">
        <f t="shared" si="16"/>
        <v>4214_01</v>
      </c>
      <c r="W214" s="75" t="e">
        <f t="shared" si="17"/>
        <v>#N/A</v>
      </c>
      <c r="X214" s="43" t="e">
        <f t="shared" si="18"/>
        <v>#VALUE!</v>
      </c>
      <c r="Y214" s="43" t="e">
        <f t="shared" si="19"/>
        <v>#VALUE!</v>
      </c>
    </row>
    <row r="215" spans="2:25" x14ac:dyDescent="0.35">
      <c r="B215" s="34">
        <v>44055</v>
      </c>
      <c r="C215" s="4">
        <v>157854</v>
      </c>
      <c r="D215" s="4">
        <v>1517</v>
      </c>
      <c r="E215" s="4">
        <v>334291</v>
      </c>
      <c r="F215" s="4">
        <v>48067</v>
      </c>
      <c r="G215" s="4">
        <v>2971</v>
      </c>
      <c r="H215" s="4">
        <v>15524</v>
      </c>
      <c r="I215" s="4">
        <v>9564</v>
      </c>
      <c r="J215" s="75">
        <f t="shared" si="15"/>
        <v>4</v>
      </c>
      <c r="K215" s="4">
        <v>22753455</v>
      </c>
      <c r="L215" s="4">
        <v>235552</v>
      </c>
      <c r="M215" s="4">
        <v>1629</v>
      </c>
      <c r="N215" s="4">
        <v>2602</v>
      </c>
      <c r="O215" s="42" t="e">
        <f>IFERROR(VLOOKUP(N215,Mapping!$A$1:$B$17,2,0),Absent)</f>
        <v>#NAME?</v>
      </c>
      <c r="P215" s="4">
        <v>5155458</v>
      </c>
      <c r="Q215" s="4">
        <v>56186</v>
      </c>
      <c r="R215" s="4">
        <v>56</v>
      </c>
      <c r="S215" s="4" t="e">
        <f>VLOOKUP(Q215,Mapping!$A$1:$B$17,2,0)</f>
        <v>#N/A</v>
      </c>
      <c r="T215" s="4">
        <v>70426659</v>
      </c>
      <c r="U215" s="4">
        <v>813796</v>
      </c>
      <c r="V215" s="34" t="str">
        <f t="shared" si="16"/>
        <v>4128_02</v>
      </c>
      <c r="W215" s="75" t="e">
        <f t="shared" si="17"/>
        <v>#N/A</v>
      </c>
      <c r="X215" s="43" t="e">
        <f t="shared" si="18"/>
        <v>#VALUE!</v>
      </c>
      <c r="Y215" s="43" t="e">
        <f t="shared" si="19"/>
        <v>#VALUE!</v>
      </c>
    </row>
    <row r="216" spans="2:25" x14ac:dyDescent="0.35">
      <c r="B216" s="34">
        <v>44056</v>
      </c>
      <c r="C216" s="4">
        <v>159017</v>
      </c>
      <c r="D216" s="4">
        <v>1163</v>
      </c>
      <c r="E216" s="4">
        <v>336966</v>
      </c>
      <c r="F216" s="4">
        <v>47303</v>
      </c>
      <c r="G216" s="4">
        <v>2675</v>
      </c>
      <c r="H216" s="4">
        <v>15629</v>
      </c>
      <c r="I216" s="4">
        <v>9480</v>
      </c>
      <c r="J216" s="75">
        <f t="shared" si="15"/>
        <v>7</v>
      </c>
      <c r="K216" s="4">
        <v>23010089</v>
      </c>
      <c r="L216" s="4">
        <v>256634</v>
      </c>
      <c r="M216" s="4">
        <v>1649</v>
      </c>
      <c r="N216" s="4">
        <v>2574</v>
      </c>
      <c r="O216" s="42" t="e">
        <f>IFERROR(VLOOKUP(N216,Mapping!$A$1:$B$17,2,0),Absent)</f>
        <v>#NAME?</v>
      </c>
      <c r="P216" s="4">
        <v>5207221</v>
      </c>
      <c r="Q216" s="4">
        <v>51763</v>
      </c>
      <c r="R216" s="4">
        <v>56</v>
      </c>
      <c r="S216" s="4" t="e">
        <f>VLOOKUP(Q216,Mapping!$A$1:$B$17,2,0)</f>
        <v>#N/A</v>
      </c>
      <c r="T216" s="4">
        <v>71381071</v>
      </c>
      <c r="U216" s="4">
        <v>954412</v>
      </c>
      <c r="V216" s="34" t="str">
        <f t="shared" si="16"/>
        <v>4513_02</v>
      </c>
      <c r="W216" s="75" t="e">
        <f t="shared" si="17"/>
        <v>#N/A</v>
      </c>
      <c r="X216" s="43" t="e">
        <f t="shared" si="18"/>
        <v>#VALUE!</v>
      </c>
      <c r="Y216" s="43" t="e">
        <f t="shared" si="19"/>
        <v>#VALUE!</v>
      </c>
    </row>
    <row r="217" spans="2:25" x14ac:dyDescent="0.35">
      <c r="B217" s="34">
        <v>44057</v>
      </c>
      <c r="C217" s="4">
        <v>160243</v>
      </c>
      <c r="D217" s="4">
        <v>1226</v>
      </c>
      <c r="E217" s="4">
        <v>339107</v>
      </c>
      <c r="F217" s="4">
        <v>45868</v>
      </c>
      <c r="G217" s="4">
        <v>2141</v>
      </c>
      <c r="H217" s="4">
        <v>15764</v>
      </c>
      <c r="I217" s="4">
        <v>9277</v>
      </c>
      <c r="J217" s="75">
        <f t="shared" si="15"/>
        <v>6</v>
      </c>
      <c r="K217" s="4">
        <v>23319226</v>
      </c>
      <c r="L217" s="4">
        <v>309137</v>
      </c>
      <c r="M217" s="4">
        <v>1665</v>
      </c>
      <c r="N217" s="4">
        <v>2555</v>
      </c>
      <c r="O217" s="42" t="e">
        <f>IFERROR(VLOOKUP(N217,Mapping!$A$1:$B$17,2,0),Absent)</f>
        <v>#NAME?</v>
      </c>
      <c r="P217" s="4">
        <v>5264322</v>
      </c>
      <c r="Q217" s="4">
        <v>57101</v>
      </c>
      <c r="R217" s="4">
        <v>56</v>
      </c>
      <c r="S217" s="4" t="e">
        <f>VLOOKUP(Q217,Mapping!$A$1:$B$17,2,0)</f>
        <v>#N/A</v>
      </c>
      <c r="T217" s="4">
        <v>72371796</v>
      </c>
      <c r="U217" s="4">
        <v>990725</v>
      </c>
      <c r="V217" s="34" t="str">
        <f t="shared" si="16"/>
        <v>4612_07</v>
      </c>
      <c r="W217" s="75" t="e">
        <f t="shared" si="17"/>
        <v>#N/A</v>
      </c>
      <c r="X217" s="43" t="e">
        <f t="shared" si="18"/>
        <v>#VALUE!</v>
      </c>
      <c r="Y217" s="43" t="e">
        <f t="shared" si="19"/>
        <v>#VALUE!</v>
      </c>
    </row>
    <row r="218" spans="2:25" x14ac:dyDescent="0.35">
      <c r="B218" s="34">
        <v>44058</v>
      </c>
      <c r="C218" s="4">
        <v>161470</v>
      </c>
      <c r="D218" s="4">
        <v>1227</v>
      </c>
      <c r="E218" s="4">
        <v>340998</v>
      </c>
      <c r="F218" s="4">
        <v>44922</v>
      </c>
      <c r="G218" s="4">
        <v>1891</v>
      </c>
      <c r="H218" s="4">
        <v>15891</v>
      </c>
      <c r="I218" s="4">
        <v>9087</v>
      </c>
      <c r="J218" s="75">
        <f t="shared" si="15"/>
        <v>8</v>
      </c>
      <c r="K218" s="4">
        <v>23568460</v>
      </c>
      <c r="L218" s="4">
        <v>249234</v>
      </c>
      <c r="M218" s="4">
        <v>1663</v>
      </c>
      <c r="N218" s="4">
        <v>2526</v>
      </c>
      <c r="O218" s="42" t="e">
        <f>IFERROR(VLOOKUP(N218,Mapping!$A$1:$B$17,2,0),Absent)</f>
        <v>#NAME?</v>
      </c>
      <c r="P218" s="4">
        <v>5320368</v>
      </c>
      <c r="Q218" s="4">
        <v>56046</v>
      </c>
      <c r="R218" s="4">
        <v>56</v>
      </c>
      <c r="S218" s="4" t="e">
        <f>VLOOKUP(Q218,Mapping!$A$1:$B$17,2,0)</f>
        <v>#N/A</v>
      </c>
      <c r="T218" s="4">
        <v>73264876</v>
      </c>
      <c r="U218" s="4">
        <v>893080</v>
      </c>
      <c r="V218" s="34" t="str">
        <f t="shared" si="16"/>
        <v>4345_03</v>
      </c>
      <c r="W218" s="75" t="e">
        <f t="shared" si="17"/>
        <v>#N/A</v>
      </c>
      <c r="X218" s="43" t="e">
        <f t="shared" si="18"/>
        <v>#VALUE!</v>
      </c>
      <c r="Y218" s="43" t="e">
        <f t="shared" si="19"/>
        <v>#VALUE!</v>
      </c>
    </row>
    <row r="219" spans="2:25" x14ac:dyDescent="0.35">
      <c r="B219" s="34">
        <v>44059</v>
      </c>
      <c r="C219" s="4">
        <v>162087</v>
      </c>
      <c r="D219" s="4">
        <v>617</v>
      </c>
      <c r="E219" s="4">
        <v>341683</v>
      </c>
      <c r="F219" s="4">
        <v>44155</v>
      </c>
      <c r="G219" s="4">
        <v>685</v>
      </c>
      <c r="H219" s="4">
        <v>15924</v>
      </c>
      <c r="I219" s="4">
        <v>8958</v>
      </c>
      <c r="J219" s="75">
        <f t="shared" si="15"/>
        <v>6</v>
      </c>
      <c r="K219" s="4">
        <v>23826651</v>
      </c>
      <c r="L219" s="4">
        <v>258191</v>
      </c>
      <c r="M219" s="4">
        <v>1665</v>
      </c>
      <c r="N219" s="4">
        <v>2481</v>
      </c>
      <c r="O219" s="42" t="e">
        <f>IFERROR(VLOOKUP(N219,Mapping!$A$1:$B$17,2,0),Absent)</f>
        <v>#NAME?</v>
      </c>
      <c r="P219" s="4">
        <v>5362871</v>
      </c>
      <c r="Q219" s="4">
        <v>42503</v>
      </c>
      <c r="R219" s="4">
        <v>56</v>
      </c>
      <c r="S219" s="4" t="e">
        <f>VLOOKUP(Q219,Mapping!$A$1:$B$17,2,0)</f>
        <v>#N/A</v>
      </c>
      <c r="T219" s="4">
        <v>74050076</v>
      </c>
      <c r="U219" s="4">
        <v>785200</v>
      </c>
      <c r="V219" s="34" t="str">
        <f t="shared" si="16"/>
        <v>4049_10</v>
      </c>
      <c r="W219" s="75" t="e">
        <f t="shared" si="17"/>
        <v>#N/A</v>
      </c>
      <c r="X219" s="43" t="e">
        <f t="shared" si="18"/>
        <v>#VALUE!</v>
      </c>
      <c r="Y219" s="43" t="e">
        <f t="shared" si="19"/>
        <v>#VALUE!</v>
      </c>
    </row>
    <row r="220" spans="2:25" x14ac:dyDescent="0.35">
      <c r="B220" s="34">
        <v>44060</v>
      </c>
      <c r="C220" s="4">
        <v>162498</v>
      </c>
      <c r="D220" s="4">
        <v>411</v>
      </c>
      <c r="E220" s="4">
        <v>342907</v>
      </c>
      <c r="F220" s="4">
        <v>43614</v>
      </c>
      <c r="G220" s="4">
        <v>1224</v>
      </c>
      <c r="H220" s="4">
        <v>15985</v>
      </c>
      <c r="I220" s="4">
        <v>8881</v>
      </c>
      <c r="J220" s="75">
        <f t="shared" si="15"/>
        <v>11</v>
      </c>
      <c r="K220" s="4">
        <v>24013625</v>
      </c>
      <c r="L220" s="4">
        <v>186974</v>
      </c>
      <c r="M220" s="4">
        <v>1678</v>
      </c>
      <c r="N220" s="4">
        <v>2444</v>
      </c>
      <c r="O220" s="42" t="e">
        <f>IFERROR(VLOOKUP(N220,Mapping!$A$1:$B$17,2,0),Absent)</f>
        <v>#NAME?</v>
      </c>
      <c r="P220" s="4">
        <v>5400622</v>
      </c>
      <c r="Q220" s="4">
        <v>37751</v>
      </c>
      <c r="R220" s="4">
        <v>56</v>
      </c>
      <c r="S220" s="4" t="e">
        <f>VLOOKUP(Q220,Mapping!$A$1:$B$17,2,0)</f>
        <v>#N/A</v>
      </c>
      <c r="T220" s="4">
        <v>74752658</v>
      </c>
      <c r="U220" s="4">
        <v>702582</v>
      </c>
      <c r="V220" s="34" t="str">
        <f t="shared" si="16"/>
        <v>3823_08</v>
      </c>
      <c r="W220" s="75" t="e">
        <f t="shared" si="17"/>
        <v>#N/A</v>
      </c>
      <c r="X220" s="43" t="e">
        <f t="shared" si="18"/>
        <v>#VALUE!</v>
      </c>
      <c r="Y220" s="43" t="e">
        <f t="shared" si="19"/>
        <v>#VALUE!</v>
      </c>
    </row>
    <row r="221" spans="2:25" x14ac:dyDescent="0.35">
      <c r="B221" s="34">
        <v>44061</v>
      </c>
      <c r="C221" s="4">
        <v>163677</v>
      </c>
      <c r="D221" s="4">
        <v>1179</v>
      </c>
      <c r="E221" s="4">
        <v>345168</v>
      </c>
      <c r="F221" s="4">
        <v>43840</v>
      </c>
      <c r="G221" s="4">
        <v>2261</v>
      </c>
      <c r="H221" s="4">
        <v>16123</v>
      </c>
      <c r="I221" s="4">
        <v>8859</v>
      </c>
      <c r="J221" s="75">
        <f t="shared" si="15"/>
        <v>1</v>
      </c>
      <c r="K221" s="4">
        <v>24219442</v>
      </c>
      <c r="L221" s="4">
        <v>205817</v>
      </c>
      <c r="M221" s="4">
        <v>1695</v>
      </c>
      <c r="N221" s="4">
        <v>2467</v>
      </c>
      <c r="O221" s="42" t="e">
        <f>IFERROR(VLOOKUP(N221,Mapping!$A$1:$B$17,2,0),Absent)</f>
        <v>#NAME?</v>
      </c>
      <c r="P221" s="4">
        <v>5440692</v>
      </c>
      <c r="Q221" s="4">
        <v>40070</v>
      </c>
      <c r="R221" s="4">
        <v>56</v>
      </c>
      <c r="S221" s="4" t="e">
        <f>VLOOKUP(Q221,Mapping!$A$1:$B$17,2,0)</f>
        <v>#N/A</v>
      </c>
      <c r="T221" s="4">
        <v>75524652</v>
      </c>
      <c r="U221" s="4">
        <v>771994</v>
      </c>
      <c r="V221" s="34" t="str">
        <f t="shared" si="16"/>
        <v>4013_08</v>
      </c>
      <c r="W221" s="75" t="e">
        <f t="shared" si="17"/>
        <v>#N/A</v>
      </c>
      <c r="X221" s="43" t="e">
        <f t="shared" si="18"/>
        <v>#VALUE!</v>
      </c>
      <c r="Y221" s="43" t="e">
        <f t="shared" si="19"/>
        <v>#VALUE!</v>
      </c>
    </row>
    <row r="222" spans="2:25" x14ac:dyDescent="0.35">
      <c r="B222" s="34">
        <v>44062</v>
      </c>
      <c r="C222" s="4">
        <v>165088</v>
      </c>
      <c r="D222" s="4">
        <v>1411</v>
      </c>
      <c r="E222" s="4">
        <v>347151</v>
      </c>
      <c r="F222" s="4">
        <v>43406</v>
      </c>
      <c r="G222" s="4">
        <v>1983</v>
      </c>
      <c r="H222" s="4">
        <v>16377</v>
      </c>
      <c r="I222" s="4">
        <v>8747</v>
      </c>
      <c r="J222" s="75">
        <f t="shared" si="15"/>
        <v>6</v>
      </c>
      <c r="K222" s="4">
        <v>24462674</v>
      </c>
      <c r="L222" s="4">
        <v>243232</v>
      </c>
      <c r="M222" s="4">
        <v>1705</v>
      </c>
      <c r="N222" s="4">
        <v>2375</v>
      </c>
      <c r="O222" s="42" t="e">
        <f>IFERROR(VLOOKUP(N222,Mapping!$A$1:$B$17,2,0),Absent)</f>
        <v>#NAME?</v>
      </c>
      <c r="P222" s="4">
        <v>5485765</v>
      </c>
      <c r="Q222" s="4">
        <v>45073</v>
      </c>
      <c r="R222" s="4">
        <v>56</v>
      </c>
      <c r="S222" s="4" t="e">
        <f>VLOOKUP(Q222,Mapping!$A$1:$B$17,2,0)</f>
        <v>#N/A</v>
      </c>
      <c r="T222" s="4">
        <v>76356767</v>
      </c>
      <c r="U222" s="4">
        <v>832115</v>
      </c>
      <c r="V222" s="34" t="str">
        <f t="shared" si="16"/>
        <v>4178_04</v>
      </c>
      <c r="W222" s="75" t="e">
        <f t="shared" si="17"/>
        <v>#N/A</v>
      </c>
      <c r="X222" s="43" t="e">
        <f t="shared" si="18"/>
        <v>#VALUE!</v>
      </c>
      <c r="Y222" s="43" t="e">
        <f t="shared" si="19"/>
        <v>#VALUE!</v>
      </c>
    </row>
    <row r="223" spans="2:25" x14ac:dyDescent="0.35">
      <c r="B223" s="34">
        <v>44063</v>
      </c>
      <c r="C223" s="4">
        <v>166217</v>
      </c>
      <c r="D223" s="4">
        <v>1129</v>
      </c>
      <c r="E223" s="4">
        <v>349134</v>
      </c>
      <c r="F223" s="4">
        <v>42109</v>
      </c>
      <c r="G223" s="4">
        <v>1983</v>
      </c>
      <c r="H223" s="4">
        <v>16487</v>
      </c>
      <c r="I223" s="4">
        <v>8486</v>
      </c>
      <c r="J223" s="75">
        <f t="shared" si="15"/>
        <v>11</v>
      </c>
      <c r="K223" s="4">
        <v>24671146</v>
      </c>
      <c r="L223" s="4">
        <v>208472</v>
      </c>
      <c r="M223" s="4">
        <v>1716</v>
      </c>
      <c r="N223" s="4">
        <v>2330</v>
      </c>
      <c r="O223" s="42" t="e">
        <f>IFERROR(VLOOKUP(N223,Mapping!$A$1:$B$17,2,0),Absent)</f>
        <v>#NAME?</v>
      </c>
      <c r="P223" s="4">
        <v>5529609</v>
      </c>
      <c r="Q223" s="4">
        <v>43844</v>
      </c>
      <c r="R223" s="4">
        <v>56</v>
      </c>
      <c r="S223" s="4" t="e">
        <f>VLOOKUP(Q223,Mapping!$A$1:$B$17,2,0)</f>
        <v>#N/A</v>
      </c>
      <c r="T223" s="4">
        <v>77220977</v>
      </c>
      <c r="U223" s="4">
        <v>864210</v>
      </c>
      <c r="V223" s="34" t="str">
        <f t="shared" si="16"/>
        <v>4266_02</v>
      </c>
      <c r="W223" s="75" t="e">
        <f t="shared" si="17"/>
        <v>#N/A</v>
      </c>
      <c r="X223" s="43" t="e">
        <f t="shared" si="18"/>
        <v>#VALUE!</v>
      </c>
      <c r="Y223" s="43" t="e">
        <f t="shared" si="19"/>
        <v>#VALUE!</v>
      </c>
    </row>
    <row r="224" spans="2:25" x14ac:dyDescent="0.35">
      <c r="B224" s="34">
        <v>44064</v>
      </c>
      <c r="C224" s="4">
        <v>167336</v>
      </c>
      <c r="D224" s="4">
        <v>1119</v>
      </c>
      <c r="E224" s="4">
        <v>350917</v>
      </c>
      <c r="F224" s="4">
        <v>41049</v>
      </c>
      <c r="G224" s="4">
        <v>1783</v>
      </c>
      <c r="H224" s="4">
        <v>16563</v>
      </c>
      <c r="I224" s="4">
        <v>8358</v>
      </c>
      <c r="J224" s="75">
        <f t="shared" si="15"/>
        <v>10</v>
      </c>
      <c r="K224" s="4">
        <v>24922745</v>
      </c>
      <c r="L224" s="4">
        <v>251599</v>
      </c>
      <c r="M224" s="4">
        <v>1730</v>
      </c>
      <c r="N224" s="4">
        <v>2288</v>
      </c>
      <c r="O224" s="42" t="e">
        <f>IFERROR(VLOOKUP(N224,Mapping!$A$1:$B$17,2,0),Absent)</f>
        <v>#NAME?</v>
      </c>
      <c r="P224" s="4">
        <v>5576065</v>
      </c>
      <c r="Q224" s="4">
        <v>46456</v>
      </c>
      <c r="R224" s="4">
        <v>56</v>
      </c>
      <c r="S224" s="4" t="e">
        <f>VLOOKUP(Q224,Mapping!$A$1:$B$17,2,0)</f>
        <v>#N/A</v>
      </c>
      <c r="T224" s="4">
        <v>78136411</v>
      </c>
      <c r="U224" s="4">
        <v>915434</v>
      </c>
      <c r="V224" s="34" t="str">
        <f t="shared" si="16"/>
        <v>4406_05</v>
      </c>
      <c r="W224" s="75" t="e">
        <f t="shared" si="17"/>
        <v>#N/A</v>
      </c>
      <c r="X224" s="43" t="e">
        <f t="shared" si="18"/>
        <v>#VALUE!</v>
      </c>
      <c r="Y224" s="43" t="e">
        <f t="shared" si="19"/>
        <v>#VALUE!</v>
      </c>
    </row>
    <row r="225" spans="2:25" x14ac:dyDescent="0.35">
      <c r="B225" s="34">
        <v>44065</v>
      </c>
      <c r="C225" s="4">
        <v>168371</v>
      </c>
      <c r="D225" s="4">
        <v>1035</v>
      </c>
      <c r="E225" s="4">
        <v>352520</v>
      </c>
      <c r="F225" s="4">
        <v>40017</v>
      </c>
      <c r="G225" s="4">
        <v>1603</v>
      </c>
      <c r="H225" s="4">
        <v>16657</v>
      </c>
      <c r="I225" s="4">
        <v>8207</v>
      </c>
      <c r="J225" s="75">
        <f t="shared" si="15"/>
        <v>2</v>
      </c>
      <c r="K225" s="4">
        <v>25152471</v>
      </c>
      <c r="L225" s="4">
        <v>229726</v>
      </c>
      <c r="M225" s="4">
        <v>1736</v>
      </c>
      <c r="N225" s="4">
        <v>2204</v>
      </c>
      <c r="O225" s="42" t="e">
        <f>IFERROR(VLOOKUP(N225,Mapping!$A$1:$B$17,2,0),Absent)</f>
        <v>#NAME?</v>
      </c>
      <c r="P225" s="4">
        <v>5622119</v>
      </c>
      <c r="Q225" s="4">
        <v>46054</v>
      </c>
      <c r="R225" s="4">
        <v>56</v>
      </c>
      <c r="S225" s="4" t="e">
        <f>VLOOKUP(Q225,Mapping!$A$1:$B$17,2,0)</f>
        <v>#N/A</v>
      </c>
      <c r="T225" s="4">
        <v>79044593</v>
      </c>
      <c r="U225" s="4">
        <v>908182</v>
      </c>
      <c r="V225" s="34" t="str">
        <f t="shared" si="16"/>
        <v>4386_07</v>
      </c>
      <c r="W225" s="75" t="e">
        <f t="shared" si="17"/>
        <v>#N/A</v>
      </c>
      <c r="X225" s="43" t="e">
        <f t="shared" si="18"/>
        <v>#VALUE!</v>
      </c>
      <c r="Y225" s="43" t="e">
        <f t="shared" si="19"/>
        <v>#VALUE!</v>
      </c>
    </row>
    <row r="226" spans="2:25" x14ac:dyDescent="0.35">
      <c r="B226" s="34">
        <v>44066</v>
      </c>
      <c r="C226" s="4">
        <v>168948</v>
      </c>
      <c r="D226" s="4">
        <v>577</v>
      </c>
      <c r="E226" s="4">
        <v>353218</v>
      </c>
      <c r="F226" s="4">
        <v>39064</v>
      </c>
      <c r="G226" s="4">
        <v>698</v>
      </c>
      <c r="H226" s="4">
        <v>16697</v>
      </c>
      <c r="I226" s="4">
        <v>7949</v>
      </c>
      <c r="J226" s="75">
        <f t="shared" si="15"/>
        <v>1</v>
      </c>
      <c r="K226" s="4">
        <v>25280953</v>
      </c>
      <c r="L226" s="4">
        <v>128482</v>
      </c>
      <c r="M226" s="4">
        <v>1737</v>
      </c>
      <c r="N226" s="4">
        <v>2131</v>
      </c>
      <c r="O226" s="42" t="e">
        <f>IFERROR(VLOOKUP(N226,Mapping!$A$1:$B$17,2,0),Absent)</f>
        <v>#NAME?</v>
      </c>
      <c r="P226" s="4">
        <v>5660019</v>
      </c>
      <c r="Q226" s="4">
        <v>37900</v>
      </c>
      <c r="R226" s="4">
        <v>56</v>
      </c>
      <c r="S226" s="4" t="e">
        <f>VLOOKUP(Q226,Mapping!$A$1:$B$17,2,0)</f>
        <v>#N/A</v>
      </c>
      <c r="T226" s="4">
        <v>79770311</v>
      </c>
      <c r="U226" s="4">
        <v>725718</v>
      </c>
      <c r="V226" s="34" t="str">
        <f t="shared" si="16"/>
        <v>3886_12</v>
      </c>
      <c r="W226" s="75" t="e">
        <f t="shared" si="17"/>
        <v>#N/A</v>
      </c>
      <c r="X226" s="43" t="e">
        <f t="shared" si="18"/>
        <v>#VALUE!</v>
      </c>
      <c r="Y226" s="43" t="e">
        <f t="shared" si="19"/>
        <v>#VALUE!</v>
      </c>
    </row>
    <row r="227" spans="2:25" x14ac:dyDescent="0.35">
      <c r="B227" s="34">
        <v>44067</v>
      </c>
      <c r="C227" s="4">
        <v>169289</v>
      </c>
      <c r="D227" s="4">
        <v>341</v>
      </c>
      <c r="E227" s="4">
        <v>354249</v>
      </c>
      <c r="F227" s="4">
        <v>38806</v>
      </c>
      <c r="G227" s="4">
        <v>1031</v>
      </c>
      <c r="H227" s="4">
        <v>16787</v>
      </c>
      <c r="I227" s="4">
        <v>7854</v>
      </c>
      <c r="J227" s="75">
        <f t="shared" si="15"/>
        <v>11</v>
      </c>
      <c r="K227" s="4">
        <v>25500592</v>
      </c>
      <c r="L227" s="4">
        <v>219639</v>
      </c>
      <c r="M227" s="4">
        <v>1764</v>
      </c>
      <c r="N227" s="4">
        <v>2112</v>
      </c>
      <c r="O227" s="42" t="e">
        <f>IFERROR(VLOOKUP(N227,Mapping!$A$1:$B$17,2,0),Absent)</f>
        <v>#NAME?</v>
      </c>
      <c r="P227" s="4">
        <v>5694562</v>
      </c>
      <c r="Q227" s="4">
        <v>34543</v>
      </c>
      <c r="R227" s="4">
        <v>56</v>
      </c>
      <c r="S227" s="4" t="e">
        <f>VLOOKUP(Q227,Mapping!$A$1:$B$17,2,0)</f>
        <v>#N/A</v>
      </c>
      <c r="T227" s="4">
        <v>80485262</v>
      </c>
      <c r="U227" s="4">
        <v>714951</v>
      </c>
      <c r="V227" s="34" t="str">
        <f t="shared" si="16"/>
        <v>3857_06</v>
      </c>
      <c r="W227" s="75" t="e">
        <f t="shared" si="17"/>
        <v>#N/A</v>
      </c>
      <c r="X227" s="43" t="e">
        <f t="shared" si="18"/>
        <v>#VALUE!</v>
      </c>
      <c r="Y227" s="43" t="e">
        <f t="shared" si="19"/>
        <v>#VALUE!</v>
      </c>
    </row>
    <row r="228" spans="2:25" x14ac:dyDescent="0.35">
      <c r="B228" s="34">
        <v>44068</v>
      </c>
      <c r="C228" s="4">
        <v>170429</v>
      </c>
      <c r="D228" s="4">
        <v>1140</v>
      </c>
      <c r="E228" s="4">
        <v>356237</v>
      </c>
      <c r="F228" s="4">
        <v>38831</v>
      </c>
      <c r="G228" s="4">
        <v>1988</v>
      </c>
      <c r="H228" s="4">
        <v>16920</v>
      </c>
      <c r="I228" s="4">
        <v>7854</v>
      </c>
      <c r="J228" s="75">
        <f t="shared" si="15"/>
        <v>5</v>
      </c>
      <c r="K228" s="4">
        <v>25725096</v>
      </c>
      <c r="L228" s="4">
        <v>224504</v>
      </c>
      <c r="M228" s="4">
        <v>1789</v>
      </c>
      <c r="N228" s="4">
        <v>2161</v>
      </c>
      <c r="O228" s="42" t="e">
        <f>IFERROR(VLOOKUP(N228,Mapping!$A$1:$B$17,2,0),Absent)</f>
        <v>#NAME?</v>
      </c>
      <c r="P228" s="4">
        <v>5731401</v>
      </c>
      <c r="Q228" s="4">
        <v>36839</v>
      </c>
      <c r="R228" s="4">
        <v>56</v>
      </c>
      <c r="S228" s="4" t="e">
        <f>VLOOKUP(Q228,Mapping!$A$1:$B$17,2,0)</f>
        <v>#N/A</v>
      </c>
      <c r="T228" s="4">
        <v>81229134</v>
      </c>
      <c r="U228" s="4">
        <v>743872</v>
      </c>
      <c r="V228" s="34" t="str">
        <f t="shared" si="16"/>
        <v>3936_08</v>
      </c>
      <c r="W228" s="75" t="e">
        <f t="shared" si="17"/>
        <v>#N/A</v>
      </c>
      <c r="X228" s="43" t="e">
        <f t="shared" si="18"/>
        <v>#VALUE!</v>
      </c>
      <c r="Y228" s="43" t="e">
        <f t="shared" si="19"/>
        <v>#VALUE!</v>
      </c>
    </row>
    <row r="229" spans="2:25" x14ac:dyDescent="0.35">
      <c r="B229" s="34">
        <v>44069</v>
      </c>
      <c r="C229" s="4">
        <v>171729</v>
      </c>
      <c r="D229" s="4">
        <v>1300</v>
      </c>
      <c r="E229" s="4">
        <v>358041</v>
      </c>
      <c r="F229" s="4">
        <v>38515</v>
      </c>
      <c r="G229" s="4">
        <v>1804</v>
      </c>
      <c r="H229" s="4">
        <v>17046</v>
      </c>
      <c r="I229" s="4">
        <v>7742</v>
      </c>
      <c r="J229" s="75">
        <f t="shared" si="15"/>
        <v>4</v>
      </c>
      <c r="K229" s="4">
        <v>25941680</v>
      </c>
      <c r="L229" s="4">
        <v>216584</v>
      </c>
      <c r="M229" s="4">
        <v>1809</v>
      </c>
      <c r="N229" s="4">
        <v>2143</v>
      </c>
      <c r="O229" s="42" t="e">
        <f>IFERROR(VLOOKUP(N229,Mapping!$A$1:$B$17,2,0),Absent)</f>
        <v>#NAME?</v>
      </c>
      <c r="P229" s="4">
        <v>5775732</v>
      </c>
      <c r="Q229" s="4">
        <v>44331</v>
      </c>
      <c r="R229" s="4">
        <v>56</v>
      </c>
      <c r="S229" s="4" t="e">
        <f>VLOOKUP(Q229,Mapping!$A$1:$B$17,2,0)</f>
        <v>#N/A</v>
      </c>
      <c r="T229" s="4">
        <v>82001802</v>
      </c>
      <c r="U229" s="4">
        <v>772668</v>
      </c>
      <c r="V229" s="34" t="str">
        <f t="shared" si="16"/>
        <v>4015_06</v>
      </c>
      <c r="W229" s="75" t="e">
        <f t="shared" si="17"/>
        <v>#N/A</v>
      </c>
      <c r="X229" s="43" t="e">
        <f t="shared" si="18"/>
        <v>#VALUE!</v>
      </c>
      <c r="Y229" s="43" t="e">
        <f t="shared" si="19"/>
        <v>#VALUE!</v>
      </c>
    </row>
    <row r="230" spans="2:25" x14ac:dyDescent="0.35">
      <c r="B230" s="34">
        <v>44070</v>
      </c>
      <c r="C230" s="4">
        <v>172857</v>
      </c>
      <c r="D230" s="4">
        <v>1128</v>
      </c>
      <c r="E230" s="4">
        <v>359695</v>
      </c>
      <c r="F230" s="4">
        <v>37498</v>
      </c>
      <c r="G230" s="4">
        <v>1654</v>
      </c>
      <c r="H230" s="4">
        <v>17181</v>
      </c>
      <c r="I230" s="4">
        <v>7712</v>
      </c>
      <c r="J230" s="75">
        <f t="shared" si="15"/>
        <v>10</v>
      </c>
      <c r="K230" s="4">
        <v>26185279</v>
      </c>
      <c r="L230" s="4">
        <v>243599</v>
      </c>
      <c r="M230" s="4">
        <v>1831</v>
      </c>
      <c r="N230" s="4">
        <v>2128</v>
      </c>
      <c r="O230" s="42" t="e">
        <f>IFERROR(VLOOKUP(N230,Mapping!$A$1:$B$17,2,0),Absent)</f>
        <v>#NAME?</v>
      </c>
      <c r="P230" s="4">
        <v>5819843</v>
      </c>
      <c r="Q230" s="4">
        <v>44111</v>
      </c>
      <c r="R230" s="4">
        <v>56</v>
      </c>
      <c r="S230" s="4" t="e">
        <f>VLOOKUP(Q230,Mapping!$A$1:$B$17,2,0)</f>
        <v>#N/A</v>
      </c>
      <c r="T230" s="4">
        <v>82859379</v>
      </c>
      <c r="U230" s="4">
        <v>857577</v>
      </c>
      <c r="V230" s="34" t="str">
        <f t="shared" si="16"/>
        <v>4247_12</v>
      </c>
      <c r="W230" s="75" t="e">
        <f t="shared" si="17"/>
        <v>#N/A</v>
      </c>
      <c r="X230" s="43" t="e">
        <f t="shared" si="18"/>
        <v>#VALUE!</v>
      </c>
      <c r="Y230" s="43" t="e">
        <f t="shared" si="19"/>
        <v>#VALUE!</v>
      </c>
    </row>
    <row r="231" spans="2:25" x14ac:dyDescent="0.35">
      <c r="B231" s="34">
        <v>44071</v>
      </c>
      <c r="C231" s="4">
        <v>173877</v>
      </c>
      <c r="D231" s="4">
        <v>1020</v>
      </c>
      <c r="E231" s="4">
        <v>361337</v>
      </c>
      <c r="F231" s="4">
        <v>37356</v>
      </c>
      <c r="G231" s="4">
        <v>1642</v>
      </c>
      <c r="H231" s="4">
        <v>17304</v>
      </c>
      <c r="I231" s="4">
        <v>7564</v>
      </c>
      <c r="J231" s="75">
        <f t="shared" si="15"/>
        <v>4</v>
      </c>
      <c r="K231" s="4">
        <v>26409914</v>
      </c>
      <c r="L231" s="4">
        <v>224635</v>
      </c>
      <c r="M231" s="4">
        <v>1856</v>
      </c>
      <c r="N231" s="4">
        <v>2087</v>
      </c>
      <c r="O231" s="42" t="e">
        <f>IFERROR(VLOOKUP(N231,Mapping!$A$1:$B$17,2,0),Absent)</f>
        <v>#NAME?</v>
      </c>
      <c r="P231" s="4">
        <v>5865958</v>
      </c>
      <c r="Q231" s="4">
        <v>46115</v>
      </c>
      <c r="R231" s="4">
        <v>56</v>
      </c>
      <c r="S231" s="4" t="e">
        <f>VLOOKUP(Q231,Mapping!$A$1:$B$17,2,0)</f>
        <v>#N/A</v>
      </c>
      <c r="T231" s="4">
        <v>83797844</v>
      </c>
      <c r="U231" s="4">
        <v>938465</v>
      </c>
      <c r="V231" s="34" t="str">
        <f t="shared" si="16"/>
        <v>4469_06</v>
      </c>
      <c r="W231" s="75" t="e">
        <f t="shared" si="17"/>
        <v>#N/A</v>
      </c>
      <c r="X231" s="43" t="e">
        <f t="shared" si="18"/>
        <v>#VALUE!</v>
      </c>
      <c r="Y231" s="43" t="e">
        <f t="shared" si="19"/>
        <v>#VALUE!</v>
      </c>
    </row>
    <row r="232" spans="2:25" x14ac:dyDescent="0.35">
      <c r="B232" s="34">
        <v>44072</v>
      </c>
      <c r="C232" s="4">
        <v>174894</v>
      </c>
      <c r="D232" s="4">
        <v>1017</v>
      </c>
      <c r="E232" s="4">
        <v>362636</v>
      </c>
      <c r="F232" s="4">
        <v>36516</v>
      </c>
      <c r="G232" s="4">
        <v>1299</v>
      </c>
      <c r="H232" s="4">
        <v>17401</v>
      </c>
      <c r="I232" s="4">
        <v>7413</v>
      </c>
      <c r="J232" s="75">
        <f t="shared" si="15"/>
        <v>11</v>
      </c>
      <c r="K232" s="4">
        <v>26667080</v>
      </c>
      <c r="L232" s="4">
        <v>257166</v>
      </c>
      <c r="M232" s="4">
        <v>1864</v>
      </c>
      <c r="N232" s="4">
        <v>2062</v>
      </c>
      <c r="O232" s="42" t="e">
        <f>IFERROR(VLOOKUP(N232,Mapping!$A$1:$B$17,2,0),Absent)</f>
        <v>#NAME?</v>
      </c>
      <c r="P232" s="4">
        <v>5909953</v>
      </c>
      <c r="Q232" s="4">
        <v>43995</v>
      </c>
      <c r="R232" s="4">
        <v>56</v>
      </c>
      <c r="S232" s="4" t="e">
        <f>VLOOKUP(Q232,Mapping!$A$1:$B$17,2,0)</f>
        <v>#N/A</v>
      </c>
      <c r="T232" s="4">
        <v>84744931</v>
      </c>
      <c r="U232" s="4">
        <v>947087</v>
      </c>
      <c r="V232" s="34" t="str">
        <f t="shared" si="16"/>
        <v>4493_01</v>
      </c>
      <c r="W232" s="75" t="e">
        <f t="shared" si="17"/>
        <v>#N/A</v>
      </c>
      <c r="X232" s="43" t="e">
        <f t="shared" si="18"/>
        <v>#VALUE!</v>
      </c>
      <c r="Y232" s="43" t="e">
        <f t="shared" si="19"/>
        <v>#VALUE!</v>
      </c>
    </row>
    <row r="233" spans="2:25" x14ac:dyDescent="0.35">
      <c r="B233" s="34">
        <v>44073</v>
      </c>
      <c r="C233" s="4">
        <v>175371</v>
      </c>
      <c r="D233" s="4">
        <v>477</v>
      </c>
      <c r="E233" s="4">
        <v>363298</v>
      </c>
      <c r="F233" s="4">
        <v>35801</v>
      </c>
      <c r="G233" s="4">
        <v>662</v>
      </c>
      <c r="H233" s="4">
        <v>17439</v>
      </c>
      <c r="I233" s="4">
        <v>7268</v>
      </c>
      <c r="J233" s="75">
        <f t="shared" si="15"/>
        <v>9</v>
      </c>
      <c r="K233" s="4">
        <v>26887882</v>
      </c>
      <c r="L233" s="4">
        <v>220802</v>
      </c>
      <c r="M233" s="4">
        <v>1870</v>
      </c>
      <c r="N233" s="4">
        <v>2055</v>
      </c>
      <c r="O233" s="42" t="e">
        <f>IFERROR(VLOOKUP(N233,Mapping!$A$1:$B$17,2,0),Absent)</f>
        <v>#NAME?</v>
      </c>
      <c r="P233" s="4">
        <v>5948719</v>
      </c>
      <c r="Q233" s="4">
        <v>38766</v>
      </c>
      <c r="R233" s="4">
        <v>56</v>
      </c>
      <c r="S233" s="4" t="e">
        <f>VLOOKUP(Q233,Mapping!$A$1:$B$17,2,0)</f>
        <v>#N/A</v>
      </c>
      <c r="T233" s="4">
        <v>85568281</v>
      </c>
      <c r="U233" s="4">
        <v>823350</v>
      </c>
      <c r="V233" s="34" t="str">
        <f t="shared" si="16"/>
        <v>4154_04</v>
      </c>
      <c r="W233" s="75" t="e">
        <f t="shared" si="17"/>
        <v>#N/A</v>
      </c>
      <c r="X233" s="43" t="e">
        <f t="shared" si="18"/>
        <v>#VALUE!</v>
      </c>
      <c r="Y233" s="43" t="e">
        <f t="shared" si="19"/>
        <v>#VALUE!</v>
      </c>
    </row>
    <row r="234" spans="2:25" x14ac:dyDescent="0.35">
      <c r="B234" s="34">
        <v>44074</v>
      </c>
      <c r="C234" s="4">
        <v>175751</v>
      </c>
      <c r="D234" s="4">
        <v>380</v>
      </c>
      <c r="E234" s="4">
        <v>364008</v>
      </c>
      <c r="F234" s="4">
        <v>35453</v>
      </c>
      <c r="G234" s="4">
        <v>710</v>
      </c>
      <c r="H234" s="4">
        <v>17537</v>
      </c>
      <c r="I234" s="4">
        <v>7047</v>
      </c>
      <c r="J234" s="75">
        <f t="shared" si="15"/>
        <v>8</v>
      </c>
      <c r="K234" s="4">
        <v>27068610</v>
      </c>
      <c r="L234" s="4">
        <v>180728</v>
      </c>
      <c r="M234" s="4">
        <v>1877</v>
      </c>
      <c r="N234" s="4">
        <v>2075</v>
      </c>
      <c r="O234" s="42" t="e">
        <f>IFERROR(VLOOKUP(N234,Mapping!$A$1:$B$17,2,0),Absent)</f>
        <v>#NAME?</v>
      </c>
      <c r="P234" s="4">
        <v>5980439</v>
      </c>
      <c r="Q234" s="4">
        <v>31720</v>
      </c>
      <c r="R234" s="4">
        <v>56</v>
      </c>
      <c r="S234" s="4" t="e">
        <f>VLOOKUP(Q234,Mapping!$A$1:$B$17,2,0)</f>
        <v>#N/A</v>
      </c>
      <c r="T234" s="4">
        <v>86248930</v>
      </c>
      <c r="U234" s="4">
        <v>680649</v>
      </c>
      <c r="V234" s="34" t="str">
        <f t="shared" si="16"/>
        <v>3763_07</v>
      </c>
      <c r="W234" s="75" t="e">
        <f t="shared" si="17"/>
        <v>#N/A</v>
      </c>
      <c r="X234" s="43" t="e">
        <f t="shared" si="18"/>
        <v>#VALUE!</v>
      </c>
      <c r="Y234" s="43" t="e">
        <f t="shared" si="19"/>
        <v>#VALUE!</v>
      </c>
    </row>
    <row r="235" spans="2:25" x14ac:dyDescent="0.35">
      <c r="B235" s="34">
        <v>44075</v>
      </c>
      <c r="C235" s="4">
        <v>176765</v>
      </c>
      <c r="D235" s="4">
        <v>1014</v>
      </c>
      <c r="E235" s="4">
        <v>365875</v>
      </c>
      <c r="F235" s="4">
        <v>35338</v>
      </c>
      <c r="G235" s="4">
        <v>1867</v>
      </c>
      <c r="H235" s="4">
        <v>17655</v>
      </c>
      <c r="I235" s="4">
        <v>7084</v>
      </c>
      <c r="J235" s="75">
        <f t="shared" si="15"/>
        <v>9</v>
      </c>
      <c r="K235" s="4">
        <v>27247820</v>
      </c>
      <c r="L235" s="4">
        <v>179210</v>
      </c>
      <c r="M235" s="4">
        <v>1902</v>
      </c>
      <c r="N235" s="4">
        <v>2041</v>
      </c>
      <c r="O235" s="42" t="e">
        <f>IFERROR(VLOOKUP(N235,Mapping!$A$1:$B$17,2,0),Absent)</f>
        <v>#NAME?</v>
      </c>
      <c r="P235" s="4">
        <v>6022681</v>
      </c>
      <c r="Q235" s="4">
        <v>42242</v>
      </c>
      <c r="R235" s="4">
        <v>56</v>
      </c>
      <c r="S235" s="4" t="e">
        <f>VLOOKUP(Q235,Mapping!$A$1:$B$17,2,0)</f>
        <v>#N/A</v>
      </c>
      <c r="T235" s="4">
        <v>87045460</v>
      </c>
      <c r="U235" s="4">
        <v>796530</v>
      </c>
      <c r="V235" s="34" t="str">
        <f t="shared" si="16"/>
        <v>4080_10</v>
      </c>
      <c r="W235" s="75" t="e">
        <f t="shared" si="17"/>
        <v>#N/A</v>
      </c>
      <c r="X235" s="43" t="e">
        <f t="shared" si="18"/>
        <v>#VALUE!</v>
      </c>
      <c r="Y235" s="43" t="e">
        <f t="shared" si="19"/>
        <v>#VALUE!</v>
      </c>
    </row>
    <row r="236" spans="2:25" x14ac:dyDescent="0.35">
      <c r="B236" s="34">
        <v>44076</v>
      </c>
      <c r="C236" s="4">
        <v>177800</v>
      </c>
      <c r="D236" s="4">
        <v>1035</v>
      </c>
      <c r="E236" s="4">
        <v>367396</v>
      </c>
      <c r="F236" s="4">
        <v>35660</v>
      </c>
      <c r="G236" s="4">
        <v>1521</v>
      </c>
      <c r="H236" s="4">
        <v>17784</v>
      </c>
      <c r="I236" s="4">
        <v>7091</v>
      </c>
      <c r="J236" s="75">
        <f t="shared" si="15"/>
        <v>11</v>
      </c>
      <c r="K236" s="4">
        <v>27458917</v>
      </c>
      <c r="L236" s="4">
        <v>211097</v>
      </c>
      <c r="M236" s="4">
        <v>1918</v>
      </c>
      <c r="N236" s="4">
        <v>2027</v>
      </c>
      <c r="O236" s="42" t="e">
        <f>IFERROR(VLOOKUP(N236,Mapping!$A$1:$B$17,2,0),Absent)</f>
        <v>#NAME?</v>
      </c>
      <c r="P236" s="4">
        <v>6053336</v>
      </c>
      <c r="Q236" s="4">
        <v>30655</v>
      </c>
      <c r="R236" s="4">
        <v>56</v>
      </c>
      <c r="S236" s="4" t="e">
        <f>VLOOKUP(Q236,Mapping!$A$1:$B$17,2,0)</f>
        <v>#N/A</v>
      </c>
      <c r="T236" s="4">
        <v>87841605</v>
      </c>
      <c r="U236" s="4">
        <v>796145</v>
      </c>
      <c r="V236" s="34" t="str">
        <f t="shared" si="16"/>
        <v>4079_10</v>
      </c>
      <c r="W236" s="75" t="e">
        <f t="shared" si="17"/>
        <v>#N/A</v>
      </c>
      <c r="X236" s="43" t="e">
        <f t="shared" si="18"/>
        <v>#VALUE!</v>
      </c>
      <c r="Y236" s="43" t="e">
        <f t="shared" si="19"/>
        <v>#VALUE!</v>
      </c>
    </row>
    <row r="237" spans="2:25" x14ac:dyDescent="0.35">
      <c r="B237" s="34">
        <v>44077</v>
      </c>
      <c r="C237" s="4">
        <v>178872</v>
      </c>
      <c r="D237" s="4">
        <v>1072</v>
      </c>
      <c r="E237" s="4">
        <v>368884</v>
      </c>
      <c r="F237" s="4">
        <v>34753</v>
      </c>
      <c r="G237" s="4">
        <v>1488</v>
      </c>
      <c r="H237" s="4">
        <v>17894</v>
      </c>
      <c r="I237" s="4">
        <v>6923</v>
      </c>
      <c r="J237" s="75">
        <f t="shared" si="15"/>
        <v>12</v>
      </c>
      <c r="K237" s="4">
        <v>27685998</v>
      </c>
      <c r="L237" s="4">
        <v>227081</v>
      </c>
      <c r="M237" s="4">
        <v>1928</v>
      </c>
      <c r="N237" s="4">
        <v>2038</v>
      </c>
      <c r="O237" s="42" t="e">
        <f>IFERROR(VLOOKUP(N237,Mapping!$A$1:$B$17,2,0),Absent)</f>
        <v>#NAME?</v>
      </c>
      <c r="P237" s="4">
        <v>6097979</v>
      </c>
      <c r="Q237" s="4">
        <v>44643</v>
      </c>
      <c r="R237" s="4">
        <v>56</v>
      </c>
      <c r="S237" s="4" t="e">
        <f>VLOOKUP(Q237,Mapping!$A$1:$B$17,2,0)</f>
        <v>#N/A</v>
      </c>
      <c r="T237" s="4">
        <v>88751425</v>
      </c>
      <c r="U237" s="4">
        <v>909820</v>
      </c>
      <c r="V237" s="34" t="str">
        <f t="shared" si="16"/>
        <v>4390_12</v>
      </c>
      <c r="W237" s="75" t="e">
        <f t="shared" si="17"/>
        <v>#N/A</v>
      </c>
      <c r="X237" s="43" t="e">
        <f t="shared" si="18"/>
        <v>#VALUE!</v>
      </c>
      <c r="Y237" s="43" t="e">
        <f t="shared" si="19"/>
        <v>#VALUE!</v>
      </c>
    </row>
    <row r="238" spans="2:25" x14ac:dyDescent="0.35">
      <c r="B238" s="34">
        <v>44078</v>
      </c>
      <c r="C238" s="4">
        <v>179871</v>
      </c>
      <c r="D238" s="4">
        <v>999</v>
      </c>
      <c r="E238" s="4">
        <v>370133</v>
      </c>
      <c r="F238" s="4">
        <v>34177</v>
      </c>
      <c r="G238" s="4">
        <v>1249</v>
      </c>
      <c r="H238" s="4">
        <v>18012</v>
      </c>
      <c r="I238" s="4">
        <v>6922</v>
      </c>
      <c r="J238" s="75">
        <f t="shared" si="15"/>
        <v>5</v>
      </c>
      <c r="K238" s="4">
        <v>27942509</v>
      </c>
      <c r="L238" s="4">
        <v>256511</v>
      </c>
      <c r="M238" s="4">
        <v>1943</v>
      </c>
      <c r="N238" s="4">
        <v>1998</v>
      </c>
      <c r="O238" s="42" t="e">
        <f>IFERROR(VLOOKUP(N238,Mapping!$A$1:$B$17,2,0),Absent)</f>
        <v>#NAME?</v>
      </c>
      <c r="P238" s="4">
        <v>6149579</v>
      </c>
      <c r="Q238" s="4">
        <v>51600</v>
      </c>
      <c r="R238" s="4">
        <v>56</v>
      </c>
      <c r="S238" s="4" t="e">
        <f>VLOOKUP(Q238,Mapping!$A$1:$B$17,2,0)</f>
        <v>#N/A</v>
      </c>
      <c r="T238" s="4">
        <v>89840462</v>
      </c>
      <c r="U238" s="4">
        <v>1089037</v>
      </c>
      <c r="V238" s="34" t="str">
        <f t="shared" si="16"/>
        <v>4881_09</v>
      </c>
      <c r="W238" s="75" t="e">
        <f t="shared" si="17"/>
        <v>#N/A</v>
      </c>
      <c r="X238" s="43" t="e">
        <f t="shared" si="18"/>
        <v>#VALUE!</v>
      </c>
      <c r="Y238" s="43" t="e">
        <f t="shared" si="19"/>
        <v>#VALUE!</v>
      </c>
    </row>
    <row r="239" spans="2:25" x14ac:dyDescent="0.35">
      <c r="B239" s="34">
        <v>44079</v>
      </c>
      <c r="C239" s="4">
        <v>180797</v>
      </c>
      <c r="D239" s="4">
        <v>926</v>
      </c>
      <c r="E239" s="4">
        <v>371306</v>
      </c>
      <c r="F239" s="4">
        <v>33626</v>
      </c>
      <c r="G239" s="4">
        <v>1173</v>
      </c>
      <c r="H239" s="4">
        <v>18089</v>
      </c>
      <c r="I239" s="4">
        <v>6766</v>
      </c>
      <c r="J239" s="75">
        <f t="shared" si="15"/>
        <v>8</v>
      </c>
      <c r="K239" s="4">
        <v>28161045</v>
      </c>
      <c r="L239" s="4">
        <v>218536</v>
      </c>
      <c r="M239" s="4">
        <v>1956</v>
      </c>
      <c r="N239" s="4">
        <v>1956</v>
      </c>
      <c r="O239" s="42" t="e">
        <f>IFERROR(VLOOKUP(N239,Mapping!$A$1:$B$17,2,0),Absent)</f>
        <v>#NAME?</v>
      </c>
      <c r="P239" s="4">
        <v>6194439</v>
      </c>
      <c r="Q239" s="4">
        <v>44860</v>
      </c>
      <c r="R239" s="4">
        <v>56</v>
      </c>
      <c r="S239" s="4" t="e">
        <f>VLOOKUP(Q239,Mapping!$A$1:$B$17,2,0)</f>
        <v>#N/A</v>
      </c>
      <c r="T239" s="4">
        <v>90834027</v>
      </c>
      <c r="U239" s="4">
        <v>993565</v>
      </c>
      <c r="V239" s="34" t="str">
        <f t="shared" si="16"/>
        <v>4620_04</v>
      </c>
      <c r="W239" s="75" t="e">
        <f t="shared" si="17"/>
        <v>#N/A</v>
      </c>
      <c r="X239" s="43" t="e">
        <f t="shared" si="18"/>
        <v>#VALUE!</v>
      </c>
      <c r="Y239" s="43" t="e">
        <f t="shared" si="19"/>
        <v>#VALUE!</v>
      </c>
    </row>
    <row r="240" spans="2:25" x14ac:dyDescent="0.35">
      <c r="B240" s="34">
        <v>44080</v>
      </c>
      <c r="C240" s="4">
        <v>181249</v>
      </c>
      <c r="D240" s="4">
        <v>452</v>
      </c>
      <c r="E240" s="4">
        <v>371805</v>
      </c>
      <c r="F240" s="4">
        <v>32497</v>
      </c>
      <c r="G240" s="4">
        <v>499</v>
      </c>
      <c r="H240" s="4">
        <v>18125</v>
      </c>
      <c r="I240" s="4">
        <v>6700</v>
      </c>
      <c r="J240" s="75">
        <f t="shared" si="15"/>
        <v>12</v>
      </c>
      <c r="K240" s="4">
        <v>28367179</v>
      </c>
      <c r="L240" s="4">
        <v>206134</v>
      </c>
      <c r="M240" s="4">
        <v>1960</v>
      </c>
      <c r="N240" s="4">
        <v>1912</v>
      </c>
      <c r="O240" s="42" t="e">
        <f>IFERROR(VLOOKUP(N240,Mapping!$A$1:$B$17,2,0),Absent)</f>
        <v>#NAME?</v>
      </c>
      <c r="P240" s="4">
        <v>6227472</v>
      </c>
      <c r="Q240" s="4">
        <v>33033</v>
      </c>
      <c r="R240" s="4">
        <v>56</v>
      </c>
      <c r="S240" s="4" t="e">
        <f>VLOOKUP(Q240,Mapping!$A$1:$B$17,2,0)</f>
        <v>#N/A</v>
      </c>
      <c r="T240" s="4">
        <v>91598592</v>
      </c>
      <c r="U240" s="4">
        <v>764565</v>
      </c>
      <c r="V240" s="34" t="str">
        <f t="shared" si="16"/>
        <v>3993_04</v>
      </c>
      <c r="W240" s="75" t="e">
        <f t="shared" si="17"/>
        <v>#N/A</v>
      </c>
      <c r="X240" s="43" t="e">
        <f t="shared" si="18"/>
        <v>#VALUE!</v>
      </c>
      <c r="Y240" s="43" t="e">
        <f t="shared" si="19"/>
        <v>#VALUE!</v>
      </c>
    </row>
    <row r="241" spans="2:25" x14ac:dyDescent="0.35">
      <c r="B241" s="34">
        <v>44081</v>
      </c>
      <c r="C241" s="4">
        <v>181476</v>
      </c>
      <c r="D241" s="4">
        <v>227</v>
      </c>
      <c r="E241" s="4">
        <v>372279</v>
      </c>
      <c r="F241" s="4">
        <v>32116</v>
      </c>
      <c r="G241" s="4">
        <v>474</v>
      </c>
      <c r="H241" s="4">
        <v>18156</v>
      </c>
      <c r="I241" s="4">
        <v>6630</v>
      </c>
      <c r="J241" s="75">
        <f t="shared" si="15"/>
        <v>4</v>
      </c>
      <c r="K241" s="4">
        <v>28559054</v>
      </c>
      <c r="L241" s="4">
        <v>191875</v>
      </c>
      <c r="M241" s="4">
        <v>1967</v>
      </c>
      <c r="N241" s="4">
        <v>1879</v>
      </c>
      <c r="O241" s="42" t="e">
        <f>IFERROR(VLOOKUP(N241,Mapping!$A$1:$B$17,2,0),Absent)</f>
        <v>#NAME?</v>
      </c>
      <c r="P241" s="4">
        <v>6255589</v>
      </c>
      <c r="Q241" s="4">
        <v>28117</v>
      </c>
      <c r="R241" s="4">
        <v>56</v>
      </c>
      <c r="S241" s="4" t="e">
        <f>VLOOKUP(Q241,Mapping!$A$1:$B$17,2,0)</f>
        <v>#N/A</v>
      </c>
      <c r="T241" s="4">
        <v>92269458</v>
      </c>
      <c r="U241" s="4">
        <v>670866</v>
      </c>
      <c r="V241" s="34" t="str">
        <f t="shared" si="16"/>
        <v>3736_10</v>
      </c>
      <c r="W241" s="75" t="e">
        <f t="shared" si="17"/>
        <v>#N/A</v>
      </c>
      <c r="X241" s="43" t="e">
        <f t="shared" si="18"/>
        <v>#VALUE!</v>
      </c>
      <c r="Y241" s="43" t="e">
        <f t="shared" si="19"/>
        <v>#VALUE!</v>
      </c>
    </row>
    <row r="242" spans="2:25" x14ac:dyDescent="0.35">
      <c r="B242" s="34">
        <v>44082</v>
      </c>
      <c r="C242" s="4">
        <v>181823</v>
      </c>
      <c r="D242" s="4">
        <v>347</v>
      </c>
      <c r="E242" s="4">
        <v>373213</v>
      </c>
      <c r="F242" s="4">
        <v>32339</v>
      </c>
      <c r="G242" s="4">
        <v>934</v>
      </c>
      <c r="H242" s="4">
        <v>18189</v>
      </c>
      <c r="I242" s="4">
        <v>6543</v>
      </c>
      <c r="J242" s="75">
        <f t="shared" si="15"/>
        <v>10</v>
      </c>
      <c r="K242" s="4">
        <v>28682344</v>
      </c>
      <c r="L242" s="4">
        <v>123290</v>
      </c>
      <c r="M242" s="4">
        <v>1975</v>
      </c>
      <c r="N242" s="4">
        <v>1881</v>
      </c>
      <c r="O242" s="42" t="e">
        <f>IFERROR(VLOOKUP(N242,Mapping!$A$1:$B$17,2,0),Absent)</f>
        <v>#NAME?</v>
      </c>
      <c r="P242" s="4">
        <v>6277899</v>
      </c>
      <c r="Q242" s="4">
        <v>22310</v>
      </c>
      <c r="R242" s="4">
        <v>56</v>
      </c>
      <c r="S242" s="4" t="e">
        <f>VLOOKUP(Q242,Mapping!$A$1:$B$17,2,0)</f>
        <v>#N/A</v>
      </c>
      <c r="T242" s="4">
        <v>92816317</v>
      </c>
      <c r="U242" s="4">
        <v>546859</v>
      </c>
      <c r="V242" s="34" t="str">
        <f t="shared" si="16"/>
        <v>3397_03</v>
      </c>
      <c r="W242" s="75" t="e">
        <f t="shared" si="17"/>
        <v>#N/A</v>
      </c>
      <c r="X242" s="43" t="e">
        <f t="shared" si="18"/>
        <v>#VALUE!</v>
      </c>
      <c r="Y242" s="43" t="e">
        <f t="shared" si="19"/>
        <v>#VALUE!</v>
      </c>
    </row>
    <row r="243" spans="2:25" x14ac:dyDescent="0.35">
      <c r="B243" s="34">
        <v>44083</v>
      </c>
      <c r="C243" s="4">
        <v>182911</v>
      </c>
      <c r="D243" s="4">
        <v>1088</v>
      </c>
      <c r="E243" s="4">
        <v>375183</v>
      </c>
      <c r="F243" s="4">
        <v>32653</v>
      </c>
      <c r="G243" s="4">
        <v>1970</v>
      </c>
      <c r="H243" s="4">
        <v>18322</v>
      </c>
      <c r="I243" s="4">
        <v>6659</v>
      </c>
      <c r="J243" s="75">
        <f t="shared" si="15"/>
        <v>3</v>
      </c>
      <c r="K243" s="4">
        <v>28874310</v>
      </c>
      <c r="L243" s="4">
        <v>191966</v>
      </c>
      <c r="M243" s="4">
        <v>1994</v>
      </c>
      <c r="N243" s="4">
        <v>1906</v>
      </c>
      <c r="O243" s="42" t="e">
        <f>IFERROR(VLOOKUP(N243,Mapping!$A$1:$B$17,2,0),Absent)</f>
        <v>#NAME?</v>
      </c>
      <c r="P243" s="4">
        <v>6308632</v>
      </c>
      <c r="Q243" s="4">
        <v>30733</v>
      </c>
      <c r="R243" s="4">
        <v>56</v>
      </c>
      <c r="S243" s="4" t="e">
        <f>VLOOKUP(Q243,Mapping!$A$1:$B$17,2,0)</f>
        <v>#N/A</v>
      </c>
      <c r="T243" s="4">
        <v>93567319</v>
      </c>
      <c r="U243" s="4">
        <v>751002</v>
      </c>
      <c r="V243" s="34" t="str">
        <f t="shared" si="16"/>
        <v>3956_03</v>
      </c>
      <c r="W243" s="75" t="e">
        <f t="shared" si="17"/>
        <v>#N/A</v>
      </c>
      <c r="X243" s="43" t="e">
        <f t="shared" si="18"/>
        <v>#VALUE!</v>
      </c>
      <c r="Y243" s="43" t="e">
        <f t="shared" si="19"/>
        <v>#VALUE!</v>
      </c>
    </row>
    <row r="244" spans="2:25" x14ac:dyDescent="0.35">
      <c r="B244" s="34">
        <v>44084</v>
      </c>
      <c r="C244" s="4">
        <v>184072</v>
      </c>
      <c r="D244" s="4">
        <v>1161</v>
      </c>
      <c r="E244" s="4">
        <v>376681</v>
      </c>
      <c r="F244" s="4">
        <v>32521</v>
      </c>
      <c r="G244" s="4">
        <v>1498</v>
      </c>
      <c r="H244" s="4">
        <v>18453</v>
      </c>
      <c r="I244" s="4">
        <v>6522</v>
      </c>
      <c r="J244" s="75">
        <f t="shared" si="15"/>
        <v>4</v>
      </c>
      <c r="K244" s="4">
        <v>29071387</v>
      </c>
      <c r="L244" s="4">
        <v>197077</v>
      </c>
      <c r="M244" s="4">
        <v>2008</v>
      </c>
      <c r="N244" s="4">
        <v>1923</v>
      </c>
      <c r="O244" s="42" t="e">
        <f>IFERROR(VLOOKUP(N244,Mapping!$A$1:$B$17,2,0),Absent)</f>
        <v>#NAME?</v>
      </c>
      <c r="P244" s="4">
        <v>6346041</v>
      </c>
      <c r="Q244" s="4">
        <v>37409</v>
      </c>
      <c r="R244" s="4">
        <v>56</v>
      </c>
      <c r="S244" s="4" t="e">
        <f>VLOOKUP(Q244,Mapping!$A$1:$B$17,2,0)</f>
        <v>#N/A</v>
      </c>
      <c r="T244" s="4">
        <v>94388706</v>
      </c>
      <c r="U244" s="4">
        <v>821387</v>
      </c>
      <c r="V244" s="34" t="str">
        <f t="shared" si="16"/>
        <v>4148_11</v>
      </c>
      <c r="W244" s="75" t="e">
        <f t="shared" si="17"/>
        <v>#N/A</v>
      </c>
      <c r="X244" s="43" t="e">
        <f t="shared" si="18"/>
        <v>#VALUE!</v>
      </c>
      <c r="Y244" s="43" t="e">
        <f t="shared" si="19"/>
        <v>#VALUE!</v>
      </c>
    </row>
    <row r="245" spans="2:25" x14ac:dyDescent="0.35">
      <c r="B245" s="34">
        <v>44085</v>
      </c>
      <c r="C245" s="4">
        <v>185087</v>
      </c>
      <c r="D245" s="4">
        <v>1015</v>
      </c>
      <c r="E245" s="4">
        <v>378191</v>
      </c>
      <c r="F245" s="4">
        <v>31530</v>
      </c>
      <c r="G245" s="4">
        <v>1510</v>
      </c>
      <c r="H245" s="4">
        <v>18549</v>
      </c>
      <c r="I245" s="4">
        <v>6376</v>
      </c>
      <c r="J245" s="75">
        <f t="shared" si="15"/>
        <v>6</v>
      </c>
      <c r="K245" s="4">
        <v>29316279</v>
      </c>
      <c r="L245" s="4">
        <v>244892</v>
      </c>
      <c r="M245" s="4">
        <v>2031</v>
      </c>
      <c r="N245" s="4">
        <v>1716</v>
      </c>
      <c r="O245" s="42" t="e">
        <f>IFERROR(VLOOKUP(N245,Mapping!$A$1:$B$17,2,0),Absent)</f>
        <v>#NAME?</v>
      </c>
      <c r="P245" s="4">
        <v>6390739</v>
      </c>
      <c r="Q245" s="4">
        <v>44698</v>
      </c>
      <c r="R245" s="4">
        <v>56</v>
      </c>
      <c r="S245" s="4" t="e">
        <f>VLOOKUP(Q245,Mapping!$A$1:$B$17,2,0)</f>
        <v>#N/A</v>
      </c>
      <c r="T245" s="4">
        <v>95326281</v>
      </c>
      <c r="U245" s="4">
        <v>937575</v>
      </c>
      <c r="V245" s="34" t="str">
        <f t="shared" si="16"/>
        <v>4466_12</v>
      </c>
      <c r="W245" s="75" t="e">
        <f t="shared" si="17"/>
        <v>#N/A</v>
      </c>
      <c r="X245" s="43" t="e">
        <f t="shared" si="18"/>
        <v>#VALUE!</v>
      </c>
      <c r="Y245" s="43" t="e">
        <f t="shared" si="19"/>
        <v>#VALUE!</v>
      </c>
    </row>
    <row r="246" spans="2:25" x14ac:dyDescent="0.35">
      <c r="B246" s="34">
        <v>44086</v>
      </c>
      <c r="C246" s="4">
        <v>185904</v>
      </c>
      <c r="D246" s="4">
        <v>817</v>
      </c>
      <c r="E246" s="4">
        <v>379336</v>
      </c>
      <c r="F246" s="4">
        <v>30758</v>
      </c>
      <c r="G246" s="4">
        <v>1145</v>
      </c>
      <c r="H246" s="4">
        <v>18648</v>
      </c>
      <c r="I246" s="4">
        <v>6451</v>
      </c>
      <c r="J246" s="75">
        <f t="shared" si="15"/>
        <v>8</v>
      </c>
      <c r="K246" s="4">
        <v>29543917</v>
      </c>
      <c r="L246" s="4">
        <v>227638</v>
      </c>
      <c r="M246" s="4">
        <v>2051</v>
      </c>
      <c r="N246" s="4">
        <v>1619</v>
      </c>
      <c r="O246" s="42" t="e">
        <f>IFERROR(VLOOKUP(N246,Mapping!$A$1:$B$17,2,0),Absent)</f>
        <v>#NAME?</v>
      </c>
      <c r="P246" s="4">
        <v>6432589</v>
      </c>
      <c r="Q246" s="4">
        <v>41850</v>
      </c>
      <c r="R246" s="4">
        <v>56</v>
      </c>
      <c r="S246" s="4" t="e">
        <f>VLOOKUP(Q246,Mapping!$A$1:$B$17,2,0)</f>
        <v>#N/A</v>
      </c>
      <c r="T246" s="4">
        <v>96347041</v>
      </c>
      <c r="U246" s="4">
        <v>1020760</v>
      </c>
      <c r="V246" s="34" t="str">
        <f t="shared" si="16"/>
        <v>4694_09</v>
      </c>
      <c r="W246" s="75" t="e">
        <f t="shared" si="17"/>
        <v>#N/A</v>
      </c>
      <c r="X246" s="43" t="e">
        <f t="shared" si="18"/>
        <v>#VALUE!</v>
      </c>
      <c r="Y246" s="43" t="e">
        <f t="shared" si="19"/>
        <v>#VALUE!</v>
      </c>
    </row>
    <row r="247" spans="2:25" x14ac:dyDescent="0.35">
      <c r="B247" s="34">
        <v>44087</v>
      </c>
      <c r="C247" s="4">
        <v>186296</v>
      </c>
      <c r="D247" s="4">
        <v>392</v>
      </c>
      <c r="E247" s="4">
        <v>379881</v>
      </c>
      <c r="F247" s="4">
        <v>29921</v>
      </c>
      <c r="G247" s="4">
        <v>545</v>
      </c>
      <c r="H247" s="4">
        <v>18692</v>
      </c>
      <c r="I247" s="4">
        <v>6233</v>
      </c>
      <c r="J247" s="75">
        <f t="shared" si="15"/>
        <v>1</v>
      </c>
      <c r="K247" s="4">
        <v>29770264</v>
      </c>
      <c r="L247" s="4">
        <v>226347</v>
      </c>
      <c r="M247" s="4">
        <v>2056</v>
      </c>
      <c r="N247" s="4">
        <v>1562</v>
      </c>
      <c r="O247" s="42" t="e">
        <f>IFERROR(VLOOKUP(N247,Mapping!$A$1:$B$17,2,0),Absent)</f>
        <v>#NAME?</v>
      </c>
      <c r="P247" s="4">
        <v>6467168</v>
      </c>
      <c r="Q247" s="4">
        <v>34579</v>
      </c>
      <c r="R247" s="4">
        <v>56</v>
      </c>
      <c r="S247" s="4" t="e">
        <f>VLOOKUP(Q247,Mapping!$A$1:$B$17,2,0)</f>
        <v>#N/A</v>
      </c>
      <c r="T247" s="4">
        <v>97139741</v>
      </c>
      <c r="U247" s="4">
        <v>792700</v>
      </c>
      <c r="V247" s="34" t="str">
        <f t="shared" si="16"/>
        <v>4070_05</v>
      </c>
      <c r="W247" s="75" t="e">
        <f t="shared" si="17"/>
        <v>#N/A</v>
      </c>
      <c r="X247" s="43" t="e">
        <f t="shared" si="18"/>
        <v>#VALUE!</v>
      </c>
      <c r="Y247" s="43" t="e">
        <f t="shared" si="19"/>
        <v>#VALUE!</v>
      </c>
    </row>
    <row r="248" spans="2:25" x14ac:dyDescent="0.35">
      <c r="B248" s="34">
        <v>44088</v>
      </c>
      <c r="C248" s="4">
        <v>186703</v>
      </c>
      <c r="D248" s="4">
        <v>407</v>
      </c>
      <c r="E248" s="4">
        <v>380793</v>
      </c>
      <c r="F248" s="4">
        <v>30071</v>
      </c>
      <c r="G248" s="4">
        <v>912</v>
      </c>
      <c r="H248" s="4">
        <v>18748</v>
      </c>
      <c r="I248" s="4">
        <v>6249</v>
      </c>
      <c r="J248" s="75">
        <f t="shared" si="15"/>
        <v>7</v>
      </c>
      <c r="K248" s="4">
        <v>29969089</v>
      </c>
      <c r="L248" s="4">
        <v>198825</v>
      </c>
      <c r="M248" s="4">
        <v>2061</v>
      </c>
      <c r="N248" s="4">
        <v>1513</v>
      </c>
      <c r="O248" s="42" t="e">
        <f>IFERROR(VLOOKUP(N248,Mapping!$A$1:$B$17,2,0),Absent)</f>
        <v>#NAME?</v>
      </c>
      <c r="P248" s="4">
        <v>6500740</v>
      </c>
      <c r="Q248" s="4">
        <v>33572</v>
      </c>
      <c r="R248" s="4">
        <v>56</v>
      </c>
      <c r="S248" s="4" t="e">
        <f>VLOOKUP(Q248,Mapping!$A$1:$B$17,2,0)</f>
        <v>#N/A</v>
      </c>
      <c r="T248" s="4">
        <v>97960834</v>
      </c>
      <c r="U248" s="4">
        <v>821093</v>
      </c>
      <c r="V248" s="34" t="str">
        <f t="shared" si="16"/>
        <v>4148_01</v>
      </c>
      <c r="W248" s="75" t="e">
        <f t="shared" si="17"/>
        <v>#N/A</v>
      </c>
      <c r="X248" s="43" t="e">
        <f t="shared" si="18"/>
        <v>#VALUE!</v>
      </c>
      <c r="Y248" s="43" t="e">
        <f t="shared" si="19"/>
        <v>#VALUE!</v>
      </c>
    </row>
    <row r="249" spans="2:25" x14ac:dyDescent="0.35">
      <c r="B249" s="34">
        <v>44089</v>
      </c>
      <c r="C249" s="4">
        <v>187737</v>
      </c>
      <c r="D249" s="4">
        <v>1034</v>
      </c>
      <c r="E249" s="4">
        <v>382277</v>
      </c>
      <c r="F249" s="4">
        <v>30427</v>
      </c>
      <c r="G249" s="4">
        <v>1484</v>
      </c>
      <c r="H249" s="4">
        <v>18847</v>
      </c>
      <c r="I249" s="4">
        <v>6308</v>
      </c>
      <c r="J249" s="75">
        <f t="shared" si="15"/>
        <v>8</v>
      </c>
      <c r="K249" s="4">
        <v>30185904</v>
      </c>
      <c r="L249" s="4">
        <v>216815</v>
      </c>
      <c r="M249" s="4">
        <v>2071</v>
      </c>
      <c r="N249" s="4">
        <v>1574</v>
      </c>
      <c r="O249" s="42" t="e">
        <f>IFERROR(VLOOKUP(N249,Mapping!$A$1:$B$17,2,0),Absent)</f>
        <v>#NAME?</v>
      </c>
      <c r="P249" s="4">
        <v>6535518</v>
      </c>
      <c r="Q249" s="4">
        <v>34778</v>
      </c>
      <c r="R249" s="4">
        <v>56</v>
      </c>
      <c r="S249" s="4" t="e">
        <f>VLOOKUP(Q249,Mapping!$A$1:$B$17,2,0)</f>
        <v>#N/A</v>
      </c>
      <c r="T249" s="4">
        <v>98813568</v>
      </c>
      <c r="U249" s="4">
        <v>852734</v>
      </c>
      <c r="V249" s="34" t="str">
        <f t="shared" si="16"/>
        <v>4234_09</v>
      </c>
      <c r="W249" s="75" t="e">
        <f t="shared" si="17"/>
        <v>#N/A</v>
      </c>
      <c r="X249" s="43" t="e">
        <f t="shared" si="18"/>
        <v>#VALUE!</v>
      </c>
      <c r="Y249" s="43" t="e">
        <f t="shared" si="19"/>
        <v>#VALUE!</v>
      </c>
    </row>
    <row r="250" spans="2:25" x14ac:dyDescent="0.35">
      <c r="B250" s="34">
        <v>44090</v>
      </c>
      <c r="C250" s="4">
        <v>188927</v>
      </c>
      <c r="D250" s="4">
        <v>1190</v>
      </c>
      <c r="E250" s="4">
        <v>383738</v>
      </c>
      <c r="F250" s="4">
        <v>30345</v>
      </c>
      <c r="G250" s="4">
        <v>1461</v>
      </c>
      <c r="H250" s="4">
        <v>18961</v>
      </c>
      <c r="I250" s="4">
        <v>6303</v>
      </c>
      <c r="J250" s="75">
        <f t="shared" si="15"/>
        <v>8</v>
      </c>
      <c r="K250" s="4">
        <v>30368264</v>
      </c>
      <c r="L250" s="4">
        <v>182360</v>
      </c>
      <c r="M250" s="4">
        <v>2090</v>
      </c>
      <c r="N250" s="4">
        <v>1647</v>
      </c>
      <c r="O250" s="42" t="e">
        <f>IFERROR(VLOOKUP(N250,Mapping!$A$1:$B$17,2,0),Absent)</f>
        <v>#NAME?</v>
      </c>
      <c r="P250" s="4">
        <v>6575837</v>
      </c>
      <c r="Q250" s="4">
        <v>40319</v>
      </c>
      <c r="R250" s="4">
        <v>56</v>
      </c>
      <c r="S250" s="4" t="e">
        <f>VLOOKUP(Q250,Mapping!$A$1:$B$17,2,0)</f>
        <v>#N/A</v>
      </c>
      <c r="T250" s="4">
        <v>99653524</v>
      </c>
      <c r="U250" s="4">
        <v>839956</v>
      </c>
      <c r="V250" s="34" t="str">
        <f t="shared" si="16"/>
        <v>4199_09</v>
      </c>
      <c r="W250" s="75" t="e">
        <f t="shared" si="17"/>
        <v>#N/A</v>
      </c>
      <c r="X250" s="43" t="e">
        <f t="shared" si="18"/>
        <v>#VALUE!</v>
      </c>
      <c r="Y250" s="43" t="e">
        <f t="shared" si="19"/>
        <v>#VALUE!</v>
      </c>
    </row>
    <row r="251" spans="2:25" x14ac:dyDescent="0.35">
      <c r="B251" s="34">
        <v>44091</v>
      </c>
      <c r="C251" s="4">
        <v>189807</v>
      </c>
      <c r="D251" s="4">
        <v>880</v>
      </c>
      <c r="E251" s="4">
        <v>385287</v>
      </c>
      <c r="F251" s="4">
        <v>30035</v>
      </c>
      <c r="G251" s="4">
        <v>1549</v>
      </c>
      <c r="H251" s="4">
        <v>19057</v>
      </c>
      <c r="I251" s="4">
        <v>6285</v>
      </c>
      <c r="J251" s="75">
        <f t="shared" si="15"/>
        <v>11</v>
      </c>
      <c r="K251" s="4">
        <v>30613715</v>
      </c>
      <c r="L251" s="4">
        <v>245451</v>
      </c>
      <c r="M251" s="4">
        <v>2092</v>
      </c>
      <c r="N251" s="4">
        <v>1662</v>
      </c>
      <c r="O251" s="42" t="e">
        <f>IFERROR(VLOOKUP(N251,Mapping!$A$1:$B$17,2,0),Absent)</f>
        <v>#NAME?</v>
      </c>
      <c r="P251" s="4">
        <v>6619479</v>
      </c>
      <c r="Q251" s="4">
        <v>43642</v>
      </c>
      <c r="R251" s="4">
        <v>56</v>
      </c>
      <c r="S251" s="4" t="e">
        <f>VLOOKUP(Q251,Mapping!$A$1:$B$17,2,0)</f>
        <v>#N/A</v>
      </c>
      <c r="T251" s="4">
        <v>100643619</v>
      </c>
      <c r="U251" s="4">
        <v>990095</v>
      </c>
      <c r="V251" s="34" t="str">
        <f t="shared" si="16"/>
        <v>4610_10</v>
      </c>
      <c r="W251" s="75" t="e">
        <f t="shared" si="17"/>
        <v>#N/A</v>
      </c>
      <c r="X251" s="43" t="e">
        <f t="shared" si="18"/>
        <v>#VALUE!</v>
      </c>
      <c r="Y251" s="43" t="e">
        <f t="shared" si="19"/>
        <v>#VALUE!</v>
      </c>
    </row>
    <row r="252" spans="2:25" x14ac:dyDescent="0.35">
      <c r="B252" s="34">
        <v>44092</v>
      </c>
      <c r="C252" s="4">
        <v>190708</v>
      </c>
      <c r="D252" s="4">
        <v>901</v>
      </c>
      <c r="E252" s="4">
        <v>386710</v>
      </c>
      <c r="F252" s="4">
        <v>29651</v>
      </c>
      <c r="G252" s="4">
        <v>1423</v>
      </c>
      <c r="H252" s="4">
        <v>19163</v>
      </c>
      <c r="I252" s="4">
        <v>6175</v>
      </c>
      <c r="J252" s="75">
        <f t="shared" si="15"/>
        <v>10</v>
      </c>
      <c r="K252" s="4">
        <v>30890761</v>
      </c>
      <c r="L252" s="4">
        <v>277046</v>
      </c>
      <c r="M252" s="4">
        <v>2107</v>
      </c>
      <c r="N252" s="4">
        <v>1608</v>
      </c>
      <c r="O252" s="42" t="e">
        <f>IFERROR(VLOOKUP(N252,Mapping!$A$1:$B$17,2,0),Absent)</f>
        <v>#NAME?</v>
      </c>
      <c r="P252" s="4">
        <v>6666368</v>
      </c>
      <c r="Q252" s="4">
        <v>46889</v>
      </c>
      <c r="R252" s="4">
        <v>56</v>
      </c>
      <c r="S252" s="4" t="e">
        <f>VLOOKUP(Q252,Mapping!$A$1:$B$17,2,0)</f>
        <v>#N/A</v>
      </c>
      <c r="T252" s="4">
        <v>101738314</v>
      </c>
      <c r="U252" s="4">
        <v>1094695</v>
      </c>
      <c r="V252" s="34" t="str">
        <f t="shared" si="16"/>
        <v>4897_03</v>
      </c>
      <c r="W252" s="75" t="e">
        <f t="shared" si="17"/>
        <v>#N/A</v>
      </c>
      <c r="X252" s="43" t="e">
        <f t="shared" si="18"/>
        <v>#VALUE!</v>
      </c>
      <c r="Y252" s="43" t="e">
        <f t="shared" si="19"/>
        <v>#VALUE!</v>
      </c>
    </row>
    <row r="253" spans="2:25" x14ac:dyDescent="0.35">
      <c r="B253" s="34">
        <v>44093</v>
      </c>
      <c r="C253" s="4">
        <v>191455</v>
      </c>
      <c r="D253" s="4">
        <v>747</v>
      </c>
      <c r="E253" s="4">
        <v>387761</v>
      </c>
      <c r="F253" s="4">
        <v>29185</v>
      </c>
      <c r="G253" s="4">
        <v>1051</v>
      </c>
      <c r="H253" s="4">
        <v>19243</v>
      </c>
      <c r="I253" s="4">
        <v>6163</v>
      </c>
      <c r="J253" s="75">
        <f t="shared" si="15"/>
        <v>8</v>
      </c>
      <c r="K253" s="4">
        <v>31169829</v>
      </c>
      <c r="L253" s="4">
        <v>279068</v>
      </c>
      <c r="M253" s="4">
        <v>2111</v>
      </c>
      <c r="N253" s="4">
        <v>1577</v>
      </c>
      <c r="O253" s="42" t="e">
        <f>IFERROR(VLOOKUP(N253,Mapping!$A$1:$B$17,2,0),Absent)</f>
        <v>#NAME?</v>
      </c>
      <c r="P253" s="4">
        <v>6712036</v>
      </c>
      <c r="Q253" s="4">
        <v>45668</v>
      </c>
      <c r="R253" s="4">
        <v>56</v>
      </c>
      <c r="S253" s="4" t="e">
        <f>VLOOKUP(Q253,Mapping!$A$1:$B$17,2,0)</f>
        <v>#N/A</v>
      </c>
      <c r="T253" s="4">
        <v>102908256</v>
      </c>
      <c r="U253" s="4">
        <v>1169942</v>
      </c>
      <c r="V253" s="34" t="str">
        <f t="shared" si="16"/>
        <v>5103_03</v>
      </c>
      <c r="W253" s="75" t="e">
        <f t="shared" si="17"/>
        <v>#N/A</v>
      </c>
      <c r="X253" s="43" t="e">
        <f t="shared" si="18"/>
        <v>#VALUE!</v>
      </c>
      <c r="Y253" s="43" t="e">
        <f t="shared" si="19"/>
        <v>#VALUE!</v>
      </c>
    </row>
    <row r="254" spans="2:25" x14ac:dyDescent="0.35">
      <c r="B254" s="34">
        <v>44094</v>
      </c>
      <c r="C254" s="4">
        <v>191782</v>
      </c>
      <c r="D254" s="4">
        <v>327</v>
      </c>
      <c r="E254" s="4">
        <v>388286</v>
      </c>
      <c r="F254" s="4">
        <v>28724</v>
      </c>
      <c r="G254" s="4">
        <v>525</v>
      </c>
      <c r="H254" s="4">
        <v>19281</v>
      </c>
      <c r="I254" s="4">
        <v>6100</v>
      </c>
      <c r="J254" s="75">
        <f t="shared" si="15"/>
        <v>2</v>
      </c>
      <c r="K254" s="4">
        <v>31435785</v>
      </c>
      <c r="L254" s="4">
        <v>265956</v>
      </c>
      <c r="M254" s="4">
        <v>2112</v>
      </c>
      <c r="N254" s="4">
        <v>1595</v>
      </c>
      <c r="O254" s="42" t="e">
        <f>IFERROR(VLOOKUP(N254,Mapping!$A$1:$B$17,2,0),Absent)</f>
        <v>#NAME?</v>
      </c>
      <c r="P254" s="4">
        <v>6747569</v>
      </c>
      <c r="Q254" s="4">
        <v>35533</v>
      </c>
      <c r="R254" s="4">
        <v>56</v>
      </c>
      <c r="S254" s="4" t="e">
        <f>VLOOKUP(Q254,Mapping!$A$1:$B$17,2,0)</f>
        <v>#N/A</v>
      </c>
      <c r="T254" s="4">
        <v>103902528</v>
      </c>
      <c r="U254" s="4">
        <v>994272</v>
      </c>
      <c r="V254" s="34" t="str">
        <f t="shared" si="16"/>
        <v>4622_03</v>
      </c>
      <c r="W254" s="75" t="e">
        <f t="shared" si="17"/>
        <v>#N/A</v>
      </c>
      <c r="X254" s="43" t="e">
        <f t="shared" si="18"/>
        <v>#VALUE!</v>
      </c>
      <c r="Y254" s="43" t="e">
        <f t="shared" si="19"/>
        <v>#VALUE!</v>
      </c>
    </row>
    <row r="255" spans="2:25" x14ac:dyDescent="0.35">
      <c r="B255" s="34">
        <v>44095</v>
      </c>
      <c r="C255" s="4">
        <v>192063</v>
      </c>
      <c r="D255" s="4">
        <v>281</v>
      </c>
      <c r="E255" s="4">
        <v>389350</v>
      </c>
      <c r="F255" s="4">
        <v>28849</v>
      </c>
      <c r="G255" s="4">
        <v>1064</v>
      </c>
      <c r="H255" s="4">
        <v>19353</v>
      </c>
      <c r="I255" s="4">
        <v>6138</v>
      </c>
      <c r="J255" s="75">
        <f t="shared" si="15"/>
        <v>12</v>
      </c>
      <c r="K255" s="4">
        <v>31582537</v>
      </c>
      <c r="L255" s="4">
        <v>146752</v>
      </c>
      <c r="M255" s="4">
        <v>2116</v>
      </c>
      <c r="N255" s="4">
        <v>1570</v>
      </c>
      <c r="O255" s="42" t="e">
        <f>IFERROR(VLOOKUP(N255,Mapping!$A$1:$B$17,2,0),Absent)</f>
        <v>#NAME?</v>
      </c>
      <c r="P255" s="4">
        <v>6786731</v>
      </c>
      <c r="Q255" s="4">
        <v>39162</v>
      </c>
      <c r="R255" s="4">
        <v>56</v>
      </c>
      <c r="S255" s="4" t="e">
        <f>VLOOKUP(Q255,Mapping!$A$1:$B$17,2,0)</f>
        <v>#N/A</v>
      </c>
      <c r="T255" s="4">
        <v>104652879</v>
      </c>
      <c r="U255" s="4">
        <v>750351</v>
      </c>
      <c r="V255" s="34" t="str">
        <f t="shared" si="16"/>
        <v>3954_05</v>
      </c>
      <c r="W255" s="75" t="e">
        <f t="shared" si="17"/>
        <v>#N/A</v>
      </c>
      <c r="X255" s="43" t="e">
        <f t="shared" si="18"/>
        <v>#VALUE!</v>
      </c>
      <c r="Y255" s="43" t="e">
        <f t="shared" si="19"/>
        <v>#VALUE!</v>
      </c>
    </row>
    <row r="256" spans="2:25" x14ac:dyDescent="0.35">
      <c r="B256" s="34">
        <v>44096</v>
      </c>
      <c r="C256" s="4">
        <v>192922</v>
      </c>
      <c r="D256" s="4">
        <v>859</v>
      </c>
      <c r="E256" s="4">
        <v>390884</v>
      </c>
      <c r="F256" s="4">
        <v>29645</v>
      </c>
      <c r="G256" s="4">
        <v>1534</v>
      </c>
      <c r="H256" s="4">
        <v>19324</v>
      </c>
      <c r="I256" s="4">
        <v>6188</v>
      </c>
      <c r="J256" s="75">
        <f t="shared" si="15"/>
        <v>3</v>
      </c>
      <c r="K256" s="4">
        <v>31840636</v>
      </c>
      <c r="L256" s="4">
        <v>258099</v>
      </c>
      <c r="M256" s="4">
        <v>2130</v>
      </c>
      <c r="N256" s="4">
        <v>1558</v>
      </c>
      <c r="O256" s="42" t="e">
        <f>IFERROR(VLOOKUP(N256,Mapping!$A$1:$B$17,2,0),Absent)</f>
        <v>#NAME?</v>
      </c>
      <c r="P256" s="4">
        <v>6835717</v>
      </c>
      <c r="Q256" s="4">
        <v>48986</v>
      </c>
      <c r="R256" s="4">
        <v>56</v>
      </c>
      <c r="S256" s="4" t="e">
        <f>VLOOKUP(Q256,Mapping!$A$1:$B$17,2,0)</f>
        <v>#N/A</v>
      </c>
      <c r="T256" s="4">
        <v>105570092</v>
      </c>
      <c r="U256" s="4">
        <v>917213</v>
      </c>
      <c r="V256" s="34" t="str">
        <f t="shared" si="16"/>
        <v>4411_03</v>
      </c>
      <c r="W256" s="75" t="e">
        <f t="shared" si="17"/>
        <v>#N/A</v>
      </c>
      <c r="X256" s="43" t="e">
        <f t="shared" si="18"/>
        <v>#VALUE!</v>
      </c>
      <c r="Y256" s="43" t="e">
        <f t="shared" si="19"/>
        <v>#VALUE!</v>
      </c>
    </row>
    <row r="257" spans="2:25" x14ac:dyDescent="0.35">
      <c r="B257" s="34">
        <v>44097</v>
      </c>
      <c r="C257" s="4">
        <v>194078</v>
      </c>
      <c r="D257" s="4">
        <v>1156</v>
      </c>
      <c r="E257" s="4">
        <v>392338</v>
      </c>
      <c r="F257" s="4">
        <v>30015</v>
      </c>
      <c r="G257" s="4">
        <v>1454</v>
      </c>
      <c r="H257" s="4">
        <v>19452</v>
      </c>
      <c r="I257" s="4">
        <v>6200</v>
      </c>
      <c r="J257" s="75">
        <f t="shared" si="15"/>
        <v>3</v>
      </c>
      <c r="K257" s="4">
        <v>32064596</v>
      </c>
      <c r="L257" s="4">
        <v>223960</v>
      </c>
      <c r="M257" s="4">
        <v>2154</v>
      </c>
      <c r="N257" s="4">
        <v>1545</v>
      </c>
      <c r="O257" s="42" t="e">
        <f>IFERROR(VLOOKUP(N257,Mapping!$A$1:$B$17,2,0),Absent)</f>
        <v>#NAME?</v>
      </c>
      <c r="P257" s="4">
        <v>6875215</v>
      </c>
      <c r="Q257" s="4">
        <v>39498</v>
      </c>
      <c r="R257" s="4">
        <v>56</v>
      </c>
      <c r="S257" s="4" t="e">
        <f>VLOOKUP(Q257,Mapping!$A$1:$B$17,2,0)</f>
        <v>#N/A</v>
      </c>
      <c r="T257" s="4">
        <v>106583459</v>
      </c>
      <c r="U257" s="4">
        <v>1013367</v>
      </c>
      <c r="V257" s="34" t="str">
        <f t="shared" si="16"/>
        <v>4674_07</v>
      </c>
      <c r="W257" s="75" t="e">
        <f t="shared" si="17"/>
        <v>#N/A</v>
      </c>
      <c r="X257" s="43" t="e">
        <f t="shared" si="18"/>
        <v>#VALUE!</v>
      </c>
      <c r="Y257" s="43" t="e">
        <f t="shared" si="19"/>
        <v>#VALUE!</v>
      </c>
    </row>
    <row r="258" spans="2:25" x14ac:dyDescent="0.35">
      <c r="B258" s="34">
        <v>44098</v>
      </c>
      <c r="C258" s="4">
        <v>195016</v>
      </c>
      <c r="D258" s="4">
        <v>938</v>
      </c>
      <c r="E258" s="4">
        <v>393822</v>
      </c>
      <c r="F258" s="4">
        <v>30159</v>
      </c>
      <c r="G258" s="4">
        <v>1484</v>
      </c>
      <c r="H258" s="4">
        <v>19555</v>
      </c>
      <c r="I258" s="4">
        <v>6274</v>
      </c>
      <c r="J258" s="75">
        <f t="shared" si="15"/>
        <v>3</v>
      </c>
      <c r="K258" s="4">
        <v>32319146</v>
      </c>
      <c r="L258" s="4">
        <v>254550</v>
      </c>
      <c r="M258" s="4">
        <v>2177</v>
      </c>
      <c r="N258" s="4">
        <v>1560</v>
      </c>
      <c r="O258" s="42" t="e">
        <f>IFERROR(VLOOKUP(N258,Mapping!$A$1:$B$17,2,0),Absent)</f>
        <v>#NAME?</v>
      </c>
      <c r="P258" s="4">
        <v>6918556</v>
      </c>
      <c r="Q258" s="4">
        <v>43341</v>
      </c>
      <c r="R258" s="4">
        <v>56</v>
      </c>
      <c r="S258" s="4" t="e">
        <f>VLOOKUP(Q258,Mapping!$A$1:$B$17,2,0)</f>
        <v>#N/A</v>
      </c>
      <c r="T258" s="4">
        <v>107593649</v>
      </c>
      <c r="U258" s="4">
        <v>1010190</v>
      </c>
      <c r="V258" s="34" t="str">
        <f t="shared" si="16"/>
        <v>4665_10</v>
      </c>
      <c r="W258" s="75" t="e">
        <f t="shared" si="17"/>
        <v>#N/A</v>
      </c>
      <c r="X258" s="43" t="e">
        <f t="shared" si="18"/>
        <v>#VALUE!</v>
      </c>
      <c r="Y258" s="43" t="e">
        <f t="shared" si="19"/>
        <v>#VALUE!</v>
      </c>
    </row>
    <row r="259" spans="2:25" x14ac:dyDescent="0.35">
      <c r="B259" s="34">
        <v>44099</v>
      </c>
      <c r="C259" s="4">
        <v>195863</v>
      </c>
      <c r="D259" s="4">
        <v>847</v>
      </c>
      <c r="E259" s="4">
        <v>395144</v>
      </c>
      <c r="F259" s="4">
        <v>29888</v>
      </c>
      <c r="G259" s="4">
        <v>1322</v>
      </c>
      <c r="H259" s="4">
        <v>19919</v>
      </c>
      <c r="I259" s="4">
        <v>6220</v>
      </c>
      <c r="J259" s="75">
        <f t="shared" ref="J259:J322" si="20">MONTH(E259)</f>
        <v>11</v>
      </c>
      <c r="K259" s="4">
        <v>32592858</v>
      </c>
      <c r="L259" s="4">
        <v>273712</v>
      </c>
      <c r="M259" s="4">
        <v>2264</v>
      </c>
      <c r="N259" s="4">
        <v>1508</v>
      </c>
      <c r="O259" s="42" t="e">
        <f>IFERROR(VLOOKUP(N259,Mapping!$A$1:$B$17,2,0),Absent)</f>
        <v>#NAME?</v>
      </c>
      <c r="P259" s="4">
        <v>6973793</v>
      </c>
      <c r="Q259" s="4">
        <v>55237</v>
      </c>
      <c r="R259" s="4">
        <v>56</v>
      </c>
      <c r="S259" s="4" t="e">
        <f>VLOOKUP(Q259,Mapping!$A$1:$B$17,2,0)</f>
        <v>#N/A</v>
      </c>
      <c r="T259" s="4">
        <v>108745031</v>
      </c>
      <c r="U259" s="4">
        <v>1151382</v>
      </c>
      <c r="V259" s="34" t="str">
        <f t="shared" ref="V259:V322" si="21">YEAR(U259)&amp;"_"&amp;TEXT(MONTH(U259),"00")</f>
        <v>5052_05</v>
      </c>
      <c r="W259" s="75" t="e">
        <f t="shared" ref="W259:W322" si="22">YEAR(S259)</f>
        <v>#N/A</v>
      </c>
      <c r="X259" s="43" t="e">
        <f t="shared" ref="X259:X322" si="23">YEAR(V259)&amp;"_"&amp;MONTH(V259)</f>
        <v>#VALUE!</v>
      </c>
      <c r="Y259" s="43" t="e">
        <f t="shared" ref="Y259:Y322" si="24">YEAR(V259)&amp;"_"&amp;TEXT(MONTH(V259),"00")</f>
        <v>#VALUE!</v>
      </c>
    </row>
    <row r="260" spans="2:25" x14ac:dyDescent="0.35">
      <c r="B260" s="34">
        <v>44100</v>
      </c>
      <c r="C260" s="4">
        <v>196736</v>
      </c>
      <c r="D260" s="4">
        <v>873</v>
      </c>
      <c r="E260" s="4">
        <v>396369</v>
      </c>
      <c r="F260" s="4">
        <v>29670</v>
      </c>
      <c r="G260" s="4">
        <v>1225</v>
      </c>
      <c r="H260" s="4">
        <v>20002</v>
      </c>
      <c r="I260" s="4">
        <v>6143</v>
      </c>
      <c r="J260" s="75">
        <f t="shared" si="20"/>
        <v>3</v>
      </c>
      <c r="K260" s="4">
        <v>32870381</v>
      </c>
      <c r="L260" s="4">
        <v>277523</v>
      </c>
      <c r="M260" s="4">
        <v>2272</v>
      </c>
      <c r="N260" s="4">
        <v>1509</v>
      </c>
      <c r="O260" s="42" t="e">
        <f>IFERROR(VLOOKUP(N260,Mapping!$A$1:$B$17,2,0),Absent)</f>
        <v>#NAME?</v>
      </c>
      <c r="P260" s="4">
        <v>7021061</v>
      </c>
      <c r="Q260" s="4">
        <v>47268</v>
      </c>
      <c r="R260" s="4">
        <v>56</v>
      </c>
      <c r="S260" s="4" t="e">
        <f>VLOOKUP(Q260,Mapping!$A$1:$B$17,2,0)</f>
        <v>#N/A</v>
      </c>
      <c r="T260" s="4">
        <v>109886423</v>
      </c>
      <c r="U260" s="4">
        <v>1141392</v>
      </c>
      <c r="V260" s="34" t="str">
        <f t="shared" si="21"/>
        <v>5025_01</v>
      </c>
      <c r="W260" s="75" t="e">
        <f t="shared" si="22"/>
        <v>#N/A</v>
      </c>
      <c r="X260" s="43" t="e">
        <f t="shared" si="23"/>
        <v>#VALUE!</v>
      </c>
      <c r="Y260" s="43" t="e">
        <f t="shared" si="24"/>
        <v>#VALUE!</v>
      </c>
    </row>
    <row r="261" spans="2:25" x14ac:dyDescent="0.35">
      <c r="B261" s="34">
        <v>44101</v>
      </c>
      <c r="C261" s="4">
        <v>197046</v>
      </c>
      <c r="D261" s="4">
        <v>310</v>
      </c>
      <c r="E261" s="4">
        <v>396982</v>
      </c>
      <c r="F261" s="4">
        <v>29579</v>
      </c>
      <c r="G261" s="4">
        <v>613</v>
      </c>
      <c r="H261" s="4">
        <v>20050</v>
      </c>
      <c r="I261" s="4">
        <v>6170</v>
      </c>
      <c r="J261" s="75">
        <f t="shared" si="20"/>
        <v>11</v>
      </c>
      <c r="K261" s="4">
        <v>33063497</v>
      </c>
      <c r="L261" s="4">
        <v>193116</v>
      </c>
      <c r="M261" s="4">
        <v>2277</v>
      </c>
      <c r="N261" s="4">
        <v>1511</v>
      </c>
      <c r="O261" s="42" t="e">
        <f>IFERROR(VLOOKUP(N261,Mapping!$A$1:$B$17,2,0),Absent)</f>
        <v>#NAME?</v>
      </c>
      <c r="P261" s="4">
        <v>7056051</v>
      </c>
      <c r="Q261" s="4">
        <v>34990</v>
      </c>
      <c r="R261" s="4">
        <v>56</v>
      </c>
      <c r="S261" s="4" t="e">
        <f>VLOOKUP(Q261,Mapping!$A$1:$B$17,2,0)</f>
        <v>#N/A</v>
      </c>
      <c r="T261" s="4">
        <v>110819174</v>
      </c>
      <c r="U261" s="4">
        <v>932751</v>
      </c>
      <c r="V261" s="34" t="str">
        <f t="shared" si="21"/>
        <v>4453_10</v>
      </c>
      <c r="W261" s="75" t="e">
        <f t="shared" si="22"/>
        <v>#N/A</v>
      </c>
      <c r="X261" s="43" t="e">
        <f t="shared" si="23"/>
        <v>#VALUE!</v>
      </c>
      <c r="Y261" s="43" t="e">
        <f t="shared" si="24"/>
        <v>#VALUE!</v>
      </c>
    </row>
    <row r="262" spans="2:25" x14ac:dyDescent="0.35">
      <c r="B262" s="34">
        <v>44102</v>
      </c>
      <c r="C262" s="4">
        <v>197292</v>
      </c>
      <c r="D262" s="4">
        <v>246</v>
      </c>
      <c r="E262" s="4">
        <v>398163</v>
      </c>
      <c r="F262" s="4">
        <v>29696</v>
      </c>
      <c r="G262" s="4">
        <v>1181</v>
      </c>
      <c r="H262" s="4">
        <v>20121</v>
      </c>
      <c r="I262" s="4">
        <v>6048</v>
      </c>
      <c r="J262" s="75">
        <f t="shared" si="20"/>
        <v>2</v>
      </c>
      <c r="K262" s="4">
        <v>33321891</v>
      </c>
      <c r="L262" s="4">
        <v>258394</v>
      </c>
      <c r="M262" s="4">
        <v>2285</v>
      </c>
      <c r="N262" s="4">
        <v>1513</v>
      </c>
      <c r="O262" s="42" t="e">
        <f>IFERROR(VLOOKUP(N262,Mapping!$A$1:$B$17,2,0),Absent)</f>
        <v>#NAME?</v>
      </c>
      <c r="P262" s="4">
        <v>7091427</v>
      </c>
      <c r="Q262" s="4">
        <v>35376</v>
      </c>
      <c r="R262" s="4">
        <v>56</v>
      </c>
      <c r="S262" s="4" t="e">
        <f>VLOOKUP(Q262,Mapping!$A$1:$B$17,2,0)</f>
        <v>#N/A</v>
      </c>
      <c r="T262" s="4">
        <v>111810999</v>
      </c>
      <c r="U262" s="4">
        <v>991825</v>
      </c>
      <c r="V262" s="34" t="str">
        <f t="shared" si="21"/>
        <v>4615_07</v>
      </c>
      <c r="W262" s="75" t="e">
        <f t="shared" si="22"/>
        <v>#N/A</v>
      </c>
      <c r="X262" s="43" t="e">
        <f t="shared" si="23"/>
        <v>#VALUE!</v>
      </c>
      <c r="Y262" s="43" t="e">
        <f t="shared" si="24"/>
        <v>#VALUE!</v>
      </c>
    </row>
    <row r="263" spans="2:25" x14ac:dyDescent="0.35">
      <c r="B263" s="34">
        <v>44103</v>
      </c>
      <c r="C263" s="4">
        <v>198016</v>
      </c>
      <c r="D263" s="4">
        <v>724</v>
      </c>
      <c r="E263" s="4">
        <v>399836</v>
      </c>
      <c r="F263" s="4">
        <v>30601</v>
      </c>
      <c r="G263" s="4">
        <v>1673</v>
      </c>
      <c r="H263" s="4">
        <v>20247</v>
      </c>
      <c r="I263" s="4">
        <v>6172</v>
      </c>
      <c r="J263" s="75">
        <f t="shared" si="20"/>
        <v>9</v>
      </c>
      <c r="K263" s="4">
        <v>33525821</v>
      </c>
      <c r="L263" s="4">
        <v>203930</v>
      </c>
      <c r="M263" s="4">
        <v>2298</v>
      </c>
      <c r="N263" s="4">
        <v>1497</v>
      </c>
      <c r="O263" s="42" t="e">
        <f>IFERROR(VLOOKUP(N263,Mapping!$A$1:$B$17,2,0),Absent)</f>
        <v>#NAME?</v>
      </c>
      <c r="P263" s="4">
        <v>7128193</v>
      </c>
      <c r="Q263" s="4">
        <v>36766</v>
      </c>
      <c r="R263" s="4">
        <v>56</v>
      </c>
      <c r="S263" s="4" t="e">
        <f>VLOOKUP(Q263,Mapping!$A$1:$B$17,2,0)</f>
        <v>#N/A</v>
      </c>
      <c r="T263" s="4">
        <v>112803037</v>
      </c>
      <c r="U263" s="4">
        <v>992038</v>
      </c>
      <c r="V263" s="34" t="str">
        <f t="shared" si="21"/>
        <v>4616_02</v>
      </c>
      <c r="W263" s="75" t="e">
        <f t="shared" si="22"/>
        <v>#N/A</v>
      </c>
      <c r="X263" s="43" t="e">
        <f t="shared" si="23"/>
        <v>#VALUE!</v>
      </c>
      <c r="Y263" s="43" t="e">
        <f t="shared" si="24"/>
        <v>#VALUE!</v>
      </c>
    </row>
    <row r="264" spans="2:25" x14ac:dyDescent="0.35">
      <c r="B264" s="34">
        <v>44104</v>
      </c>
      <c r="C264" s="4">
        <v>199080</v>
      </c>
      <c r="D264" s="4">
        <v>1064</v>
      </c>
      <c r="E264" s="4">
        <v>401454</v>
      </c>
      <c r="F264" s="4">
        <v>31021</v>
      </c>
      <c r="G264" s="4">
        <v>1618</v>
      </c>
      <c r="H264" s="4">
        <v>20390</v>
      </c>
      <c r="I264" s="4">
        <v>6241</v>
      </c>
      <c r="J264" s="75">
        <f t="shared" si="20"/>
        <v>2</v>
      </c>
      <c r="K264" s="4">
        <v>33752797</v>
      </c>
      <c r="L264" s="4">
        <v>226976</v>
      </c>
      <c r="M264" s="4">
        <v>2319</v>
      </c>
      <c r="N264" s="4">
        <v>1510</v>
      </c>
      <c r="O264" s="42" t="e">
        <f>IFERROR(VLOOKUP(N264,Mapping!$A$1:$B$17,2,0),Absent)</f>
        <v>#NAME?</v>
      </c>
      <c r="P264" s="4">
        <v>7173102</v>
      </c>
      <c r="Q264" s="4">
        <v>44909</v>
      </c>
      <c r="R264" s="4">
        <v>56</v>
      </c>
      <c r="S264" s="4" t="e">
        <f>VLOOKUP(Q264,Mapping!$A$1:$B$17,2,0)</f>
        <v>#N/A</v>
      </c>
      <c r="T264" s="4">
        <v>113779459</v>
      </c>
      <c r="U264" s="4">
        <v>976422</v>
      </c>
      <c r="V264" s="34" t="str">
        <f t="shared" si="21"/>
        <v>4573_05</v>
      </c>
      <c r="W264" s="75" t="e">
        <f t="shared" si="22"/>
        <v>#N/A</v>
      </c>
      <c r="X264" s="43" t="e">
        <f t="shared" si="23"/>
        <v>#VALUE!</v>
      </c>
      <c r="Y264" s="43" t="e">
        <f t="shared" si="24"/>
        <v>#VALUE!</v>
      </c>
    </row>
    <row r="265" spans="2:25" x14ac:dyDescent="0.35">
      <c r="B265" s="34">
        <v>44105</v>
      </c>
      <c r="C265" s="4">
        <v>199942</v>
      </c>
      <c r="D265" s="4">
        <v>862</v>
      </c>
      <c r="E265" s="4">
        <v>403211</v>
      </c>
      <c r="F265" s="4">
        <v>30942</v>
      </c>
      <c r="G265" s="4">
        <v>1757</v>
      </c>
      <c r="H265" s="4">
        <v>20492</v>
      </c>
      <c r="I265" s="4">
        <v>6262</v>
      </c>
      <c r="J265" s="75">
        <f t="shared" si="20"/>
        <v>12</v>
      </c>
      <c r="K265" s="4">
        <v>33967631</v>
      </c>
      <c r="L265" s="4">
        <v>214834</v>
      </c>
      <c r="M265" s="4">
        <v>2334</v>
      </c>
      <c r="N265" s="4">
        <v>1543</v>
      </c>
      <c r="O265" s="42" t="e">
        <f>IFERROR(VLOOKUP(N265,Mapping!$A$1:$B$17,2,0),Absent)</f>
        <v>#NAME?</v>
      </c>
      <c r="P265" s="4">
        <v>7218822</v>
      </c>
      <c r="Q265" s="4">
        <v>45720</v>
      </c>
      <c r="R265" s="4">
        <v>56</v>
      </c>
      <c r="S265" s="4" t="e">
        <f>VLOOKUP(Q265,Mapping!$A$1:$B$17,2,0)</f>
        <v>#N/A</v>
      </c>
      <c r="T265" s="4">
        <v>114796431</v>
      </c>
      <c r="U265" s="4">
        <v>1016972</v>
      </c>
      <c r="V265" s="34" t="str">
        <f t="shared" si="21"/>
        <v>4684_05</v>
      </c>
      <c r="W265" s="75" t="e">
        <f t="shared" si="22"/>
        <v>#N/A</v>
      </c>
      <c r="X265" s="43" t="e">
        <f t="shared" si="23"/>
        <v>#VALUE!</v>
      </c>
      <c r="Y265" s="43" t="e">
        <f t="shared" si="24"/>
        <v>#VALUE!</v>
      </c>
    </row>
    <row r="266" spans="2:25" x14ac:dyDescent="0.35">
      <c r="B266" s="34">
        <v>44106</v>
      </c>
      <c r="C266" s="4">
        <v>200784</v>
      </c>
      <c r="D266" s="4">
        <v>842</v>
      </c>
      <c r="E266" s="4">
        <v>404654</v>
      </c>
      <c r="F266" s="4">
        <v>30880</v>
      </c>
      <c r="G266" s="4">
        <v>1443</v>
      </c>
      <c r="H266" s="4">
        <v>20612</v>
      </c>
      <c r="I266" s="4">
        <v>6195</v>
      </c>
      <c r="J266" s="75">
        <f t="shared" si="20"/>
        <v>11</v>
      </c>
      <c r="K266" s="4">
        <v>34279219</v>
      </c>
      <c r="L266" s="4">
        <v>311588</v>
      </c>
      <c r="M266" s="4">
        <v>2348</v>
      </c>
      <c r="N266" s="4">
        <v>1534</v>
      </c>
      <c r="O266" s="42" t="e">
        <f>IFERROR(VLOOKUP(N266,Mapping!$A$1:$B$17,2,0),Absent)</f>
        <v>#NAME?</v>
      </c>
      <c r="P266" s="4">
        <v>7268249</v>
      </c>
      <c r="Q266" s="4">
        <v>49427</v>
      </c>
      <c r="R266" s="4">
        <v>56</v>
      </c>
      <c r="S266" s="4" t="e">
        <f>VLOOKUP(Q266,Mapping!$A$1:$B$17,2,0)</f>
        <v>#N/A</v>
      </c>
      <c r="T266" s="4">
        <v>116012554</v>
      </c>
      <c r="U266" s="4">
        <v>1216123</v>
      </c>
      <c r="V266" s="34" t="str">
        <f t="shared" si="21"/>
        <v>5229_08</v>
      </c>
      <c r="W266" s="75" t="e">
        <f t="shared" si="22"/>
        <v>#N/A</v>
      </c>
      <c r="X266" s="43" t="e">
        <f t="shared" si="23"/>
        <v>#VALUE!</v>
      </c>
      <c r="Y266" s="43" t="e">
        <f t="shared" si="24"/>
        <v>#VALUE!</v>
      </c>
    </row>
    <row r="267" spans="2:25" x14ac:dyDescent="0.35">
      <c r="B267" s="34">
        <v>44107</v>
      </c>
      <c r="C267" s="4">
        <v>201522</v>
      </c>
      <c r="D267" s="4">
        <v>738</v>
      </c>
      <c r="E267" s="4">
        <v>405742</v>
      </c>
      <c r="F267" s="4">
        <v>30209</v>
      </c>
      <c r="G267" s="4">
        <v>1088</v>
      </c>
      <c r="H267" s="4">
        <v>20686</v>
      </c>
      <c r="I267" s="4">
        <v>6073</v>
      </c>
      <c r="J267" s="75">
        <f t="shared" si="20"/>
        <v>11</v>
      </c>
      <c r="K267" s="4">
        <v>34461789</v>
      </c>
      <c r="L267" s="4">
        <v>182570</v>
      </c>
      <c r="M267" s="4">
        <v>2358</v>
      </c>
      <c r="N267" s="4">
        <v>1501</v>
      </c>
      <c r="O267" s="42" t="e">
        <f>IFERROR(VLOOKUP(N267,Mapping!$A$1:$B$17,2,0),Absent)</f>
        <v>#NAME?</v>
      </c>
      <c r="P267" s="4">
        <v>7319123</v>
      </c>
      <c r="Q267" s="4">
        <v>50874</v>
      </c>
      <c r="R267" s="4">
        <v>56</v>
      </c>
      <c r="S267" s="4" t="e">
        <f>VLOOKUP(Q267,Mapping!$A$1:$B$17,2,0)</f>
        <v>#N/A</v>
      </c>
      <c r="T267" s="4">
        <v>117139082</v>
      </c>
      <c r="U267" s="4">
        <v>1126528</v>
      </c>
      <c r="V267" s="34" t="str">
        <f t="shared" si="21"/>
        <v>4984_04</v>
      </c>
      <c r="W267" s="75" t="e">
        <f t="shared" si="22"/>
        <v>#N/A</v>
      </c>
      <c r="X267" s="43" t="e">
        <f t="shared" si="23"/>
        <v>#VALUE!</v>
      </c>
      <c r="Y267" s="43" t="e">
        <f t="shared" si="24"/>
        <v>#VALUE!</v>
      </c>
    </row>
    <row r="268" spans="2:25" x14ac:dyDescent="0.35">
      <c r="B268" s="34">
        <v>44108</v>
      </c>
      <c r="C268" s="4">
        <v>201902</v>
      </c>
      <c r="D268" s="4">
        <v>380</v>
      </c>
      <c r="E268" s="4">
        <v>406405</v>
      </c>
      <c r="F268" s="4">
        <v>30063</v>
      </c>
      <c r="G268" s="4">
        <v>663</v>
      </c>
      <c r="H268" s="4">
        <v>20729</v>
      </c>
      <c r="I268" s="4">
        <v>6056</v>
      </c>
      <c r="J268" s="75">
        <f t="shared" si="20"/>
        <v>9</v>
      </c>
      <c r="K268" s="4">
        <v>34760024</v>
      </c>
      <c r="L268" s="4">
        <v>298235</v>
      </c>
      <c r="M268" s="4">
        <v>2362</v>
      </c>
      <c r="N268" s="4">
        <v>1485</v>
      </c>
      <c r="O268" s="42" t="e">
        <f>IFERROR(VLOOKUP(N268,Mapping!$A$1:$B$17,2,0),Absent)</f>
        <v>#NAME?</v>
      </c>
      <c r="P268" s="4">
        <v>7357288</v>
      </c>
      <c r="Q268" s="4">
        <v>38165</v>
      </c>
      <c r="R268" s="4">
        <v>56</v>
      </c>
      <c r="S268" s="4" t="e">
        <f>VLOOKUP(Q268,Mapping!$A$1:$B$17,2,0)</f>
        <v>#N/A</v>
      </c>
      <c r="T268" s="4">
        <v>118165830</v>
      </c>
      <c r="U268" s="4">
        <v>1026748</v>
      </c>
      <c r="V268" s="34" t="str">
        <f t="shared" si="21"/>
        <v>4711_02</v>
      </c>
      <c r="W268" s="75" t="e">
        <f t="shared" si="22"/>
        <v>#N/A</v>
      </c>
      <c r="X268" s="43" t="e">
        <f t="shared" si="23"/>
        <v>#VALUE!</v>
      </c>
      <c r="Y268" s="43" t="e">
        <f t="shared" si="24"/>
        <v>#VALUE!</v>
      </c>
    </row>
    <row r="269" spans="2:25" x14ac:dyDescent="0.35">
      <c r="B269" s="34">
        <v>44109</v>
      </c>
      <c r="C269" s="4">
        <v>202233</v>
      </c>
      <c r="D269" s="4">
        <v>331</v>
      </c>
      <c r="E269" s="4">
        <v>407852</v>
      </c>
      <c r="F269" s="4">
        <v>31426</v>
      </c>
      <c r="G269" s="4">
        <v>1447</v>
      </c>
      <c r="H269" s="4">
        <v>20812</v>
      </c>
      <c r="I269" s="4">
        <v>6292</v>
      </c>
      <c r="J269" s="75">
        <f t="shared" si="20"/>
        <v>8</v>
      </c>
      <c r="K269" s="4">
        <v>35003573</v>
      </c>
      <c r="L269" s="4">
        <v>243549</v>
      </c>
      <c r="M269" s="4">
        <v>2370</v>
      </c>
      <c r="N269" s="4">
        <v>1514</v>
      </c>
      <c r="O269" s="42" t="e">
        <f>IFERROR(VLOOKUP(N269,Mapping!$A$1:$B$17,2,0),Absent)</f>
        <v>#NAME?</v>
      </c>
      <c r="P269" s="4">
        <v>7395040</v>
      </c>
      <c r="Q269" s="4">
        <v>37752</v>
      </c>
      <c r="R269" s="4">
        <v>56</v>
      </c>
      <c r="S269" s="4" t="e">
        <f>VLOOKUP(Q269,Mapping!$A$1:$B$17,2,0)</f>
        <v>#N/A</v>
      </c>
      <c r="T269" s="4">
        <v>119103396</v>
      </c>
      <c r="U269" s="4">
        <v>937566</v>
      </c>
      <c r="V269" s="34" t="str">
        <f t="shared" si="21"/>
        <v>4466_12</v>
      </c>
      <c r="W269" s="75" t="e">
        <f t="shared" si="22"/>
        <v>#N/A</v>
      </c>
      <c r="X269" s="43" t="e">
        <f t="shared" si="23"/>
        <v>#VALUE!</v>
      </c>
      <c r="Y269" s="43" t="e">
        <f t="shared" si="24"/>
        <v>#VALUE!</v>
      </c>
    </row>
    <row r="270" spans="2:25" x14ac:dyDescent="0.35">
      <c r="B270" s="34">
        <v>44110</v>
      </c>
      <c r="C270" s="4">
        <v>202846</v>
      </c>
      <c r="D270" s="4">
        <v>613</v>
      </c>
      <c r="E270" s="4">
        <v>407100</v>
      </c>
      <c r="F270" s="4">
        <v>32726</v>
      </c>
      <c r="G270" s="4">
        <v>-752</v>
      </c>
      <c r="H270" s="4">
        <v>20973</v>
      </c>
      <c r="I270" s="4">
        <v>6490</v>
      </c>
      <c r="J270" s="75">
        <f t="shared" si="20"/>
        <v>8</v>
      </c>
      <c r="K270" s="4">
        <v>35188676</v>
      </c>
      <c r="L270" s="4">
        <v>185103</v>
      </c>
      <c r="M270" s="4">
        <v>2388</v>
      </c>
      <c r="N270" s="4">
        <v>1609</v>
      </c>
      <c r="O270" s="42" t="e">
        <f>IFERROR(VLOOKUP(N270,Mapping!$A$1:$B$17,2,0),Absent)</f>
        <v>#NAME?</v>
      </c>
      <c r="P270" s="4">
        <v>7433886</v>
      </c>
      <c r="Q270" s="4">
        <v>38846</v>
      </c>
      <c r="R270" s="4">
        <v>56</v>
      </c>
      <c r="S270" s="4" t="e">
        <f>VLOOKUP(Q270,Mapping!$A$1:$B$17,2,0)</f>
        <v>#N/A</v>
      </c>
      <c r="T270" s="4">
        <v>120057953</v>
      </c>
      <c r="U270" s="4">
        <v>954557</v>
      </c>
      <c r="V270" s="34" t="str">
        <f t="shared" si="21"/>
        <v>4513_06</v>
      </c>
      <c r="W270" s="75" t="e">
        <f t="shared" si="22"/>
        <v>#N/A</v>
      </c>
      <c r="X270" s="43" t="e">
        <f t="shared" si="23"/>
        <v>#VALUE!</v>
      </c>
      <c r="Y270" s="43" t="e">
        <f t="shared" si="24"/>
        <v>#VALUE!</v>
      </c>
    </row>
    <row r="271" spans="2:25" x14ac:dyDescent="0.35">
      <c r="B271" s="34">
        <v>44111</v>
      </c>
      <c r="C271" s="4">
        <v>203775</v>
      </c>
      <c r="D271" s="4">
        <v>929</v>
      </c>
      <c r="E271" s="4">
        <v>409238</v>
      </c>
      <c r="F271" s="4">
        <v>33565</v>
      </c>
      <c r="G271" s="4">
        <v>2138</v>
      </c>
      <c r="H271" s="4">
        <v>21112</v>
      </c>
      <c r="I271" s="4">
        <v>6591</v>
      </c>
      <c r="J271" s="75">
        <f t="shared" si="20"/>
        <v>6</v>
      </c>
      <c r="K271" s="4">
        <v>35420950</v>
      </c>
      <c r="L271" s="4">
        <v>232274</v>
      </c>
      <c r="M271" s="4">
        <v>2410</v>
      </c>
      <c r="N271" s="4">
        <v>1650</v>
      </c>
      <c r="O271" s="42" t="e">
        <f>IFERROR(VLOOKUP(N271,Mapping!$A$1:$B$17,2,0),Absent)</f>
        <v>#NAME?</v>
      </c>
      <c r="P271" s="4">
        <v>7485102</v>
      </c>
      <c r="Q271" s="4">
        <v>51216</v>
      </c>
      <c r="R271" s="4">
        <v>56</v>
      </c>
      <c r="S271" s="4" t="e">
        <f>VLOOKUP(Q271,Mapping!$A$1:$B$17,2,0)</f>
        <v>#N/A</v>
      </c>
      <c r="T271" s="4">
        <v>121139462</v>
      </c>
      <c r="U271" s="4">
        <v>1081509</v>
      </c>
      <c r="V271" s="34" t="str">
        <f t="shared" si="21"/>
        <v>4861_01</v>
      </c>
      <c r="W271" s="75" t="e">
        <f t="shared" si="22"/>
        <v>#N/A</v>
      </c>
      <c r="X271" s="43" t="e">
        <f t="shared" si="23"/>
        <v>#VALUE!</v>
      </c>
      <c r="Y271" s="43" t="e">
        <f t="shared" si="24"/>
        <v>#VALUE!</v>
      </c>
    </row>
    <row r="272" spans="2:25" x14ac:dyDescent="0.35">
      <c r="B272" s="34">
        <v>44112</v>
      </c>
      <c r="C272" s="4">
        <v>204754</v>
      </c>
      <c r="D272" s="4">
        <v>979</v>
      </c>
      <c r="E272" s="4">
        <v>411372</v>
      </c>
      <c r="F272" s="4">
        <v>34446</v>
      </c>
      <c r="G272" s="4">
        <v>2134</v>
      </c>
      <c r="H272" s="4">
        <v>21217</v>
      </c>
      <c r="I272" s="4">
        <v>6694</v>
      </c>
      <c r="J272" s="75">
        <f t="shared" si="20"/>
        <v>4</v>
      </c>
      <c r="K272" s="4">
        <v>35427873</v>
      </c>
      <c r="L272" s="4">
        <v>6923</v>
      </c>
      <c r="M272" s="4">
        <v>2427</v>
      </c>
      <c r="N272" s="4">
        <v>1638</v>
      </c>
      <c r="O272" s="42" t="e">
        <f>IFERROR(VLOOKUP(N272,Mapping!$A$1:$B$17,2,0),Absent)</f>
        <v>#NAME?</v>
      </c>
      <c r="P272" s="4">
        <v>7540410</v>
      </c>
      <c r="Q272" s="4">
        <v>55308</v>
      </c>
      <c r="R272" s="4">
        <v>56</v>
      </c>
      <c r="S272" s="4" t="e">
        <f>VLOOKUP(Q272,Mapping!$A$1:$B$17,2,0)</f>
        <v>#N/A</v>
      </c>
      <c r="T272" s="4">
        <v>122364888</v>
      </c>
      <c r="U272" s="4">
        <v>1225426</v>
      </c>
      <c r="V272" s="34" t="str">
        <f t="shared" si="21"/>
        <v>5255_02</v>
      </c>
      <c r="W272" s="75" t="e">
        <f t="shared" si="22"/>
        <v>#N/A</v>
      </c>
      <c r="X272" s="43" t="e">
        <f t="shared" si="23"/>
        <v>#VALUE!</v>
      </c>
      <c r="Y272" s="43" t="e">
        <f t="shared" si="24"/>
        <v>#VALUE!</v>
      </c>
    </row>
    <row r="273" spans="2:25" x14ac:dyDescent="0.35">
      <c r="B273" s="34">
        <v>44113</v>
      </c>
      <c r="C273" s="4">
        <v>205667</v>
      </c>
      <c r="D273" s="4">
        <v>913</v>
      </c>
      <c r="E273" s="4">
        <v>413107</v>
      </c>
      <c r="F273" s="4">
        <v>34974</v>
      </c>
      <c r="G273" s="4">
        <v>1735</v>
      </c>
      <c r="H273" s="4">
        <v>21389</v>
      </c>
      <c r="I273" s="4">
        <v>6775</v>
      </c>
      <c r="J273" s="75">
        <f t="shared" si="20"/>
        <v>1</v>
      </c>
      <c r="K273" s="4">
        <v>35708305</v>
      </c>
      <c r="L273" s="4">
        <v>280432</v>
      </c>
      <c r="M273" s="4">
        <v>2437</v>
      </c>
      <c r="N273" s="4">
        <v>1651</v>
      </c>
      <c r="O273" s="42" t="e">
        <f>IFERROR(VLOOKUP(N273,Mapping!$A$1:$B$17,2,0),Absent)</f>
        <v>#NAME?</v>
      </c>
      <c r="P273" s="4">
        <v>7597403</v>
      </c>
      <c r="Q273" s="4">
        <v>56993</v>
      </c>
      <c r="R273" s="4">
        <v>56</v>
      </c>
      <c r="S273" s="4" t="e">
        <f>VLOOKUP(Q273,Mapping!$A$1:$B$17,2,0)</f>
        <v>#N/A</v>
      </c>
      <c r="T273" s="4">
        <v>123635349</v>
      </c>
      <c r="U273" s="4">
        <v>1270461</v>
      </c>
      <c r="V273" s="34" t="str">
        <f t="shared" si="21"/>
        <v>5378_05</v>
      </c>
      <c r="W273" s="75" t="e">
        <f t="shared" si="22"/>
        <v>#N/A</v>
      </c>
      <c r="X273" s="43" t="e">
        <f t="shared" si="23"/>
        <v>#VALUE!</v>
      </c>
      <c r="Y273" s="43" t="e">
        <f t="shared" si="24"/>
        <v>#VALUE!</v>
      </c>
    </row>
    <row r="274" spans="2:25" x14ac:dyDescent="0.35">
      <c r="B274" s="34">
        <v>44114</v>
      </c>
      <c r="C274" s="4">
        <v>206358</v>
      </c>
      <c r="D274" s="4">
        <v>691</v>
      </c>
      <c r="E274" s="4">
        <v>414593</v>
      </c>
      <c r="F274" s="4">
        <v>34700</v>
      </c>
      <c r="G274" s="4">
        <v>1486</v>
      </c>
      <c r="H274" s="4">
        <v>21512</v>
      </c>
      <c r="I274" s="4">
        <v>6752</v>
      </c>
      <c r="J274" s="75">
        <f t="shared" si="20"/>
        <v>2</v>
      </c>
      <c r="K274" s="4">
        <v>36006859</v>
      </c>
      <c r="L274" s="4">
        <v>298554</v>
      </c>
      <c r="M274" s="4">
        <v>2451</v>
      </c>
      <c r="N274" s="4">
        <v>1667</v>
      </c>
      <c r="O274" s="42" t="e">
        <f>IFERROR(VLOOKUP(N274,Mapping!$A$1:$B$17,2,0),Absent)</f>
        <v>#NAME?</v>
      </c>
      <c r="P274" s="4">
        <v>7655038</v>
      </c>
      <c r="Q274" s="4">
        <v>57635</v>
      </c>
      <c r="R274" s="4">
        <v>56</v>
      </c>
      <c r="S274" s="4" t="e">
        <f>VLOOKUP(Q274,Mapping!$A$1:$B$17,2,0)</f>
        <v>#N/A</v>
      </c>
      <c r="T274" s="4">
        <v>124940343</v>
      </c>
      <c r="U274" s="4">
        <v>1304994</v>
      </c>
      <c r="V274" s="34" t="str">
        <f t="shared" si="21"/>
        <v>5472_12</v>
      </c>
      <c r="W274" s="75" t="e">
        <f t="shared" si="22"/>
        <v>#N/A</v>
      </c>
      <c r="X274" s="43" t="e">
        <f t="shared" si="23"/>
        <v>#VALUE!</v>
      </c>
      <c r="Y274" s="43" t="e">
        <f t="shared" si="24"/>
        <v>#VALUE!</v>
      </c>
    </row>
    <row r="275" spans="2:25" x14ac:dyDescent="0.35">
      <c r="B275" s="34">
        <v>44115</v>
      </c>
      <c r="C275" s="4">
        <v>206829</v>
      </c>
      <c r="D275" s="4">
        <v>471</v>
      </c>
      <c r="E275" s="4">
        <v>415574</v>
      </c>
      <c r="F275" s="4">
        <v>34609</v>
      </c>
      <c r="G275" s="4">
        <v>981</v>
      </c>
      <c r="H275" s="4">
        <v>21553</v>
      </c>
      <c r="I275" s="4">
        <v>6749</v>
      </c>
      <c r="J275" s="75">
        <f t="shared" si="20"/>
        <v>10</v>
      </c>
      <c r="K275" s="4">
        <v>36226499</v>
      </c>
      <c r="L275" s="4">
        <v>219640</v>
      </c>
      <c r="M275" s="4">
        <v>2454</v>
      </c>
      <c r="N275" s="4">
        <v>1646</v>
      </c>
      <c r="O275" s="42" t="e">
        <f>IFERROR(VLOOKUP(N275,Mapping!$A$1:$B$17,2,0),Absent)</f>
        <v>#NAME?</v>
      </c>
      <c r="P275" s="4">
        <v>7701710</v>
      </c>
      <c r="Q275" s="4">
        <v>46672</v>
      </c>
      <c r="R275" s="4">
        <v>56</v>
      </c>
      <c r="S275" s="4" t="e">
        <f>VLOOKUP(Q275,Mapping!$A$1:$B$17,2,0)</f>
        <v>#N/A</v>
      </c>
      <c r="T275" s="4">
        <v>126042137</v>
      </c>
      <c r="U275" s="4">
        <v>1101794</v>
      </c>
      <c r="V275" s="34" t="str">
        <f t="shared" si="21"/>
        <v>4916_08</v>
      </c>
      <c r="W275" s="75" t="e">
        <f t="shared" si="22"/>
        <v>#N/A</v>
      </c>
      <c r="X275" s="43" t="e">
        <f t="shared" si="23"/>
        <v>#VALUE!</v>
      </c>
      <c r="Y275" s="43" t="e">
        <f t="shared" si="24"/>
        <v>#VALUE!</v>
      </c>
    </row>
    <row r="276" spans="2:25" x14ac:dyDescent="0.35">
      <c r="B276" s="34">
        <v>44116</v>
      </c>
      <c r="C276" s="4">
        <v>207114</v>
      </c>
      <c r="D276" s="4">
        <v>285</v>
      </c>
      <c r="E276" s="4">
        <v>416680</v>
      </c>
      <c r="F276" s="4">
        <v>35148</v>
      </c>
      <c r="G276" s="4">
        <v>1106</v>
      </c>
      <c r="H276" s="4">
        <v>21625</v>
      </c>
      <c r="I276" s="4">
        <v>6860</v>
      </c>
      <c r="J276" s="75">
        <f t="shared" si="20"/>
        <v>10</v>
      </c>
      <c r="K276" s="4">
        <v>36438624</v>
      </c>
      <c r="L276" s="4">
        <v>212125</v>
      </c>
      <c r="M276" s="4">
        <v>2464</v>
      </c>
      <c r="N276" s="4">
        <v>1663</v>
      </c>
      <c r="O276" s="42" t="e">
        <f>IFERROR(VLOOKUP(N276,Mapping!$A$1:$B$17,2,0),Absent)</f>
        <v>#NAME?</v>
      </c>
      <c r="P276" s="4">
        <v>7744944</v>
      </c>
      <c r="Q276" s="4">
        <v>43234</v>
      </c>
      <c r="R276" s="4">
        <v>56</v>
      </c>
      <c r="S276" s="4" t="e">
        <f>VLOOKUP(Q276,Mapping!$A$1:$B$17,2,0)</f>
        <v>#N/A</v>
      </c>
      <c r="T276" s="4">
        <v>126992255</v>
      </c>
      <c r="U276" s="4">
        <v>950118</v>
      </c>
      <c r="V276" s="34" t="str">
        <f t="shared" si="21"/>
        <v>4501_05</v>
      </c>
      <c r="W276" s="75" t="e">
        <f t="shared" si="22"/>
        <v>#N/A</v>
      </c>
      <c r="X276" s="43" t="e">
        <f t="shared" si="23"/>
        <v>#VALUE!</v>
      </c>
      <c r="Y276" s="43" t="e">
        <f t="shared" si="24"/>
        <v>#VALUE!</v>
      </c>
    </row>
    <row r="277" spans="2:25" x14ac:dyDescent="0.35">
      <c r="B277" s="34">
        <v>44117</v>
      </c>
      <c r="C277" s="4">
        <v>207832</v>
      </c>
      <c r="D277" s="4">
        <v>718</v>
      </c>
      <c r="E277" s="4">
        <v>418738</v>
      </c>
      <c r="F277" s="4">
        <v>36171</v>
      </c>
      <c r="G277" s="4">
        <v>2058</v>
      </c>
      <c r="H277" s="4">
        <v>21735</v>
      </c>
      <c r="I277" s="4">
        <v>7104</v>
      </c>
      <c r="J277" s="75">
        <f t="shared" si="20"/>
        <v>6</v>
      </c>
      <c r="K277" s="4">
        <v>36651298</v>
      </c>
      <c r="L277" s="4">
        <v>212674</v>
      </c>
      <c r="M277" s="4">
        <v>2485</v>
      </c>
      <c r="N277" s="4">
        <v>1757</v>
      </c>
      <c r="O277" s="42" t="e">
        <f>IFERROR(VLOOKUP(N277,Mapping!$A$1:$B$17,2,0),Absent)</f>
        <v>#NAME?</v>
      </c>
      <c r="P277" s="4">
        <v>7791923</v>
      </c>
      <c r="Q277" s="4">
        <v>46979</v>
      </c>
      <c r="R277" s="4">
        <v>56</v>
      </c>
      <c r="S277" s="4" t="e">
        <f>VLOOKUP(Q277,Mapping!$A$1:$B$17,2,0)</f>
        <v>#N/A</v>
      </c>
      <c r="T277" s="4">
        <v>128082565</v>
      </c>
      <c r="U277" s="4">
        <v>1090310</v>
      </c>
      <c r="V277" s="34" t="str">
        <f t="shared" si="21"/>
        <v>4885_02</v>
      </c>
      <c r="W277" s="75" t="e">
        <f t="shared" si="22"/>
        <v>#N/A</v>
      </c>
      <c r="X277" s="43" t="e">
        <f t="shared" si="23"/>
        <v>#VALUE!</v>
      </c>
      <c r="Y277" s="43" t="e">
        <f t="shared" si="24"/>
        <v>#VALUE!</v>
      </c>
    </row>
    <row r="278" spans="2:25" x14ac:dyDescent="0.35">
      <c r="B278" s="34">
        <v>44118</v>
      </c>
      <c r="C278" s="4">
        <v>208633</v>
      </c>
      <c r="D278" s="4">
        <v>801</v>
      </c>
      <c r="E278" s="4">
        <v>421175</v>
      </c>
      <c r="F278" s="4">
        <v>37184</v>
      </c>
      <c r="G278" s="4">
        <v>2437</v>
      </c>
      <c r="H278" s="4">
        <v>21889</v>
      </c>
      <c r="I278" s="4">
        <v>7236</v>
      </c>
      <c r="J278" s="75">
        <f t="shared" si="20"/>
        <v>2</v>
      </c>
      <c r="K278" s="4">
        <v>36795408</v>
      </c>
      <c r="L278" s="4">
        <v>144110</v>
      </c>
      <c r="M278" s="4">
        <v>2516</v>
      </c>
      <c r="N278" s="4">
        <v>1775</v>
      </c>
      <c r="O278" s="42" t="e">
        <f>IFERROR(VLOOKUP(N278,Mapping!$A$1:$B$17,2,0),Absent)</f>
        <v>#NAME?</v>
      </c>
      <c r="P278" s="4">
        <v>7849163</v>
      </c>
      <c r="Q278" s="4">
        <v>57240</v>
      </c>
      <c r="R278" s="4">
        <v>56</v>
      </c>
      <c r="S278" s="4" t="e">
        <f>VLOOKUP(Q278,Mapping!$A$1:$B$17,2,0)</f>
        <v>#N/A</v>
      </c>
      <c r="T278" s="4">
        <v>129196986</v>
      </c>
      <c r="U278" s="4">
        <v>1114421</v>
      </c>
      <c r="V278" s="34" t="str">
        <f t="shared" si="21"/>
        <v>4951_03</v>
      </c>
      <c r="W278" s="75" t="e">
        <f t="shared" si="22"/>
        <v>#N/A</v>
      </c>
      <c r="X278" s="43" t="e">
        <f t="shared" si="23"/>
        <v>#VALUE!</v>
      </c>
      <c r="Y278" s="43" t="e">
        <f t="shared" si="24"/>
        <v>#VALUE!</v>
      </c>
    </row>
    <row r="279" spans="2:25" x14ac:dyDescent="0.35">
      <c r="B279" s="34">
        <v>44119</v>
      </c>
      <c r="C279" s="4">
        <v>209561</v>
      </c>
      <c r="D279" s="4">
        <v>928</v>
      </c>
      <c r="E279" s="4">
        <v>423185</v>
      </c>
      <c r="F279" s="4">
        <v>37423</v>
      </c>
      <c r="G279" s="4">
        <v>2010</v>
      </c>
      <c r="H279" s="4">
        <v>22051</v>
      </c>
      <c r="I279" s="4">
        <v>7303</v>
      </c>
      <c r="J279" s="75">
        <f t="shared" si="20"/>
        <v>8</v>
      </c>
      <c r="K279" s="4">
        <v>37058663</v>
      </c>
      <c r="L279" s="4">
        <v>263255</v>
      </c>
      <c r="M279" s="4">
        <v>2531</v>
      </c>
      <c r="N279" s="4">
        <v>1773</v>
      </c>
      <c r="O279" s="42" t="e">
        <f>IFERROR(VLOOKUP(N279,Mapping!$A$1:$B$17,2,0),Absent)</f>
        <v>#NAME?</v>
      </c>
      <c r="P279" s="4">
        <v>7912804</v>
      </c>
      <c r="Q279" s="4">
        <v>63641</v>
      </c>
      <c r="R279" s="4">
        <v>56</v>
      </c>
      <c r="S279" s="4" t="e">
        <f>VLOOKUP(Q279,Mapping!$A$1:$B$17,2,0)</f>
        <v>#N/A</v>
      </c>
      <c r="T279" s="4">
        <v>130379681</v>
      </c>
      <c r="U279" s="4">
        <v>1182695</v>
      </c>
      <c r="V279" s="34" t="str">
        <f t="shared" si="21"/>
        <v>5138_02</v>
      </c>
      <c r="W279" s="75" t="e">
        <f t="shared" si="22"/>
        <v>#N/A</v>
      </c>
      <c r="X279" s="43" t="e">
        <f t="shared" si="23"/>
        <v>#VALUE!</v>
      </c>
      <c r="Y279" s="43" t="e">
        <f t="shared" si="24"/>
        <v>#VALUE!</v>
      </c>
    </row>
    <row r="280" spans="2:25" x14ac:dyDescent="0.35">
      <c r="B280" s="34">
        <v>44120</v>
      </c>
      <c r="C280" s="4">
        <v>210452</v>
      </c>
      <c r="D280" s="4">
        <v>891</v>
      </c>
      <c r="E280" s="4">
        <v>425051</v>
      </c>
      <c r="F280" s="4">
        <v>37479</v>
      </c>
      <c r="G280" s="4">
        <v>1866</v>
      </c>
      <c r="H280" s="4">
        <v>22202</v>
      </c>
      <c r="I280" s="4">
        <v>7333</v>
      </c>
      <c r="J280" s="75">
        <f t="shared" si="20"/>
        <v>9</v>
      </c>
      <c r="K280" s="4">
        <v>37331107</v>
      </c>
      <c r="L280" s="4">
        <v>272444</v>
      </c>
      <c r="M280" s="4">
        <v>2547</v>
      </c>
      <c r="N280" s="4">
        <v>1740</v>
      </c>
      <c r="O280" s="42" t="e">
        <f>IFERROR(VLOOKUP(N280,Mapping!$A$1:$B$17,2,0),Absent)</f>
        <v>#NAME?</v>
      </c>
      <c r="P280" s="4">
        <v>7981309</v>
      </c>
      <c r="Q280" s="4">
        <v>68505</v>
      </c>
      <c r="R280" s="4">
        <v>56</v>
      </c>
      <c r="S280" s="4" t="e">
        <f>VLOOKUP(Q280,Mapping!$A$1:$B$17,2,0)</f>
        <v>#N/A</v>
      </c>
      <c r="T280" s="4">
        <v>131626988</v>
      </c>
      <c r="U280" s="4">
        <v>1247307</v>
      </c>
      <c r="V280" s="34" t="str">
        <f t="shared" si="21"/>
        <v>5315_01</v>
      </c>
      <c r="W280" s="75" t="e">
        <f t="shared" si="22"/>
        <v>#N/A</v>
      </c>
      <c r="X280" s="43" t="e">
        <f t="shared" si="23"/>
        <v>#VALUE!</v>
      </c>
      <c r="Y280" s="43" t="e">
        <f t="shared" si="24"/>
        <v>#VALUE!</v>
      </c>
    </row>
    <row r="281" spans="2:25" x14ac:dyDescent="0.35">
      <c r="B281" s="34">
        <v>44121</v>
      </c>
      <c r="C281" s="4">
        <v>211232</v>
      </c>
      <c r="D281" s="4">
        <v>780</v>
      </c>
      <c r="E281" s="4">
        <v>426597</v>
      </c>
      <c r="F281" s="4">
        <v>37474</v>
      </c>
      <c r="G281" s="4">
        <v>1546</v>
      </c>
      <c r="H281" s="4">
        <v>22320</v>
      </c>
      <c r="I281" s="4">
        <v>7466</v>
      </c>
      <c r="J281" s="75">
        <f t="shared" si="20"/>
        <v>12</v>
      </c>
      <c r="K281" s="4">
        <v>37591664</v>
      </c>
      <c r="L281" s="4">
        <v>260557</v>
      </c>
      <c r="M281" s="4">
        <v>2553</v>
      </c>
      <c r="N281" s="4">
        <v>1791</v>
      </c>
      <c r="O281" s="42" t="e">
        <f>IFERROR(VLOOKUP(N281,Mapping!$A$1:$B$17,2,0),Absent)</f>
        <v>#NAME?</v>
      </c>
      <c r="P281" s="4">
        <v>8038984</v>
      </c>
      <c r="Q281" s="4">
        <v>57675</v>
      </c>
      <c r="R281" s="4">
        <v>56</v>
      </c>
      <c r="S281" s="4" t="e">
        <f>VLOOKUP(Q281,Mapping!$A$1:$B$17,2,0)</f>
        <v>#N/A</v>
      </c>
      <c r="T281" s="4">
        <v>132956086</v>
      </c>
      <c r="U281" s="4">
        <v>1329098</v>
      </c>
      <c r="V281" s="34" t="str">
        <f t="shared" si="21"/>
        <v>5538_12</v>
      </c>
      <c r="W281" s="75" t="e">
        <f t="shared" si="22"/>
        <v>#N/A</v>
      </c>
      <c r="X281" s="43" t="e">
        <f t="shared" si="23"/>
        <v>#VALUE!</v>
      </c>
      <c r="Y281" s="43" t="e">
        <f t="shared" si="24"/>
        <v>#VALUE!</v>
      </c>
    </row>
    <row r="282" spans="2:25" x14ac:dyDescent="0.35">
      <c r="B282" s="34">
        <v>44122</v>
      </c>
      <c r="C282" s="4">
        <v>211637</v>
      </c>
      <c r="D282" s="4">
        <v>405</v>
      </c>
      <c r="E282" s="4">
        <v>427410</v>
      </c>
      <c r="F282" s="4">
        <v>36536</v>
      </c>
      <c r="G282" s="4">
        <v>813</v>
      </c>
      <c r="H282" s="4">
        <v>22391</v>
      </c>
      <c r="I282" s="4">
        <v>7383</v>
      </c>
      <c r="J282" s="75">
        <f t="shared" si="20"/>
        <v>3</v>
      </c>
      <c r="K282" s="4">
        <v>37785642</v>
      </c>
      <c r="L282" s="4">
        <v>193978</v>
      </c>
      <c r="M282" s="4">
        <v>2557</v>
      </c>
      <c r="N282" s="4">
        <v>1762</v>
      </c>
      <c r="O282" s="42" t="e">
        <f>IFERROR(VLOOKUP(N282,Mapping!$A$1:$B$17,2,0),Absent)</f>
        <v>#NAME?</v>
      </c>
      <c r="P282" s="4">
        <v>8086941</v>
      </c>
      <c r="Q282" s="4">
        <v>47957</v>
      </c>
      <c r="R282" s="4">
        <v>56</v>
      </c>
      <c r="S282" s="4" t="e">
        <f>VLOOKUP(Q282,Mapping!$A$1:$B$17,2,0)</f>
        <v>#N/A</v>
      </c>
      <c r="T282" s="4">
        <v>134030357</v>
      </c>
      <c r="U282" s="4">
        <v>1074271</v>
      </c>
      <c r="V282" s="34" t="str">
        <f t="shared" si="21"/>
        <v>4841_04</v>
      </c>
      <c r="W282" s="75" t="e">
        <f t="shared" si="22"/>
        <v>#N/A</v>
      </c>
      <c r="X282" s="43" t="e">
        <f t="shared" si="23"/>
        <v>#VALUE!</v>
      </c>
      <c r="Y282" s="43" t="e">
        <f t="shared" si="24"/>
        <v>#VALUE!</v>
      </c>
    </row>
    <row r="283" spans="2:25" x14ac:dyDescent="0.35">
      <c r="B283" s="34">
        <v>44123</v>
      </c>
      <c r="C283" s="4">
        <v>212080</v>
      </c>
      <c r="D283" s="4">
        <v>443</v>
      </c>
      <c r="E283" s="4">
        <v>429015</v>
      </c>
      <c r="F283" s="4">
        <v>37976</v>
      </c>
      <c r="G283" s="4">
        <v>1605</v>
      </c>
      <c r="H283" s="4">
        <v>22475</v>
      </c>
      <c r="I283" s="4">
        <v>8063</v>
      </c>
      <c r="J283" s="75">
        <f t="shared" si="20"/>
        <v>8</v>
      </c>
      <c r="K283" s="4">
        <v>38133111</v>
      </c>
      <c r="L283" s="4">
        <v>347469</v>
      </c>
      <c r="M283" s="4">
        <v>2577</v>
      </c>
      <c r="N283" s="4">
        <v>1804</v>
      </c>
      <c r="O283" s="42" t="e">
        <f>IFERROR(VLOOKUP(N283,Mapping!$A$1:$B$17,2,0),Absent)</f>
        <v>#NAME?</v>
      </c>
      <c r="P283" s="4">
        <v>8144591</v>
      </c>
      <c r="Q283" s="4">
        <v>57650</v>
      </c>
      <c r="R283" s="4">
        <v>56</v>
      </c>
      <c r="S283" s="4" t="e">
        <f>VLOOKUP(Q283,Mapping!$A$1:$B$17,2,0)</f>
        <v>#N/A</v>
      </c>
      <c r="T283" s="4">
        <v>135131125</v>
      </c>
      <c r="U283" s="4">
        <v>1100768</v>
      </c>
      <c r="V283" s="34" t="str">
        <f t="shared" si="21"/>
        <v>4913_10</v>
      </c>
      <c r="W283" s="75" t="e">
        <f t="shared" si="22"/>
        <v>#N/A</v>
      </c>
      <c r="X283" s="43" t="e">
        <f t="shared" si="23"/>
        <v>#VALUE!</v>
      </c>
      <c r="Y283" s="43" t="e">
        <f t="shared" si="24"/>
        <v>#VALUE!</v>
      </c>
    </row>
    <row r="284" spans="2:25" x14ac:dyDescent="0.35">
      <c r="B284" s="34">
        <v>44124</v>
      </c>
      <c r="C284" s="4">
        <v>212913</v>
      </c>
      <c r="D284" s="4">
        <v>833</v>
      </c>
      <c r="E284" s="4">
        <v>431324</v>
      </c>
      <c r="F284" s="4">
        <v>39391</v>
      </c>
      <c r="G284" s="4">
        <v>2309</v>
      </c>
      <c r="H284" s="4">
        <v>22662</v>
      </c>
      <c r="I284" s="4">
        <v>8206</v>
      </c>
      <c r="J284" s="75">
        <f t="shared" si="20"/>
        <v>12</v>
      </c>
      <c r="K284" s="4">
        <v>38334630</v>
      </c>
      <c r="L284" s="4">
        <v>201519</v>
      </c>
      <c r="M284" s="4">
        <v>2593</v>
      </c>
      <c r="N284" s="4">
        <v>2042</v>
      </c>
      <c r="O284" s="42" t="e">
        <f>IFERROR(VLOOKUP(N284,Mapping!$A$1:$B$17,2,0),Absent)</f>
        <v>#NAME?</v>
      </c>
      <c r="P284" s="4">
        <v>8205165</v>
      </c>
      <c r="Q284" s="4">
        <v>60574</v>
      </c>
      <c r="R284" s="4">
        <v>56</v>
      </c>
      <c r="S284" s="4" t="e">
        <f>VLOOKUP(Q284,Mapping!$A$1:$B$17,2,0)</f>
        <v>#N/A</v>
      </c>
      <c r="T284" s="4">
        <v>136165479</v>
      </c>
      <c r="U284" s="4">
        <v>1034354</v>
      </c>
      <c r="V284" s="34" t="str">
        <f t="shared" si="21"/>
        <v>4731_12</v>
      </c>
      <c r="W284" s="75" t="e">
        <f t="shared" si="22"/>
        <v>#N/A</v>
      </c>
      <c r="X284" s="43" t="e">
        <f t="shared" si="23"/>
        <v>#VALUE!</v>
      </c>
      <c r="Y284" s="43" t="e">
        <f t="shared" si="24"/>
        <v>#VALUE!</v>
      </c>
    </row>
    <row r="285" spans="2:25" x14ac:dyDescent="0.35">
      <c r="B285" s="34">
        <v>44125</v>
      </c>
      <c r="C285" s="4">
        <v>213941</v>
      </c>
      <c r="D285" s="4">
        <v>1028</v>
      </c>
      <c r="E285" s="4">
        <v>433447</v>
      </c>
      <c r="F285" s="4">
        <v>40397</v>
      </c>
      <c r="G285" s="4">
        <v>2123</v>
      </c>
      <c r="H285" s="4">
        <v>22855</v>
      </c>
      <c r="I285" s="4">
        <v>8291</v>
      </c>
      <c r="J285" s="75">
        <f t="shared" si="20"/>
        <v>9</v>
      </c>
      <c r="K285" s="4">
        <v>38536182</v>
      </c>
      <c r="L285" s="4">
        <v>201552</v>
      </c>
      <c r="M285" s="4">
        <v>2622</v>
      </c>
      <c r="N285" s="4">
        <v>2083</v>
      </c>
      <c r="O285" s="42" t="e">
        <f>IFERROR(VLOOKUP(N285,Mapping!$A$1:$B$17,2,0),Absent)</f>
        <v>#NAME?</v>
      </c>
      <c r="P285" s="4">
        <v>8266875</v>
      </c>
      <c r="Q285" s="4">
        <v>61710</v>
      </c>
      <c r="R285" s="4">
        <v>56</v>
      </c>
      <c r="S285" s="4" t="e">
        <f>VLOOKUP(Q285,Mapping!$A$1:$B$17,2,0)</f>
        <v>#N/A</v>
      </c>
      <c r="T285" s="4">
        <v>137221407</v>
      </c>
      <c r="U285" s="4">
        <v>1055928</v>
      </c>
      <c r="V285" s="34" t="str">
        <f t="shared" si="21"/>
        <v>4791_01</v>
      </c>
      <c r="W285" s="75" t="e">
        <f t="shared" si="22"/>
        <v>#N/A</v>
      </c>
      <c r="X285" s="43" t="e">
        <f t="shared" si="23"/>
        <v>#VALUE!</v>
      </c>
      <c r="Y285" s="43" t="e">
        <f t="shared" si="24"/>
        <v>#VALUE!</v>
      </c>
    </row>
    <row r="286" spans="2:25" x14ac:dyDescent="0.35">
      <c r="B286" s="34">
        <v>44126</v>
      </c>
      <c r="C286" s="4">
        <v>215058</v>
      </c>
      <c r="D286" s="4">
        <v>1117</v>
      </c>
      <c r="E286" s="4">
        <v>435952</v>
      </c>
      <c r="F286" s="4">
        <v>41114</v>
      </c>
      <c r="G286" s="4">
        <v>2505</v>
      </c>
      <c r="H286" s="4">
        <v>23018</v>
      </c>
      <c r="I286" s="4">
        <v>8180</v>
      </c>
      <c r="J286" s="75">
        <f t="shared" si="20"/>
        <v>8</v>
      </c>
      <c r="K286" s="4">
        <v>38837959</v>
      </c>
      <c r="L286" s="4">
        <v>301777</v>
      </c>
      <c r="M286" s="4">
        <v>2641</v>
      </c>
      <c r="N286" s="4">
        <v>2147</v>
      </c>
      <c r="O286" s="42" t="e">
        <f>IFERROR(VLOOKUP(N286,Mapping!$A$1:$B$17,2,0),Absent)</f>
        <v>#NAME?</v>
      </c>
      <c r="P286" s="4">
        <v>8340294</v>
      </c>
      <c r="Q286" s="4">
        <v>73419</v>
      </c>
      <c r="R286" s="4">
        <v>56</v>
      </c>
      <c r="S286" s="4" t="e">
        <f>VLOOKUP(Q286,Mapping!$A$1:$B$17,2,0)</f>
        <v>#N/A</v>
      </c>
      <c r="T286" s="4">
        <v>138527175</v>
      </c>
      <c r="U286" s="4">
        <v>1305768</v>
      </c>
      <c r="V286" s="34" t="str">
        <f t="shared" si="21"/>
        <v>5475_01</v>
      </c>
      <c r="W286" s="75" t="e">
        <f t="shared" si="22"/>
        <v>#N/A</v>
      </c>
      <c r="X286" s="43" t="e">
        <f t="shared" si="23"/>
        <v>#VALUE!</v>
      </c>
      <c r="Y286" s="43" t="e">
        <f t="shared" si="24"/>
        <v>#VALUE!</v>
      </c>
    </row>
    <row r="287" spans="2:25" x14ac:dyDescent="0.35">
      <c r="B287" s="34">
        <v>44127</v>
      </c>
      <c r="C287" s="4">
        <v>216007</v>
      </c>
      <c r="D287" s="4">
        <v>949</v>
      </c>
      <c r="E287" s="4">
        <v>451010</v>
      </c>
      <c r="F287" s="4">
        <v>41614</v>
      </c>
      <c r="G287" s="4">
        <v>15058</v>
      </c>
      <c r="H287" s="4">
        <v>23221</v>
      </c>
      <c r="I287" s="4">
        <v>8342</v>
      </c>
      <c r="J287" s="75">
        <f t="shared" si="20"/>
        <v>10</v>
      </c>
      <c r="K287" s="4">
        <v>39142812</v>
      </c>
      <c r="L287" s="4">
        <v>304853</v>
      </c>
      <c r="M287" s="4">
        <v>2679</v>
      </c>
      <c r="N287" s="4">
        <v>2180</v>
      </c>
      <c r="O287" s="42" t="e">
        <f>IFERROR(VLOOKUP(N287,Mapping!$A$1:$B$17,2,0),Absent)</f>
        <v>#NAME?</v>
      </c>
      <c r="P287" s="4">
        <v>8422869</v>
      </c>
      <c r="Q287" s="4">
        <v>82575</v>
      </c>
      <c r="R287" s="4">
        <v>56</v>
      </c>
      <c r="S287" s="4" t="e">
        <f>VLOOKUP(Q287,Mapping!$A$1:$B$17,2,0)</f>
        <v>#N/A</v>
      </c>
      <c r="T287" s="4">
        <v>139971557</v>
      </c>
      <c r="U287" s="4">
        <v>1444382</v>
      </c>
      <c r="V287" s="34" t="str">
        <f t="shared" si="21"/>
        <v>5854_07</v>
      </c>
      <c r="W287" s="75" t="e">
        <f t="shared" si="22"/>
        <v>#N/A</v>
      </c>
      <c r="X287" s="43" t="e">
        <f t="shared" si="23"/>
        <v>#VALUE!</v>
      </c>
      <c r="Y287" s="43" t="e">
        <f t="shared" si="24"/>
        <v>#VALUE!</v>
      </c>
    </row>
    <row r="288" spans="2:25" x14ac:dyDescent="0.35">
      <c r="B288" s="34">
        <v>44128</v>
      </c>
      <c r="C288" s="4">
        <v>216903</v>
      </c>
      <c r="D288" s="4">
        <v>896</v>
      </c>
      <c r="E288" s="4">
        <v>452832</v>
      </c>
      <c r="F288" s="4">
        <v>42087</v>
      </c>
      <c r="G288" s="4">
        <v>1822</v>
      </c>
      <c r="H288" s="4">
        <v>23356</v>
      </c>
      <c r="I288" s="4">
        <v>8675</v>
      </c>
      <c r="J288" s="75">
        <f t="shared" si="20"/>
        <v>10</v>
      </c>
      <c r="K288" s="4">
        <v>39402583</v>
      </c>
      <c r="L288" s="4">
        <v>259771</v>
      </c>
      <c r="M288" s="4">
        <v>2691</v>
      </c>
      <c r="N288" s="4">
        <v>2230</v>
      </c>
      <c r="O288" s="42" t="e">
        <f>IFERROR(VLOOKUP(N288,Mapping!$A$1:$B$17,2,0),Absent)</f>
        <v>#NAME?</v>
      </c>
      <c r="P288" s="4">
        <v>8506661</v>
      </c>
      <c r="Q288" s="4">
        <v>83792</v>
      </c>
      <c r="R288" s="4">
        <v>56</v>
      </c>
      <c r="S288" s="4" t="e">
        <f>VLOOKUP(Q288,Mapping!$A$1:$B$17,2,0)</f>
        <v>#N/A</v>
      </c>
      <c r="T288" s="4">
        <v>141341796</v>
      </c>
      <c r="U288" s="4">
        <v>1370239</v>
      </c>
      <c r="V288" s="34" t="str">
        <f t="shared" si="21"/>
        <v>5651_08</v>
      </c>
      <c r="W288" s="75" t="e">
        <f t="shared" si="22"/>
        <v>#N/A</v>
      </c>
      <c r="X288" s="43" t="e">
        <f t="shared" si="23"/>
        <v>#VALUE!</v>
      </c>
      <c r="Y288" s="43" t="e">
        <f t="shared" si="24"/>
        <v>#VALUE!</v>
      </c>
    </row>
    <row r="289" spans="2:25" x14ac:dyDescent="0.35">
      <c r="B289" s="34">
        <v>44129</v>
      </c>
      <c r="C289" s="4">
        <v>217294</v>
      </c>
      <c r="D289" s="4">
        <v>391</v>
      </c>
      <c r="E289" s="4">
        <v>453908</v>
      </c>
      <c r="F289" s="4">
        <v>41883</v>
      </c>
      <c r="G289" s="4">
        <v>1076</v>
      </c>
      <c r="H289" s="4">
        <v>23420</v>
      </c>
      <c r="I289" s="4">
        <v>8590</v>
      </c>
      <c r="J289" s="75">
        <f t="shared" si="20"/>
        <v>10</v>
      </c>
      <c r="K289" s="4">
        <v>39671263</v>
      </c>
      <c r="L289" s="4">
        <v>268680</v>
      </c>
      <c r="M289" s="4">
        <v>2693</v>
      </c>
      <c r="N289" s="4">
        <v>2176</v>
      </c>
      <c r="O289" s="42" t="e">
        <f>IFERROR(VLOOKUP(N289,Mapping!$A$1:$B$17,2,0),Absent)</f>
        <v>#NAME?</v>
      </c>
      <c r="P289" s="4">
        <v>8571132</v>
      </c>
      <c r="Q289" s="4">
        <v>64471</v>
      </c>
      <c r="R289" s="4">
        <v>56</v>
      </c>
      <c r="S289" s="4" t="e">
        <f>VLOOKUP(Q289,Mapping!$A$1:$B$17,2,0)</f>
        <v>#N/A</v>
      </c>
      <c r="T289" s="4">
        <v>142564158</v>
      </c>
      <c r="U289" s="4">
        <v>1222362</v>
      </c>
      <c r="V289" s="34" t="str">
        <f t="shared" si="21"/>
        <v>5246_09</v>
      </c>
      <c r="W289" s="75" t="e">
        <f t="shared" si="22"/>
        <v>#N/A</v>
      </c>
      <c r="X289" s="43" t="e">
        <f t="shared" si="23"/>
        <v>#VALUE!</v>
      </c>
      <c r="Y289" s="43" t="e">
        <f t="shared" si="24"/>
        <v>#VALUE!</v>
      </c>
    </row>
    <row r="290" spans="2:25" x14ac:dyDescent="0.35">
      <c r="B290" s="34">
        <v>44130</v>
      </c>
      <c r="C290" s="4">
        <v>217691</v>
      </c>
      <c r="D290" s="4">
        <v>397</v>
      </c>
      <c r="E290" s="4">
        <v>455605</v>
      </c>
      <c r="F290" s="4">
        <v>42988</v>
      </c>
      <c r="G290" s="4">
        <v>1697</v>
      </c>
      <c r="H290" s="4">
        <v>23542</v>
      </c>
      <c r="I290" s="4">
        <v>8946</v>
      </c>
      <c r="J290" s="75">
        <f t="shared" si="20"/>
        <v>5</v>
      </c>
      <c r="K290" s="4">
        <v>39939297</v>
      </c>
      <c r="L290" s="4">
        <v>268034</v>
      </c>
      <c r="M290" s="4">
        <v>2703</v>
      </c>
      <c r="N290" s="4">
        <v>2300</v>
      </c>
      <c r="O290" s="42" t="e">
        <f>IFERROR(VLOOKUP(N290,Mapping!$A$1:$B$17,2,0),Absent)</f>
        <v>#NAME?</v>
      </c>
      <c r="P290" s="4">
        <v>8634562</v>
      </c>
      <c r="Q290" s="4">
        <v>63430</v>
      </c>
      <c r="R290" s="4">
        <v>56</v>
      </c>
      <c r="S290" s="4" t="e">
        <f>VLOOKUP(Q290,Mapping!$A$1:$B$17,2,0)</f>
        <v>#N/A</v>
      </c>
      <c r="T290" s="4">
        <v>143695730</v>
      </c>
      <c r="U290" s="4">
        <v>1131572</v>
      </c>
      <c r="V290" s="34" t="str">
        <f t="shared" si="21"/>
        <v>4998_02</v>
      </c>
      <c r="W290" s="75" t="e">
        <f t="shared" si="22"/>
        <v>#N/A</v>
      </c>
      <c r="X290" s="43" t="e">
        <f t="shared" si="23"/>
        <v>#VALUE!</v>
      </c>
      <c r="Y290" s="43" t="e">
        <f t="shared" si="24"/>
        <v>#VALUE!</v>
      </c>
    </row>
    <row r="291" spans="2:25" x14ac:dyDescent="0.35">
      <c r="B291" s="34">
        <v>44131</v>
      </c>
      <c r="C291" s="4">
        <v>218613</v>
      </c>
      <c r="D291" s="4">
        <v>922</v>
      </c>
      <c r="E291" s="4">
        <v>457895</v>
      </c>
      <c r="F291" s="4">
        <v>44391</v>
      </c>
      <c r="G291" s="4">
        <v>2290</v>
      </c>
      <c r="H291" s="4">
        <v>23701</v>
      </c>
      <c r="I291" s="4">
        <v>8985</v>
      </c>
      <c r="J291" s="75">
        <f t="shared" si="20"/>
        <v>9</v>
      </c>
      <c r="K291" s="4">
        <v>40159937</v>
      </c>
      <c r="L291" s="4">
        <v>220640</v>
      </c>
      <c r="M291" s="4">
        <v>2719</v>
      </c>
      <c r="N291" s="4">
        <v>2283</v>
      </c>
      <c r="O291" s="42" t="e">
        <f>IFERROR(VLOOKUP(N291,Mapping!$A$1:$B$17,2,0),Absent)</f>
        <v>#NAME?</v>
      </c>
      <c r="P291" s="4">
        <v>8706817</v>
      </c>
      <c r="Q291" s="4">
        <v>72255</v>
      </c>
      <c r="R291" s="4">
        <v>56</v>
      </c>
      <c r="S291" s="4" t="e">
        <f>VLOOKUP(Q291,Mapping!$A$1:$B$17,2,0)</f>
        <v>#N/A</v>
      </c>
      <c r="T291" s="4">
        <v>144846185</v>
      </c>
      <c r="U291" s="4">
        <v>1150455</v>
      </c>
      <c r="V291" s="34" t="str">
        <f t="shared" si="21"/>
        <v>5049_11</v>
      </c>
      <c r="W291" s="75" t="e">
        <f t="shared" si="22"/>
        <v>#N/A</v>
      </c>
      <c r="X291" s="43" t="e">
        <f t="shared" si="23"/>
        <v>#VALUE!</v>
      </c>
      <c r="Y291" s="43" t="e">
        <f t="shared" si="24"/>
        <v>#VALUE!</v>
      </c>
    </row>
    <row r="292" spans="2:25" x14ac:dyDescent="0.35">
      <c r="B292" s="34">
        <v>44132</v>
      </c>
      <c r="C292" s="4">
        <v>219660</v>
      </c>
      <c r="D292" s="4">
        <v>1047</v>
      </c>
      <c r="E292" s="4">
        <v>460356</v>
      </c>
      <c r="F292" s="4">
        <v>45214</v>
      </c>
      <c r="G292" s="4">
        <v>2461</v>
      </c>
      <c r="H292" s="4">
        <v>23883</v>
      </c>
      <c r="I292" s="4">
        <v>9133</v>
      </c>
      <c r="J292" s="75">
        <f t="shared" si="20"/>
        <v>5</v>
      </c>
      <c r="K292" s="4">
        <v>40425870</v>
      </c>
      <c r="L292" s="4">
        <v>265933</v>
      </c>
      <c r="M292" s="4">
        <v>2744</v>
      </c>
      <c r="N292" s="4">
        <v>2354</v>
      </c>
      <c r="O292" s="42" t="e">
        <f>IFERROR(VLOOKUP(N292,Mapping!$A$1:$B$17,2,0),Absent)</f>
        <v>#NAME?</v>
      </c>
      <c r="P292" s="4">
        <v>8786517</v>
      </c>
      <c r="Q292" s="4">
        <v>79700</v>
      </c>
      <c r="R292" s="4">
        <v>56</v>
      </c>
      <c r="S292" s="4" t="e">
        <f>VLOOKUP(Q292,Mapping!$A$1:$B$17,2,0)</f>
        <v>#N/A</v>
      </c>
      <c r="T292" s="4">
        <v>145996613</v>
      </c>
      <c r="U292" s="4">
        <v>1150428</v>
      </c>
      <c r="V292" s="34" t="str">
        <f t="shared" si="21"/>
        <v>5049_10</v>
      </c>
      <c r="W292" s="75" t="e">
        <f t="shared" si="22"/>
        <v>#N/A</v>
      </c>
      <c r="X292" s="43" t="e">
        <f t="shared" si="23"/>
        <v>#VALUE!</v>
      </c>
      <c r="Y292" s="43" t="e">
        <f t="shared" si="24"/>
        <v>#VALUE!</v>
      </c>
    </row>
    <row r="293" spans="2:25" x14ac:dyDescent="0.35">
      <c r="B293" s="34">
        <v>44133</v>
      </c>
      <c r="C293" s="4">
        <v>220720</v>
      </c>
      <c r="D293" s="4">
        <v>1060</v>
      </c>
      <c r="E293" s="4">
        <v>462677</v>
      </c>
      <c r="F293" s="4">
        <v>46191</v>
      </c>
      <c r="G293" s="4">
        <v>2321</v>
      </c>
      <c r="H293" s="4">
        <v>24082</v>
      </c>
      <c r="I293" s="4">
        <v>9320</v>
      </c>
      <c r="J293" s="75">
        <f t="shared" si="20"/>
        <v>10</v>
      </c>
      <c r="K293" s="4">
        <v>40742964</v>
      </c>
      <c r="L293" s="4">
        <v>317094</v>
      </c>
      <c r="M293" s="4">
        <v>2760</v>
      </c>
      <c r="N293" s="4">
        <v>2399</v>
      </c>
      <c r="O293" s="42" t="e">
        <f>IFERROR(VLOOKUP(N293,Mapping!$A$1:$B$17,2,0),Absent)</f>
        <v>#NAME?</v>
      </c>
      <c r="P293" s="4">
        <v>8875882</v>
      </c>
      <c r="Q293" s="4">
        <v>89365</v>
      </c>
      <c r="R293" s="4">
        <v>56</v>
      </c>
      <c r="S293" s="4" t="e">
        <f>VLOOKUP(Q293,Mapping!$A$1:$B$17,2,0)</f>
        <v>#N/A</v>
      </c>
      <c r="T293" s="4">
        <v>147449787</v>
      </c>
      <c r="U293" s="4">
        <v>1453174</v>
      </c>
      <c r="V293" s="34" t="str">
        <f t="shared" si="21"/>
        <v>5878_08</v>
      </c>
      <c r="W293" s="75" t="e">
        <f t="shared" si="22"/>
        <v>#N/A</v>
      </c>
      <c r="X293" s="43" t="e">
        <f t="shared" si="23"/>
        <v>#VALUE!</v>
      </c>
      <c r="Y293" s="43" t="e">
        <f t="shared" si="24"/>
        <v>#VALUE!</v>
      </c>
    </row>
    <row r="294" spans="2:25" x14ac:dyDescent="0.35">
      <c r="B294" s="34">
        <v>44134</v>
      </c>
      <c r="C294" s="4">
        <v>221667</v>
      </c>
      <c r="D294" s="4">
        <v>947</v>
      </c>
      <c r="E294" s="4">
        <v>465080</v>
      </c>
      <c r="F294" s="4">
        <v>46880</v>
      </c>
      <c r="G294" s="4">
        <v>2403</v>
      </c>
      <c r="H294" s="4">
        <v>24230</v>
      </c>
      <c r="I294" s="4">
        <v>9550</v>
      </c>
      <c r="J294" s="75">
        <f t="shared" si="20"/>
        <v>5</v>
      </c>
      <c r="K294" s="4">
        <v>40949659</v>
      </c>
      <c r="L294" s="4">
        <v>206695</v>
      </c>
      <c r="M294" s="4">
        <v>2776</v>
      </c>
      <c r="N294" s="4">
        <v>2477</v>
      </c>
      <c r="O294" s="42" t="e">
        <f>IFERROR(VLOOKUP(N294,Mapping!$A$1:$B$17,2,0),Absent)</f>
        <v>#NAME?</v>
      </c>
      <c r="P294" s="4">
        <v>8973824</v>
      </c>
      <c r="Q294" s="4">
        <v>97942</v>
      </c>
      <c r="R294" s="4">
        <v>56</v>
      </c>
      <c r="S294" s="4" t="e">
        <f>VLOOKUP(Q294,Mapping!$A$1:$B$17,2,0)</f>
        <v>#N/A</v>
      </c>
      <c r="T294" s="4">
        <v>148872913</v>
      </c>
      <c r="U294" s="4">
        <v>1423126</v>
      </c>
      <c r="V294" s="34" t="str">
        <f t="shared" si="21"/>
        <v>5796_05</v>
      </c>
      <c r="W294" s="75" t="e">
        <f t="shared" si="22"/>
        <v>#N/A</v>
      </c>
      <c r="X294" s="43" t="e">
        <f t="shared" si="23"/>
        <v>#VALUE!</v>
      </c>
      <c r="Y294" s="43" t="e">
        <f t="shared" si="24"/>
        <v>#VALUE!</v>
      </c>
    </row>
    <row r="295" spans="2:25" x14ac:dyDescent="0.35">
      <c r="B295" s="34">
        <v>44135</v>
      </c>
      <c r="C295" s="4">
        <v>222625</v>
      </c>
      <c r="D295" s="4">
        <v>958</v>
      </c>
      <c r="E295" s="4">
        <v>467196</v>
      </c>
      <c r="F295" s="4">
        <v>47486</v>
      </c>
      <c r="G295" s="4">
        <v>2116</v>
      </c>
      <c r="H295" s="4">
        <v>24375</v>
      </c>
      <c r="I295" s="4">
        <v>9613</v>
      </c>
      <c r="J295" s="75">
        <f t="shared" si="20"/>
        <v>2</v>
      </c>
      <c r="K295" s="4">
        <v>41275424</v>
      </c>
      <c r="L295" s="4">
        <v>325765</v>
      </c>
      <c r="M295" s="4">
        <v>2786</v>
      </c>
      <c r="N295" s="4">
        <v>2502</v>
      </c>
      <c r="O295" s="42" t="e">
        <f>IFERROR(VLOOKUP(N295,Mapping!$A$1:$B$17,2,0),Absent)</f>
        <v>#NAME?</v>
      </c>
      <c r="P295" s="4">
        <v>9065118</v>
      </c>
      <c r="Q295" s="4">
        <v>91294</v>
      </c>
      <c r="R295" s="4">
        <v>56</v>
      </c>
      <c r="S295" s="4" t="e">
        <f>VLOOKUP(Q295,Mapping!$A$1:$B$17,2,0)</f>
        <v>#N/A</v>
      </c>
      <c r="T295" s="4">
        <v>150346357</v>
      </c>
      <c r="U295" s="4">
        <v>1473444</v>
      </c>
      <c r="V295" s="34" t="str">
        <f t="shared" si="21"/>
        <v>5934_02</v>
      </c>
      <c r="W295" s="75" t="e">
        <f t="shared" si="22"/>
        <v>#N/A</v>
      </c>
      <c r="X295" s="43" t="e">
        <f t="shared" si="23"/>
        <v>#VALUE!</v>
      </c>
      <c r="Y295" s="43" t="e">
        <f t="shared" si="24"/>
        <v>#VALUE!</v>
      </c>
    </row>
    <row r="296" spans="2:25" x14ac:dyDescent="0.35">
      <c r="B296" s="34">
        <v>44136</v>
      </c>
      <c r="C296" s="4">
        <v>223035</v>
      </c>
      <c r="D296" s="4">
        <v>410</v>
      </c>
      <c r="E296" s="4">
        <v>468362</v>
      </c>
      <c r="F296" s="4">
        <v>47615</v>
      </c>
      <c r="G296" s="4">
        <v>1166</v>
      </c>
      <c r="H296" s="4">
        <v>24457</v>
      </c>
      <c r="I296" s="4">
        <v>9665</v>
      </c>
      <c r="J296" s="75">
        <f t="shared" si="20"/>
        <v>4</v>
      </c>
      <c r="K296" s="4">
        <v>41504027</v>
      </c>
      <c r="L296" s="4">
        <v>228603</v>
      </c>
      <c r="M296" s="4">
        <v>2797</v>
      </c>
      <c r="N296" s="4">
        <v>2553</v>
      </c>
      <c r="O296" s="42" t="e">
        <f>IFERROR(VLOOKUP(N296,Mapping!$A$1:$B$17,2,0),Absent)</f>
        <v>#NAME?</v>
      </c>
      <c r="P296" s="4">
        <v>9207091</v>
      </c>
      <c r="Q296" s="4">
        <v>141973</v>
      </c>
      <c r="R296" s="4">
        <v>56</v>
      </c>
      <c r="S296" s="4" t="e">
        <f>VLOOKUP(Q296,Mapping!$A$1:$B$17,2,0)</f>
        <v>#N/A</v>
      </c>
      <c r="T296" s="4">
        <v>151506495</v>
      </c>
      <c r="U296" s="4">
        <v>1160138</v>
      </c>
      <c r="V296" s="34" t="str">
        <f t="shared" si="21"/>
        <v>5076_05</v>
      </c>
      <c r="W296" s="75" t="e">
        <f t="shared" si="22"/>
        <v>#N/A</v>
      </c>
      <c r="X296" s="43" t="e">
        <f t="shared" si="23"/>
        <v>#VALUE!</v>
      </c>
      <c r="Y296" s="43" t="e">
        <f t="shared" si="24"/>
        <v>#VALUE!</v>
      </c>
    </row>
    <row r="297" spans="2:25" x14ac:dyDescent="0.35">
      <c r="B297" s="34">
        <v>44137</v>
      </c>
      <c r="C297" s="4">
        <v>223510</v>
      </c>
      <c r="D297" s="4">
        <v>475</v>
      </c>
      <c r="E297" s="4">
        <v>469761</v>
      </c>
      <c r="F297" s="4">
        <v>48750</v>
      </c>
      <c r="G297" s="4">
        <v>1399</v>
      </c>
      <c r="H297" s="4">
        <v>24560</v>
      </c>
      <c r="I297" s="4">
        <v>9957</v>
      </c>
      <c r="J297" s="75">
        <f t="shared" si="20"/>
        <v>2</v>
      </c>
      <c r="K297" s="4">
        <v>41787471</v>
      </c>
      <c r="L297" s="4">
        <v>283444</v>
      </c>
      <c r="M297" s="4">
        <v>2809</v>
      </c>
      <c r="N297" s="4">
        <v>2633</v>
      </c>
      <c r="O297" s="42" t="e">
        <f>IFERROR(VLOOKUP(N297,Mapping!$A$1:$B$17,2,0),Absent)</f>
        <v>#NAME?</v>
      </c>
      <c r="P297" s="4">
        <v>9290545</v>
      </c>
      <c r="Q297" s="4">
        <v>83454</v>
      </c>
      <c r="R297" s="4">
        <v>56</v>
      </c>
      <c r="S297" s="4" t="e">
        <f>VLOOKUP(Q297,Mapping!$A$1:$B$17,2,0)</f>
        <v>#N/A</v>
      </c>
      <c r="T297" s="4">
        <v>152745393</v>
      </c>
      <c r="U297" s="4">
        <v>1238898</v>
      </c>
      <c r="V297" s="34" t="str">
        <f t="shared" si="21"/>
        <v>5291_12</v>
      </c>
      <c r="W297" s="75" t="e">
        <f t="shared" si="22"/>
        <v>#N/A</v>
      </c>
      <c r="X297" s="43" t="e">
        <f t="shared" si="23"/>
        <v>#VALUE!</v>
      </c>
      <c r="Y297" s="43" t="e">
        <f t="shared" si="24"/>
        <v>#VALUE!</v>
      </c>
    </row>
    <row r="298" spans="2:25" x14ac:dyDescent="0.35">
      <c r="B298" s="34">
        <v>44138</v>
      </c>
      <c r="C298" s="4">
        <v>225027</v>
      </c>
      <c r="D298" s="4">
        <v>1517</v>
      </c>
      <c r="E298" s="4">
        <v>472896</v>
      </c>
      <c r="F298" s="4">
        <v>50509</v>
      </c>
      <c r="G298" s="4">
        <v>3135</v>
      </c>
      <c r="H298" s="4">
        <v>24796</v>
      </c>
      <c r="I298" s="4">
        <v>10538</v>
      </c>
      <c r="J298" s="75">
        <f t="shared" si="20"/>
        <v>9</v>
      </c>
      <c r="K298" s="4">
        <v>42043319</v>
      </c>
      <c r="L298" s="4">
        <v>255848</v>
      </c>
      <c r="M298" s="4">
        <v>2833</v>
      </c>
      <c r="N298" s="4">
        <v>2734</v>
      </c>
      <c r="O298" s="42" t="e">
        <f>IFERROR(VLOOKUP(N298,Mapping!$A$1:$B$17,2,0),Absent)</f>
        <v>#NAME?</v>
      </c>
      <c r="P298" s="4">
        <v>9410494</v>
      </c>
      <c r="Q298" s="4">
        <v>119949</v>
      </c>
      <c r="R298" s="4">
        <v>56</v>
      </c>
      <c r="S298" s="4" t="e">
        <f>VLOOKUP(Q298,Mapping!$A$1:$B$17,2,0)</f>
        <v>#N/A</v>
      </c>
      <c r="T298" s="4">
        <v>154014545</v>
      </c>
      <c r="U298" s="4">
        <v>1269152</v>
      </c>
      <c r="V298" s="34" t="str">
        <f t="shared" si="21"/>
        <v>5374_10</v>
      </c>
      <c r="W298" s="75" t="e">
        <f t="shared" si="22"/>
        <v>#N/A</v>
      </c>
      <c r="X298" s="43" t="e">
        <f t="shared" si="23"/>
        <v>#VALUE!</v>
      </c>
      <c r="Y298" s="43" t="e">
        <f t="shared" si="24"/>
        <v>#VALUE!</v>
      </c>
    </row>
    <row r="299" spans="2:25" x14ac:dyDescent="0.35">
      <c r="B299" s="34">
        <v>44139</v>
      </c>
      <c r="C299" s="4">
        <v>226158</v>
      </c>
      <c r="D299" s="4">
        <v>1131</v>
      </c>
      <c r="E299" s="4">
        <v>476003</v>
      </c>
      <c r="F299" s="4">
        <v>52166</v>
      </c>
      <c r="G299" s="4">
        <v>3107</v>
      </c>
      <c r="H299" s="4">
        <v>25041</v>
      </c>
      <c r="I299" s="4">
        <v>10892</v>
      </c>
      <c r="J299" s="75">
        <f t="shared" si="20"/>
        <v>4</v>
      </c>
      <c r="K299" s="4">
        <v>42245917</v>
      </c>
      <c r="L299" s="4">
        <v>202598</v>
      </c>
      <c r="M299" s="4">
        <v>2853</v>
      </c>
      <c r="N299" s="4">
        <v>2832</v>
      </c>
      <c r="O299" s="42" t="e">
        <f>IFERROR(VLOOKUP(N299,Mapping!$A$1:$B$17,2,0),Absent)</f>
        <v>#NAME?</v>
      </c>
      <c r="P299" s="4">
        <v>9516490</v>
      </c>
      <c r="Q299" s="4">
        <v>105996</v>
      </c>
      <c r="R299" s="4">
        <v>56</v>
      </c>
      <c r="S299" s="4" t="e">
        <f>VLOOKUP(Q299,Mapping!$A$1:$B$17,2,0)</f>
        <v>#N/A</v>
      </c>
      <c r="T299" s="4">
        <v>155332996</v>
      </c>
      <c r="U299" s="4">
        <v>1318451</v>
      </c>
      <c r="V299" s="34" t="str">
        <f t="shared" si="21"/>
        <v>5509_10</v>
      </c>
      <c r="W299" s="75" t="e">
        <f t="shared" si="22"/>
        <v>#N/A</v>
      </c>
      <c r="X299" s="43" t="e">
        <f t="shared" si="23"/>
        <v>#VALUE!</v>
      </c>
      <c r="Y299" s="43" t="e">
        <f t="shared" si="24"/>
        <v>#VALUE!</v>
      </c>
    </row>
    <row r="300" spans="2:25" x14ac:dyDescent="0.35">
      <c r="B300" s="34">
        <v>44140</v>
      </c>
      <c r="C300" s="4">
        <v>227312</v>
      </c>
      <c r="D300" s="4">
        <v>1154</v>
      </c>
      <c r="E300" s="4">
        <v>478556</v>
      </c>
      <c r="F300" s="4">
        <v>53380</v>
      </c>
      <c r="G300" s="4">
        <v>2553</v>
      </c>
      <c r="H300" s="4">
        <v>25276</v>
      </c>
      <c r="I300" s="4">
        <v>11050</v>
      </c>
      <c r="J300" s="75">
        <f t="shared" si="20"/>
        <v>3</v>
      </c>
      <c r="K300" s="4">
        <v>42548344</v>
      </c>
      <c r="L300" s="4">
        <v>302427</v>
      </c>
      <c r="M300" s="4">
        <v>2872</v>
      </c>
      <c r="N300" s="4">
        <v>2876</v>
      </c>
      <c r="O300" s="42" t="e">
        <f>IFERROR(VLOOKUP(N300,Mapping!$A$1:$B$17,2,0),Absent)</f>
        <v>#NAME?</v>
      </c>
      <c r="P300" s="4">
        <v>9635513</v>
      </c>
      <c r="Q300" s="4">
        <v>119023</v>
      </c>
      <c r="R300" s="4">
        <v>56</v>
      </c>
      <c r="S300" s="4" t="e">
        <f>VLOOKUP(Q300,Mapping!$A$1:$B$17,2,0)</f>
        <v>#N/A</v>
      </c>
      <c r="T300" s="4">
        <v>156894058</v>
      </c>
      <c r="U300" s="4">
        <v>1561062</v>
      </c>
      <c r="V300" s="34" t="str">
        <f t="shared" si="21"/>
        <v>6174_01</v>
      </c>
      <c r="W300" s="75" t="e">
        <f t="shared" si="22"/>
        <v>#N/A</v>
      </c>
      <c r="X300" s="43" t="e">
        <f t="shared" si="23"/>
        <v>#VALUE!</v>
      </c>
      <c r="Y300" s="43" t="e">
        <f t="shared" si="24"/>
        <v>#VALUE!</v>
      </c>
    </row>
    <row r="301" spans="2:25" x14ac:dyDescent="0.35">
      <c r="B301" s="34">
        <v>44141</v>
      </c>
      <c r="C301" s="4">
        <v>228497</v>
      </c>
      <c r="D301" s="4">
        <v>1185</v>
      </c>
      <c r="E301" s="4">
        <v>481677</v>
      </c>
      <c r="F301" s="4">
        <v>55005</v>
      </c>
      <c r="G301" s="4">
        <v>3121</v>
      </c>
      <c r="H301" s="4">
        <v>25498</v>
      </c>
      <c r="I301" s="4">
        <v>11213</v>
      </c>
      <c r="J301" s="75">
        <f t="shared" si="20"/>
        <v>10</v>
      </c>
      <c r="K301" s="4">
        <v>42862789</v>
      </c>
      <c r="L301" s="4">
        <v>314445</v>
      </c>
      <c r="M301" s="4">
        <v>2885</v>
      </c>
      <c r="N301" s="4">
        <v>2850</v>
      </c>
      <c r="O301" s="42" t="e">
        <f>IFERROR(VLOOKUP(N301,Mapping!$A$1:$B$17,2,0),Absent)</f>
        <v>#NAME?</v>
      </c>
      <c r="P301" s="4">
        <v>9765503</v>
      </c>
      <c r="Q301" s="4">
        <v>129990</v>
      </c>
      <c r="R301" s="4">
        <v>56</v>
      </c>
      <c r="S301" s="4" t="e">
        <f>VLOOKUP(Q301,Mapping!$A$1:$B$17,2,0)</f>
        <v>#N/A</v>
      </c>
      <c r="T301" s="4">
        <v>158667013</v>
      </c>
      <c r="U301" s="4">
        <v>1772955</v>
      </c>
      <c r="V301" s="34" t="str">
        <f t="shared" si="21"/>
        <v>6754_03</v>
      </c>
      <c r="W301" s="75" t="e">
        <f t="shared" si="22"/>
        <v>#N/A</v>
      </c>
      <c r="X301" s="43" t="e">
        <f t="shared" si="23"/>
        <v>#VALUE!</v>
      </c>
      <c r="Y301" s="43" t="e">
        <f t="shared" si="24"/>
        <v>#VALUE!</v>
      </c>
    </row>
    <row r="302" spans="2:25" x14ac:dyDescent="0.35">
      <c r="B302" s="34">
        <v>44142</v>
      </c>
      <c r="C302" s="4">
        <v>229622</v>
      </c>
      <c r="D302" s="4">
        <v>1125</v>
      </c>
      <c r="E302" s="4">
        <v>484018</v>
      </c>
      <c r="F302" s="4">
        <v>56037</v>
      </c>
      <c r="G302" s="4">
        <v>2341</v>
      </c>
      <c r="H302" s="4">
        <v>25721</v>
      </c>
      <c r="I302" s="4">
        <v>11215</v>
      </c>
      <c r="J302" s="75">
        <f t="shared" si="20"/>
        <v>3</v>
      </c>
      <c r="K302" s="4">
        <v>43220658</v>
      </c>
      <c r="L302" s="4">
        <v>357869</v>
      </c>
      <c r="M302" s="4">
        <v>2898</v>
      </c>
      <c r="N302" s="4">
        <v>2947</v>
      </c>
      <c r="O302" s="42" t="e">
        <f>IFERROR(VLOOKUP(N302,Mapping!$A$1:$B$17,2,0),Absent)</f>
        <v>#NAME?</v>
      </c>
      <c r="P302" s="4">
        <v>9897616</v>
      </c>
      <c r="Q302" s="4">
        <v>132113</v>
      </c>
      <c r="R302" s="4">
        <v>56</v>
      </c>
      <c r="S302" s="4" t="e">
        <f>VLOOKUP(Q302,Mapping!$A$1:$B$17,2,0)</f>
        <v>#N/A</v>
      </c>
      <c r="T302" s="4">
        <v>160213177</v>
      </c>
      <c r="U302" s="4">
        <v>1546164</v>
      </c>
      <c r="V302" s="34" t="str">
        <f t="shared" si="21"/>
        <v>6133_04</v>
      </c>
      <c r="W302" s="75" t="e">
        <f t="shared" si="22"/>
        <v>#N/A</v>
      </c>
      <c r="X302" s="43" t="e">
        <f t="shared" si="23"/>
        <v>#VALUE!</v>
      </c>
      <c r="Y302" s="43" t="e">
        <f t="shared" si="24"/>
        <v>#VALUE!</v>
      </c>
    </row>
    <row r="303" spans="2:25" x14ac:dyDescent="0.35">
      <c r="B303" s="34">
        <v>44143</v>
      </c>
      <c r="C303" s="4">
        <v>230135</v>
      </c>
      <c r="D303" s="4">
        <v>513</v>
      </c>
      <c r="E303" s="4">
        <v>485485</v>
      </c>
      <c r="F303" s="4">
        <v>56942</v>
      </c>
      <c r="G303" s="4">
        <v>1467</v>
      </c>
      <c r="H303" s="4">
        <v>25819</v>
      </c>
      <c r="I303" s="4">
        <v>11223</v>
      </c>
      <c r="J303" s="75">
        <f t="shared" si="20"/>
        <v>3</v>
      </c>
      <c r="K303" s="4">
        <v>43460293</v>
      </c>
      <c r="L303" s="4">
        <v>239635</v>
      </c>
      <c r="M303" s="4">
        <v>2900</v>
      </c>
      <c r="N303" s="4">
        <v>2977</v>
      </c>
      <c r="O303" s="42" t="e">
        <f>IFERROR(VLOOKUP(N303,Mapping!$A$1:$B$17,2,0),Absent)</f>
        <v>#NAME?</v>
      </c>
      <c r="P303" s="4">
        <v>10010061</v>
      </c>
      <c r="Q303" s="4">
        <v>112445</v>
      </c>
      <c r="R303" s="4">
        <v>56</v>
      </c>
      <c r="S303" s="4" t="e">
        <f>VLOOKUP(Q303,Mapping!$A$1:$B$17,2,0)</f>
        <v>#N/A</v>
      </c>
      <c r="T303" s="4">
        <v>161479235</v>
      </c>
      <c r="U303" s="4">
        <v>1266058</v>
      </c>
      <c r="V303" s="34" t="str">
        <f t="shared" si="21"/>
        <v>5366_05</v>
      </c>
      <c r="W303" s="75" t="e">
        <f t="shared" si="22"/>
        <v>#N/A</v>
      </c>
      <c r="X303" s="43" t="e">
        <f t="shared" si="23"/>
        <v>#VALUE!</v>
      </c>
      <c r="Y303" s="43" t="e">
        <f t="shared" si="24"/>
        <v>#VALUE!</v>
      </c>
    </row>
    <row r="304" spans="2:25" x14ac:dyDescent="0.35">
      <c r="B304" s="34">
        <v>44144</v>
      </c>
      <c r="C304" s="4">
        <v>230712</v>
      </c>
      <c r="D304" s="4">
        <v>577</v>
      </c>
      <c r="E304" s="4">
        <v>487661</v>
      </c>
      <c r="F304" s="4">
        <v>59342</v>
      </c>
      <c r="G304" s="4">
        <v>2176</v>
      </c>
      <c r="H304" s="4">
        <v>26087</v>
      </c>
      <c r="I304" s="4">
        <v>11636</v>
      </c>
      <c r="J304" s="75">
        <f t="shared" si="20"/>
        <v>3</v>
      </c>
      <c r="K304" s="4">
        <v>43743959</v>
      </c>
      <c r="L304" s="4">
        <v>283666</v>
      </c>
      <c r="M304" s="4">
        <v>2907</v>
      </c>
      <c r="N304" s="4">
        <v>3111</v>
      </c>
      <c r="O304" s="42" t="e">
        <f>IFERROR(VLOOKUP(N304,Mapping!$A$1:$B$17,2,0),Absent)</f>
        <v>#NAME?</v>
      </c>
      <c r="P304" s="4">
        <v>10128464</v>
      </c>
      <c r="Q304" s="4">
        <v>118403</v>
      </c>
      <c r="R304" s="4">
        <v>56</v>
      </c>
      <c r="S304" s="4" t="e">
        <f>VLOOKUP(Q304,Mapping!$A$1:$B$17,2,0)</f>
        <v>#N/A</v>
      </c>
      <c r="T304" s="4">
        <v>162793615</v>
      </c>
      <c r="U304" s="4">
        <v>1314380</v>
      </c>
      <c r="V304" s="34" t="str">
        <f t="shared" si="21"/>
        <v>5498_08</v>
      </c>
      <c r="W304" s="75" t="e">
        <f t="shared" si="22"/>
        <v>#N/A</v>
      </c>
      <c r="X304" s="43" t="e">
        <f t="shared" si="23"/>
        <v>#VALUE!</v>
      </c>
      <c r="Y304" s="43" t="e">
        <f t="shared" si="24"/>
        <v>#VALUE!</v>
      </c>
    </row>
    <row r="305" spans="2:25" x14ac:dyDescent="0.35">
      <c r="B305" s="34">
        <v>44145</v>
      </c>
      <c r="C305" s="4">
        <v>232070</v>
      </c>
      <c r="D305" s="4">
        <v>1358</v>
      </c>
      <c r="E305" s="4">
        <v>491731</v>
      </c>
      <c r="F305" s="4">
        <v>62119</v>
      </c>
      <c r="G305" s="4">
        <v>4070</v>
      </c>
      <c r="H305" s="4">
        <v>26335</v>
      </c>
      <c r="I305" s="4">
        <v>12057</v>
      </c>
      <c r="J305" s="75">
        <f t="shared" si="20"/>
        <v>4</v>
      </c>
      <c r="K305" s="4">
        <v>43947336</v>
      </c>
      <c r="L305" s="4">
        <v>203377</v>
      </c>
      <c r="M305" s="4">
        <v>2922</v>
      </c>
      <c r="N305" s="4">
        <v>3202</v>
      </c>
      <c r="O305" s="42" t="e">
        <f>IFERROR(VLOOKUP(N305,Mapping!$A$1:$B$17,2,0),Absent)</f>
        <v>#NAME?</v>
      </c>
      <c r="P305" s="4">
        <v>10264033</v>
      </c>
      <c r="Q305" s="4">
        <v>135569</v>
      </c>
      <c r="R305" s="4">
        <v>56</v>
      </c>
      <c r="S305" s="4" t="e">
        <f>VLOOKUP(Q305,Mapping!$A$1:$B$17,2,0)</f>
        <v>#N/A</v>
      </c>
      <c r="T305" s="4">
        <v>164180551</v>
      </c>
      <c r="U305" s="4">
        <v>1386936</v>
      </c>
      <c r="V305" s="34" t="str">
        <f t="shared" si="21"/>
        <v>5697_04</v>
      </c>
      <c r="W305" s="75" t="e">
        <f t="shared" si="22"/>
        <v>#N/A</v>
      </c>
      <c r="X305" s="43" t="e">
        <f t="shared" si="23"/>
        <v>#VALUE!</v>
      </c>
      <c r="Y305" s="43" t="e">
        <f t="shared" si="24"/>
        <v>#VALUE!</v>
      </c>
    </row>
    <row r="306" spans="2:25" x14ac:dyDescent="0.35">
      <c r="B306" s="34">
        <v>44146</v>
      </c>
      <c r="C306" s="4">
        <v>233647</v>
      </c>
      <c r="D306" s="4">
        <v>1577</v>
      </c>
      <c r="E306" s="4">
        <v>495012</v>
      </c>
      <c r="F306" s="4">
        <v>65549</v>
      </c>
      <c r="G306" s="4">
        <v>3281</v>
      </c>
      <c r="H306" s="4">
        <v>26584</v>
      </c>
      <c r="I306" s="4">
        <v>12626</v>
      </c>
      <c r="J306" s="75">
        <f t="shared" si="20"/>
        <v>4</v>
      </c>
      <c r="K306" s="4">
        <v>44230579</v>
      </c>
      <c r="L306" s="4">
        <v>283243</v>
      </c>
      <c r="M306" s="4">
        <v>2947</v>
      </c>
      <c r="N306" s="4">
        <v>3365</v>
      </c>
      <c r="O306" s="42" t="e">
        <f>IFERROR(VLOOKUP(N306,Mapping!$A$1:$B$17,2,0),Absent)</f>
        <v>#NAME?</v>
      </c>
      <c r="P306" s="4">
        <v>10413366</v>
      </c>
      <c r="Q306" s="4">
        <v>149333</v>
      </c>
      <c r="R306" s="4">
        <v>56</v>
      </c>
      <c r="S306" s="4" t="e">
        <f>VLOOKUP(Q306,Mapping!$A$1:$B$17,2,0)</f>
        <v>#N/A</v>
      </c>
      <c r="T306" s="4">
        <v>165684111</v>
      </c>
      <c r="U306" s="4">
        <v>1503560</v>
      </c>
      <c r="V306" s="34" t="str">
        <f t="shared" si="21"/>
        <v>6016_08</v>
      </c>
      <c r="W306" s="75" t="e">
        <f t="shared" si="22"/>
        <v>#N/A</v>
      </c>
      <c r="X306" s="43" t="e">
        <f t="shared" si="23"/>
        <v>#VALUE!</v>
      </c>
      <c r="Y306" s="43" t="e">
        <f t="shared" si="24"/>
        <v>#VALUE!</v>
      </c>
    </row>
    <row r="307" spans="2:25" x14ac:dyDescent="0.35">
      <c r="B307" s="34">
        <v>44147</v>
      </c>
      <c r="C307" s="4">
        <v>234759</v>
      </c>
      <c r="D307" s="4">
        <v>1112</v>
      </c>
      <c r="E307" s="4">
        <v>498574</v>
      </c>
      <c r="F307" s="4">
        <v>67236</v>
      </c>
      <c r="G307" s="4">
        <v>3562</v>
      </c>
      <c r="H307" s="4">
        <v>26803</v>
      </c>
      <c r="I307" s="4">
        <v>12917</v>
      </c>
      <c r="J307" s="75">
        <f t="shared" si="20"/>
        <v>1</v>
      </c>
      <c r="K307" s="4">
        <v>44502129</v>
      </c>
      <c r="L307" s="4">
        <v>271550</v>
      </c>
      <c r="M307" s="4">
        <v>2954</v>
      </c>
      <c r="N307" s="4">
        <v>3622</v>
      </c>
      <c r="O307" s="42" t="e">
        <f>IFERROR(VLOOKUP(N307,Mapping!$A$1:$B$17,2,0),Absent)</f>
        <v>#NAME?</v>
      </c>
      <c r="P307" s="4">
        <v>10570908</v>
      </c>
      <c r="Q307" s="4">
        <v>157542</v>
      </c>
      <c r="R307" s="4">
        <v>56</v>
      </c>
      <c r="S307" s="4" t="e">
        <f>VLOOKUP(Q307,Mapping!$A$1:$B$17,2,0)</f>
        <v>#N/A</v>
      </c>
      <c r="T307" s="4">
        <v>167291662</v>
      </c>
      <c r="U307" s="4">
        <v>1607551</v>
      </c>
      <c r="V307" s="34" t="str">
        <f t="shared" si="21"/>
        <v>6301_04</v>
      </c>
      <c r="W307" s="75" t="e">
        <f t="shared" si="22"/>
        <v>#N/A</v>
      </c>
      <c r="X307" s="43" t="e">
        <f t="shared" si="23"/>
        <v>#VALUE!</v>
      </c>
      <c r="Y307" s="43" t="e">
        <f t="shared" si="24"/>
        <v>#VALUE!</v>
      </c>
    </row>
    <row r="308" spans="2:25" x14ac:dyDescent="0.35">
      <c r="B308" s="34">
        <v>44148</v>
      </c>
      <c r="C308" s="4">
        <v>236060</v>
      </c>
      <c r="D308" s="4">
        <v>1301</v>
      </c>
      <c r="E308" s="4">
        <v>502247</v>
      </c>
      <c r="F308" s="4">
        <v>68585</v>
      </c>
      <c r="G308" s="4">
        <v>3673</v>
      </c>
      <c r="H308" s="4">
        <v>26997</v>
      </c>
      <c r="I308" s="4">
        <v>13280</v>
      </c>
      <c r="J308" s="75">
        <f t="shared" si="20"/>
        <v>2</v>
      </c>
      <c r="K308" s="4">
        <v>44834103</v>
      </c>
      <c r="L308" s="4">
        <v>331974</v>
      </c>
      <c r="M308" s="4">
        <v>2967</v>
      </c>
      <c r="N308" s="4">
        <v>3766</v>
      </c>
      <c r="O308" s="42" t="e">
        <f>IFERROR(VLOOKUP(N308,Mapping!$A$1:$B$17,2,0),Absent)</f>
        <v>#NAME?</v>
      </c>
      <c r="P308" s="4">
        <v>10745541</v>
      </c>
      <c r="Q308" s="4">
        <v>174633</v>
      </c>
      <c r="R308" s="4">
        <v>56</v>
      </c>
      <c r="S308" s="4" t="e">
        <f>VLOOKUP(Q308,Mapping!$A$1:$B$17,2,0)</f>
        <v>#N/A</v>
      </c>
      <c r="T308" s="4">
        <v>169034221</v>
      </c>
      <c r="U308" s="4">
        <v>1742559</v>
      </c>
      <c r="V308" s="34" t="str">
        <f t="shared" si="21"/>
        <v>6670_12</v>
      </c>
      <c r="W308" s="75" t="e">
        <f t="shared" si="22"/>
        <v>#N/A</v>
      </c>
      <c r="X308" s="43" t="e">
        <f t="shared" si="23"/>
        <v>#VALUE!</v>
      </c>
      <c r="Y308" s="43" t="e">
        <f t="shared" si="24"/>
        <v>#VALUE!</v>
      </c>
    </row>
    <row r="309" spans="2:25" x14ac:dyDescent="0.35">
      <c r="B309" s="34">
        <v>44149</v>
      </c>
      <c r="C309" s="4">
        <v>237413</v>
      </c>
      <c r="D309" s="4">
        <v>1353</v>
      </c>
      <c r="E309" s="4">
        <v>505715</v>
      </c>
      <c r="F309" s="4">
        <v>69588</v>
      </c>
      <c r="G309" s="4">
        <v>3468</v>
      </c>
      <c r="H309" s="4">
        <v>27172</v>
      </c>
      <c r="I309" s="4">
        <v>13491</v>
      </c>
      <c r="J309" s="75">
        <f t="shared" si="20"/>
        <v>8</v>
      </c>
      <c r="K309" s="4">
        <v>45134549</v>
      </c>
      <c r="L309" s="4">
        <v>300446</v>
      </c>
      <c r="M309" s="4">
        <v>2972</v>
      </c>
      <c r="N309" s="4">
        <v>3945</v>
      </c>
      <c r="O309" s="42" t="e">
        <f>IFERROR(VLOOKUP(N309,Mapping!$A$1:$B$17,2,0),Absent)</f>
        <v>#NAME?</v>
      </c>
      <c r="P309" s="4">
        <v>10913267</v>
      </c>
      <c r="Q309" s="4">
        <v>167726</v>
      </c>
      <c r="R309" s="4">
        <v>56</v>
      </c>
      <c r="S309" s="4" t="e">
        <f>VLOOKUP(Q309,Mapping!$A$1:$B$17,2,0)</f>
        <v>#N/A</v>
      </c>
      <c r="T309" s="4">
        <v>170820110</v>
      </c>
      <c r="U309" s="4">
        <v>1785889</v>
      </c>
      <c r="V309" s="34" t="str">
        <f t="shared" si="21"/>
        <v>6789_08</v>
      </c>
      <c r="W309" s="75" t="e">
        <f t="shared" si="22"/>
        <v>#N/A</v>
      </c>
      <c r="X309" s="43" t="e">
        <f t="shared" si="23"/>
        <v>#VALUE!</v>
      </c>
      <c r="Y309" s="43" t="e">
        <f t="shared" si="24"/>
        <v>#VALUE!</v>
      </c>
    </row>
    <row r="310" spans="2:25" x14ac:dyDescent="0.35">
      <c r="B310" s="34">
        <v>44150</v>
      </c>
      <c r="C310" s="4">
        <v>238125</v>
      </c>
      <c r="D310" s="4">
        <v>712</v>
      </c>
      <c r="E310" s="4">
        <v>507583</v>
      </c>
      <c r="F310" s="4">
        <v>70202</v>
      </c>
      <c r="G310" s="4">
        <v>1868</v>
      </c>
      <c r="H310" s="4">
        <v>27269</v>
      </c>
      <c r="I310" s="4">
        <v>13849</v>
      </c>
      <c r="J310" s="75">
        <f t="shared" si="20"/>
        <v>9</v>
      </c>
      <c r="K310" s="4">
        <v>45534900</v>
      </c>
      <c r="L310" s="4">
        <v>400351</v>
      </c>
      <c r="M310" s="4">
        <v>2975</v>
      </c>
      <c r="N310" s="4">
        <v>3939</v>
      </c>
      <c r="O310" s="42" t="e">
        <f>IFERROR(VLOOKUP(N310,Mapping!$A$1:$B$17,2,0),Absent)</f>
        <v>#NAME?</v>
      </c>
      <c r="P310" s="4">
        <v>11060329</v>
      </c>
      <c r="Q310" s="4">
        <v>147062</v>
      </c>
      <c r="R310" s="4">
        <v>56</v>
      </c>
      <c r="S310" s="4" t="e">
        <f>VLOOKUP(Q310,Mapping!$A$1:$B$17,2,0)</f>
        <v>#N/A</v>
      </c>
      <c r="T310" s="4">
        <v>172446547</v>
      </c>
      <c r="U310" s="4">
        <v>1626437</v>
      </c>
      <c r="V310" s="34" t="str">
        <f t="shared" si="21"/>
        <v>6353_01</v>
      </c>
      <c r="W310" s="75" t="e">
        <f t="shared" si="22"/>
        <v>#N/A</v>
      </c>
      <c r="X310" s="43" t="e">
        <f t="shared" si="23"/>
        <v>#VALUE!</v>
      </c>
      <c r="Y310" s="43" t="e">
        <f t="shared" si="24"/>
        <v>#VALUE!</v>
      </c>
    </row>
    <row r="311" spans="2:25" x14ac:dyDescent="0.35">
      <c r="B311" s="34">
        <v>44151</v>
      </c>
      <c r="C311" s="4">
        <v>238732</v>
      </c>
      <c r="D311" s="4">
        <v>607</v>
      </c>
      <c r="E311" s="4">
        <v>510490</v>
      </c>
      <c r="F311" s="4">
        <v>73320</v>
      </c>
      <c r="G311" s="4">
        <v>2907</v>
      </c>
      <c r="H311" s="4">
        <v>27437</v>
      </c>
      <c r="I311" s="4">
        <v>14471</v>
      </c>
      <c r="J311" s="75">
        <f t="shared" si="20"/>
        <v>9</v>
      </c>
      <c r="K311" s="4">
        <v>45784358</v>
      </c>
      <c r="L311" s="4">
        <v>249458</v>
      </c>
      <c r="M311" s="4">
        <v>2988</v>
      </c>
      <c r="N311" s="4">
        <v>4156</v>
      </c>
      <c r="O311" s="42" t="e">
        <f>IFERROR(VLOOKUP(N311,Mapping!$A$1:$B$17,2,0),Absent)</f>
        <v>#NAME?</v>
      </c>
      <c r="P311" s="4">
        <v>11210306</v>
      </c>
      <c r="Q311" s="4">
        <v>149977</v>
      </c>
      <c r="R311" s="4">
        <v>56</v>
      </c>
      <c r="S311" s="4" t="e">
        <f>VLOOKUP(Q311,Mapping!$A$1:$B$17,2,0)</f>
        <v>#N/A</v>
      </c>
      <c r="T311" s="4">
        <v>173931177</v>
      </c>
      <c r="U311" s="4">
        <v>1484630</v>
      </c>
      <c r="V311" s="34" t="str">
        <f t="shared" si="21"/>
        <v>5964_10</v>
      </c>
      <c r="W311" s="75" t="e">
        <f t="shared" si="22"/>
        <v>#N/A</v>
      </c>
      <c r="X311" s="43" t="e">
        <f t="shared" si="23"/>
        <v>#VALUE!</v>
      </c>
      <c r="Y311" s="43" t="e">
        <f t="shared" si="24"/>
        <v>#VALUE!</v>
      </c>
    </row>
    <row r="312" spans="2:25" x14ac:dyDescent="0.35">
      <c r="B312" s="34">
        <v>44152</v>
      </c>
      <c r="C312" s="4">
        <v>240285</v>
      </c>
      <c r="D312" s="4">
        <v>1553</v>
      </c>
      <c r="E312" s="4">
        <v>514377</v>
      </c>
      <c r="F312" s="4">
        <v>77047</v>
      </c>
      <c r="G312" s="4">
        <v>3887</v>
      </c>
      <c r="H312" s="4">
        <v>27681</v>
      </c>
      <c r="I312" s="4">
        <v>15009</v>
      </c>
      <c r="J312" s="75">
        <f t="shared" si="20"/>
        <v>4</v>
      </c>
      <c r="K312" s="4">
        <v>46084856</v>
      </c>
      <c r="L312" s="4">
        <v>300498</v>
      </c>
      <c r="M312" s="4">
        <v>3004</v>
      </c>
      <c r="N312" s="4">
        <v>4379</v>
      </c>
      <c r="O312" s="42" t="e">
        <f>IFERROR(VLOOKUP(N312,Mapping!$A$1:$B$17,2,0),Absent)</f>
        <v>#NAME?</v>
      </c>
      <c r="P312" s="4">
        <v>11370132</v>
      </c>
      <c r="Q312" s="4">
        <v>159826</v>
      </c>
      <c r="R312" s="4">
        <v>56</v>
      </c>
      <c r="S312" s="4" t="e">
        <f>VLOOKUP(Q312,Mapping!$A$1:$B$17,2,0)</f>
        <v>#N/A</v>
      </c>
      <c r="T312" s="4">
        <v>175565449</v>
      </c>
      <c r="U312" s="4">
        <v>1634272</v>
      </c>
      <c r="V312" s="34" t="str">
        <f t="shared" si="21"/>
        <v>6374_06</v>
      </c>
      <c r="W312" s="75" t="e">
        <f t="shared" si="22"/>
        <v>#N/A</v>
      </c>
      <c r="X312" s="43" t="e">
        <f t="shared" si="23"/>
        <v>#VALUE!</v>
      </c>
      <c r="Y312" s="43" t="e">
        <f t="shared" si="24"/>
        <v>#VALUE!</v>
      </c>
    </row>
    <row r="313" spans="2:25" x14ac:dyDescent="0.35">
      <c r="B313" s="34">
        <v>44153</v>
      </c>
      <c r="C313" s="4">
        <v>242170</v>
      </c>
      <c r="D313" s="4">
        <v>1885</v>
      </c>
      <c r="E313" s="4">
        <v>518729</v>
      </c>
      <c r="F313" s="4">
        <v>79478</v>
      </c>
      <c r="G313" s="4">
        <v>4352</v>
      </c>
      <c r="H313" s="4">
        <v>27989</v>
      </c>
      <c r="I313" s="4">
        <v>15557</v>
      </c>
      <c r="J313" s="75">
        <f t="shared" si="20"/>
        <v>3</v>
      </c>
      <c r="K313" s="4">
        <v>46431771</v>
      </c>
      <c r="L313" s="4">
        <v>346915</v>
      </c>
      <c r="M313" s="4">
        <v>3024</v>
      </c>
      <c r="N313" s="4">
        <v>4699</v>
      </c>
      <c r="O313" s="42" t="e">
        <f>IFERROR(VLOOKUP(N313,Mapping!$A$1:$B$17,2,0),Absent)</f>
        <v>#NAME?</v>
      </c>
      <c r="P313" s="4">
        <v>11538352</v>
      </c>
      <c r="Q313" s="4">
        <v>168220</v>
      </c>
      <c r="R313" s="4">
        <v>56</v>
      </c>
      <c r="S313" s="4" t="e">
        <f>VLOOKUP(Q313,Mapping!$A$1:$B$17,2,0)</f>
        <v>#N/A</v>
      </c>
      <c r="T313" s="4">
        <v>177266455</v>
      </c>
      <c r="U313" s="4">
        <v>1701006</v>
      </c>
      <c r="V313" s="34" t="str">
        <f t="shared" si="21"/>
        <v>6557_03</v>
      </c>
      <c r="W313" s="75" t="e">
        <f t="shared" si="22"/>
        <v>#N/A</v>
      </c>
      <c r="X313" s="43" t="e">
        <f t="shared" si="23"/>
        <v>#VALUE!</v>
      </c>
      <c r="Y313" s="43" t="e">
        <f t="shared" si="24"/>
        <v>#VALUE!</v>
      </c>
    </row>
    <row r="314" spans="2:25" x14ac:dyDescent="0.35">
      <c r="B314" s="34">
        <v>44154</v>
      </c>
      <c r="C314" s="4">
        <v>244180</v>
      </c>
      <c r="D314" s="4">
        <v>2010</v>
      </c>
      <c r="E314" s="4">
        <v>523185</v>
      </c>
      <c r="F314" s="4">
        <v>80669</v>
      </c>
      <c r="G314" s="4">
        <v>4456</v>
      </c>
      <c r="H314" s="4">
        <v>28216</v>
      </c>
      <c r="I314" s="4">
        <v>15759</v>
      </c>
      <c r="J314" s="75">
        <f t="shared" si="20"/>
        <v>6</v>
      </c>
      <c r="K314" s="4">
        <v>46756160</v>
      </c>
      <c r="L314" s="4">
        <v>324389</v>
      </c>
      <c r="M314" s="4">
        <v>3052</v>
      </c>
      <c r="N314" s="4">
        <v>4860</v>
      </c>
      <c r="O314" s="42" t="e">
        <f>IFERROR(VLOOKUP(N314,Mapping!$A$1:$B$17,2,0),Absent)</f>
        <v>#NAME?</v>
      </c>
      <c r="P314" s="4">
        <v>11726284</v>
      </c>
      <c r="Q314" s="4">
        <v>187932</v>
      </c>
      <c r="R314" s="4">
        <v>56</v>
      </c>
      <c r="S314" s="4" t="e">
        <f>VLOOKUP(Q314,Mapping!$A$1:$B$17,2,0)</f>
        <v>#N/A</v>
      </c>
      <c r="T314" s="4">
        <v>179111809</v>
      </c>
      <c r="U314" s="4">
        <v>1845354</v>
      </c>
      <c r="V314" s="34" t="str">
        <f t="shared" si="21"/>
        <v>6952_05</v>
      </c>
      <c r="W314" s="75" t="e">
        <f t="shared" si="22"/>
        <v>#N/A</v>
      </c>
      <c r="X314" s="43" t="e">
        <f t="shared" si="23"/>
        <v>#VALUE!</v>
      </c>
      <c r="Y314" s="43" t="e">
        <f t="shared" si="24"/>
        <v>#VALUE!</v>
      </c>
    </row>
    <row r="315" spans="2:25" x14ac:dyDescent="0.35">
      <c r="B315" s="34">
        <v>44155</v>
      </c>
      <c r="C315" s="4">
        <v>246090</v>
      </c>
      <c r="D315" s="4">
        <v>1910</v>
      </c>
      <c r="E315" s="4">
        <v>527088</v>
      </c>
      <c r="F315" s="4">
        <v>82318</v>
      </c>
      <c r="G315" s="4">
        <v>3903</v>
      </c>
      <c r="H315" s="4">
        <v>28472</v>
      </c>
      <c r="I315" s="4">
        <v>16146</v>
      </c>
      <c r="J315" s="75">
        <f t="shared" si="20"/>
        <v>2</v>
      </c>
      <c r="K315" s="4">
        <v>47204327</v>
      </c>
      <c r="L315" s="4">
        <v>448167</v>
      </c>
      <c r="M315" s="4">
        <v>3078</v>
      </c>
      <c r="N315" s="4">
        <v>5058</v>
      </c>
      <c r="O315" s="42" t="e">
        <f>IFERROR(VLOOKUP(N315,Mapping!$A$1:$B$17,2,0),Absent)</f>
        <v>#NAME?</v>
      </c>
      <c r="P315" s="4">
        <v>11923448</v>
      </c>
      <c r="Q315" s="4">
        <v>197164</v>
      </c>
      <c r="R315" s="4">
        <v>56</v>
      </c>
      <c r="S315" s="4" t="e">
        <f>VLOOKUP(Q315,Mapping!$A$1:$B$17,2,0)</f>
        <v>#N/A</v>
      </c>
      <c r="T315" s="4">
        <v>181116695</v>
      </c>
      <c r="U315" s="4">
        <v>2004886</v>
      </c>
      <c r="V315" s="34" t="str">
        <f t="shared" si="21"/>
        <v>7389_03</v>
      </c>
      <c r="W315" s="75" t="e">
        <f t="shared" si="22"/>
        <v>#N/A</v>
      </c>
      <c r="X315" s="43" t="e">
        <f t="shared" si="23"/>
        <v>#VALUE!</v>
      </c>
      <c r="Y315" s="43" t="e">
        <f t="shared" si="24"/>
        <v>#VALUE!</v>
      </c>
    </row>
    <row r="316" spans="2:25" x14ac:dyDescent="0.35">
      <c r="B316" s="34">
        <v>44156</v>
      </c>
      <c r="C316" s="4">
        <v>247641</v>
      </c>
      <c r="D316" s="4">
        <v>1551</v>
      </c>
      <c r="E316" s="4">
        <v>530463</v>
      </c>
      <c r="F316" s="4">
        <v>83346</v>
      </c>
      <c r="G316" s="4">
        <v>3375</v>
      </c>
      <c r="H316" s="4">
        <v>28693</v>
      </c>
      <c r="I316" s="4">
        <v>16264</v>
      </c>
      <c r="J316" s="75">
        <f t="shared" si="20"/>
        <v>5</v>
      </c>
      <c r="K316" s="4">
        <v>47580860</v>
      </c>
      <c r="L316" s="4">
        <v>376533</v>
      </c>
      <c r="M316" s="4">
        <v>3087</v>
      </c>
      <c r="N316" s="4">
        <v>5103</v>
      </c>
      <c r="O316" s="42" t="e">
        <f>IFERROR(VLOOKUP(N316,Mapping!$A$1:$B$17,2,0),Absent)</f>
        <v>#NAME?</v>
      </c>
      <c r="P316" s="4">
        <v>12109833</v>
      </c>
      <c r="Q316" s="4">
        <v>186385</v>
      </c>
      <c r="R316" s="4">
        <v>56</v>
      </c>
      <c r="S316" s="4" t="e">
        <f>VLOOKUP(Q316,Mapping!$A$1:$B$17,2,0)</f>
        <v>#N/A</v>
      </c>
      <c r="T316" s="4">
        <v>183257160</v>
      </c>
      <c r="U316" s="4">
        <v>2140465</v>
      </c>
      <c r="V316" s="34" t="str">
        <f t="shared" si="21"/>
        <v>7760_05</v>
      </c>
      <c r="W316" s="75" t="e">
        <f t="shared" si="22"/>
        <v>#N/A</v>
      </c>
      <c r="X316" s="43" t="e">
        <f t="shared" si="23"/>
        <v>#VALUE!</v>
      </c>
      <c r="Y316" s="43" t="e">
        <f t="shared" si="24"/>
        <v>#VALUE!</v>
      </c>
    </row>
    <row r="317" spans="2:25" x14ac:dyDescent="0.35">
      <c r="B317" s="34">
        <v>44157</v>
      </c>
      <c r="C317" s="4">
        <v>248564</v>
      </c>
      <c r="D317" s="4">
        <v>923</v>
      </c>
      <c r="E317" s="4">
        <v>532754</v>
      </c>
      <c r="F317" s="4">
        <v>83882</v>
      </c>
      <c r="G317" s="4">
        <v>2291</v>
      </c>
      <c r="H317" s="4">
        <v>28828</v>
      </c>
      <c r="I317" s="4">
        <v>16411</v>
      </c>
      <c r="J317" s="75">
        <f t="shared" si="20"/>
        <v>8</v>
      </c>
      <c r="K317" s="4">
        <v>47954715</v>
      </c>
      <c r="L317" s="4">
        <v>373855</v>
      </c>
      <c r="M317" s="4">
        <v>3094</v>
      </c>
      <c r="N317" s="4">
        <v>5233</v>
      </c>
      <c r="O317" s="42" t="e">
        <f>IFERROR(VLOOKUP(N317,Mapping!$A$1:$B$17,2,0),Absent)</f>
        <v>#NAME?</v>
      </c>
      <c r="P317" s="4">
        <v>12264021</v>
      </c>
      <c r="Q317" s="4">
        <v>154188</v>
      </c>
      <c r="R317" s="4">
        <v>56</v>
      </c>
      <c r="S317" s="4" t="e">
        <f>VLOOKUP(Q317,Mapping!$A$1:$B$17,2,0)</f>
        <v>#N/A</v>
      </c>
      <c r="T317" s="4">
        <v>185075953</v>
      </c>
      <c r="U317" s="4">
        <v>1818793</v>
      </c>
      <c r="V317" s="34" t="str">
        <f t="shared" si="21"/>
        <v>6879_09</v>
      </c>
      <c r="W317" s="75" t="e">
        <f t="shared" si="22"/>
        <v>#N/A</v>
      </c>
      <c r="X317" s="43" t="e">
        <f t="shared" si="23"/>
        <v>#VALUE!</v>
      </c>
      <c r="Y317" s="43" t="e">
        <f t="shared" si="24"/>
        <v>#VALUE!</v>
      </c>
    </row>
    <row r="318" spans="2:25" x14ac:dyDescent="0.35">
      <c r="B318" s="34">
        <v>44158</v>
      </c>
      <c r="C318" s="4">
        <v>249417</v>
      </c>
      <c r="D318" s="4">
        <v>853</v>
      </c>
      <c r="E318" s="4">
        <v>535589</v>
      </c>
      <c r="F318" s="4">
        <v>85945</v>
      </c>
      <c r="G318" s="4">
        <v>2835</v>
      </c>
      <c r="H318" s="4">
        <v>28990</v>
      </c>
      <c r="I318" s="4">
        <v>17060</v>
      </c>
      <c r="J318" s="75">
        <f t="shared" si="20"/>
        <v>5</v>
      </c>
      <c r="K318" s="4">
        <v>48285922</v>
      </c>
      <c r="L318" s="4">
        <v>331207</v>
      </c>
      <c r="M318" s="4">
        <v>3106</v>
      </c>
      <c r="N318" s="4">
        <v>5455</v>
      </c>
      <c r="O318" s="42" t="e">
        <f>IFERROR(VLOOKUP(N318,Mapping!$A$1:$B$17,2,0),Absent)</f>
        <v>#NAME?</v>
      </c>
      <c r="P318" s="4">
        <v>12418717</v>
      </c>
      <c r="Q318" s="4">
        <v>154696</v>
      </c>
      <c r="R318" s="4">
        <v>56</v>
      </c>
      <c r="S318" s="4" t="e">
        <f>VLOOKUP(Q318,Mapping!$A$1:$B$17,2,0)</f>
        <v>#N/A</v>
      </c>
      <c r="T318" s="4">
        <v>186746964</v>
      </c>
      <c r="U318" s="4">
        <v>1671011</v>
      </c>
      <c r="V318" s="34" t="str">
        <f t="shared" si="21"/>
        <v>6475_01</v>
      </c>
      <c r="W318" s="75" t="e">
        <f t="shared" si="22"/>
        <v>#N/A</v>
      </c>
      <c r="X318" s="43" t="e">
        <f t="shared" si="23"/>
        <v>#VALUE!</v>
      </c>
      <c r="Y318" s="43" t="e">
        <f t="shared" si="24"/>
        <v>#VALUE!</v>
      </c>
    </row>
    <row r="319" spans="2:25" x14ac:dyDescent="0.35">
      <c r="B319" s="34">
        <v>44159</v>
      </c>
      <c r="C319" s="4">
        <v>251508</v>
      </c>
      <c r="D319" s="4">
        <v>2091</v>
      </c>
      <c r="E319" s="4">
        <v>540274</v>
      </c>
      <c r="F319" s="4">
        <v>88132</v>
      </c>
      <c r="G319" s="4">
        <v>4685</v>
      </c>
      <c r="H319" s="4">
        <v>29245</v>
      </c>
      <c r="I319" s="4">
        <v>17317</v>
      </c>
      <c r="J319" s="75">
        <f t="shared" si="20"/>
        <v>3</v>
      </c>
      <c r="K319" s="4">
        <v>48646508</v>
      </c>
      <c r="L319" s="4">
        <v>360586</v>
      </c>
      <c r="M319" s="4">
        <v>3123</v>
      </c>
      <c r="N319" s="4">
        <v>5626</v>
      </c>
      <c r="O319" s="42" t="e">
        <f>IFERROR(VLOOKUP(N319,Mapping!$A$1:$B$17,2,0),Absent)</f>
        <v>#NAME?</v>
      </c>
      <c r="P319" s="4">
        <v>12585220</v>
      </c>
      <c r="Q319" s="4">
        <v>166503</v>
      </c>
      <c r="R319" s="4">
        <v>56</v>
      </c>
      <c r="S319" s="4" t="e">
        <f>VLOOKUP(Q319,Mapping!$A$1:$B$17,2,0)</f>
        <v>#N/A</v>
      </c>
      <c r="T319" s="4">
        <v>188620801</v>
      </c>
      <c r="U319" s="4">
        <v>1873837</v>
      </c>
      <c r="V319" s="34" t="str">
        <f t="shared" si="21"/>
        <v>7030_05</v>
      </c>
      <c r="W319" s="75" t="e">
        <f t="shared" si="22"/>
        <v>#N/A</v>
      </c>
      <c r="X319" s="43" t="e">
        <f t="shared" si="23"/>
        <v>#VALUE!</v>
      </c>
      <c r="Y319" s="43" t="e">
        <f t="shared" si="24"/>
        <v>#VALUE!</v>
      </c>
    </row>
    <row r="320" spans="2:25" x14ac:dyDescent="0.35">
      <c r="B320" s="34">
        <v>44160</v>
      </c>
      <c r="C320" s="4">
        <v>253789</v>
      </c>
      <c r="D320" s="4">
        <v>2281</v>
      </c>
      <c r="E320" s="4">
        <v>544812</v>
      </c>
      <c r="F320" s="4">
        <v>90043</v>
      </c>
      <c r="G320" s="4">
        <v>4538</v>
      </c>
      <c r="H320" s="4">
        <v>29540</v>
      </c>
      <c r="I320" s="4">
        <v>17738</v>
      </c>
      <c r="J320" s="75">
        <f t="shared" si="20"/>
        <v>8</v>
      </c>
      <c r="K320" s="4">
        <v>49040673</v>
      </c>
      <c r="L320" s="4">
        <v>394165</v>
      </c>
      <c r="M320" s="4">
        <v>3147</v>
      </c>
      <c r="N320" s="4">
        <v>5987</v>
      </c>
      <c r="O320" s="42" t="e">
        <f>IFERROR(VLOOKUP(N320,Mapping!$A$1:$B$17,2,0),Absent)</f>
        <v>#NAME?</v>
      </c>
      <c r="P320" s="4">
        <v>12773716</v>
      </c>
      <c r="Q320" s="4">
        <v>188496</v>
      </c>
      <c r="R320" s="4">
        <v>56</v>
      </c>
      <c r="S320" s="4" t="e">
        <f>VLOOKUP(Q320,Mapping!$A$1:$B$17,2,0)</f>
        <v>#N/A</v>
      </c>
      <c r="T320" s="4">
        <v>190501860</v>
      </c>
      <c r="U320" s="4">
        <v>1881059</v>
      </c>
      <c r="V320" s="34" t="str">
        <f t="shared" si="21"/>
        <v>7050_02</v>
      </c>
      <c r="W320" s="75" t="e">
        <f t="shared" si="22"/>
        <v>#N/A</v>
      </c>
      <c r="X320" s="43" t="e">
        <f t="shared" si="23"/>
        <v>#VALUE!</v>
      </c>
      <c r="Y320" s="43" t="e">
        <f t="shared" si="24"/>
        <v>#VALUE!</v>
      </c>
    </row>
    <row r="321" spans="2:25" x14ac:dyDescent="0.35">
      <c r="B321" s="34">
        <v>44161</v>
      </c>
      <c r="C321" s="4">
        <v>255181</v>
      </c>
      <c r="D321" s="4">
        <v>1392</v>
      </c>
      <c r="E321" s="4">
        <v>547145</v>
      </c>
      <c r="F321" s="4">
        <v>90564</v>
      </c>
      <c r="G321" s="4">
        <v>2333</v>
      </c>
      <c r="H321" s="4">
        <v>29673</v>
      </c>
      <c r="I321" s="4">
        <v>18019</v>
      </c>
      <c r="J321" s="75">
        <f t="shared" si="20"/>
        <v>1</v>
      </c>
      <c r="K321" s="4">
        <v>49220614</v>
      </c>
      <c r="L321" s="4">
        <v>179941</v>
      </c>
      <c r="M321" s="4">
        <v>3153</v>
      </c>
      <c r="N321" s="4">
        <v>5986</v>
      </c>
      <c r="O321" s="42" t="e">
        <f>IFERROR(VLOOKUP(N321,Mapping!$A$1:$B$17,2,0),Absent)</f>
        <v>#NAME?</v>
      </c>
      <c r="P321" s="4">
        <v>12903480</v>
      </c>
      <c r="Q321" s="4">
        <v>129764</v>
      </c>
      <c r="R321" s="4">
        <v>56</v>
      </c>
      <c r="S321" s="4" t="e">
        <f>VLOOKUP(Q321,Mapping!$A$1:$B$17,2,0)</f>
        <v>#N/A</v>
      </c>
      <c r="T321" s="4">
        <v>191969471</v>
      </c>
      <c r="U321" s="4">
        <v>1467611</v>
      </c>
      <c r="V321" s="34" t="str">
        <f t="shared" si="21"/>
        <v>5918_03</v>
      </c>
      <c r="W321" s="75" t="e">
        <f t="shared" si="22"/>
        <v>#N/A</v>
      </c>
      <c r="X321" s="43" t="e">
        <f t="shared" si="23"/>
        <v>#VALUE!</v>
      </c>
      <c r="Y321" s="43" t="e">
        <f t="shared" si="24"/>
        <v>#VALUE!</v>
      </c>
    </row>
    <row r="322" spans="2:25" x14ac:dyDescent="0.35">
      <c r="B322" s="34">
        <v>44162</v>
      </c>
      <c r="C322" s="4">
        <v>256585</v>
      </c>
      <c r="D322" s="4">
        <v>1404</v>
      </c>
      <c r="E322" s="4">
        <v>550563</v>
      </c>
      <c r="F322" s="4">
        <v>89913</v>
      </c>
      <c r="G322" s="4">
        <v>3418</v>
      </c>
      <c r="H322" s="4">
        <v>29858</v>
      </c>
      <c r="I322" s="4">
        <v>18056</v>
      </c>
      <c r="J322" s="75">
        <f t="shared" si="20"/>
        <v>5</v>
      </c>
      <c r="K322" s="4">
        <v>49605194</v>
      </c>
      <c r="L322" s="4">
        <v>384580</v>
      </c>
      <c r="M322" s="4">
        <v>3171</v>
      </c>
      <c r="N322" s="4">
        <v>6028</v>
      </c>
      <c r="O322" s="42" t="e">
        <f>IFERROR(VLOOKUP(N322,Mapping!$A$1:$B$17,2,0),Absent)</f>
        <v>#NAME?</v>
      </c>
      <c r="P322" s="4">
        <v>13102354</v>
      </c>
      <c r="Q322" s="4">
        <v>198874</v>
      </c>
      <c r="R322" s="4">
        <v>56</v>
      </c>
      <c r="S322" s="4" t="e">
        <f>VLOOKUP(Q322,Mapping!$A$1:$B$17,2,0)</f>
        <v>#N/A</v>
      </c>
      <c r="T322" s="4">
        <v>193939999</v>
      </c>
      <c r="U322" s="4">
        <v>1970528</v>
      </c>
      <c r="V322" s="34" t="str">
        <f t="shared" si="21"/>
        <v>7295_02</v>
      </c>
      <c r="W322" s="75" t="e">
        <f t="shared" si="22"/>
        <v>#N/A</v>
      </c>
      <c r="X322" s="43" t="e">
        <f t="shared" si="23"/>
        <v>#VALUE!</v>
      </c>
      <c r="Y322" s="43" t="e">
        <f t="shared" si="24"/>
        <v>#VALUE!</v>
      </c>
    </row>
    <row r="323" spans="2:25" x14ac:dyDescent="0.35">
      <c r="B323" s="34">
        <v>44163</v>
      </c>
      <c r="C323" s="4">
        <v>257828</v>
      </c>
      <c r="D323" s="4">
        <v>1243</v>
      </c>
      <c r="E323" s="4">
        <v>554048</v>
      </c>
      <c r="F323" s="4">
        <v>91762</v>
      </c>
      <c r="G323" s="4">
        <v>3485</v>
      </c>
      <c r="H323" s="4">
        <v>30109</v>
      </c>
      <c r="I323" s="4">
        <v>18249</v>
      </c>
      <c r="J323" s="75">
        <f t="shared" ref="J323:J386" si="25">MONTH(E323)</f>
        <v>12</v>
      </c>
      <c r="K323" s="4">
        <v>49929607</v>
      </c>
      <c r="L323" s="4">
        <v>324413</v>
      </c>
      <c r="M323" s="4">
        <v>3179</v>
      </c>
      <c r="N323" s="4">
        <v>6148</v>
      </c>
      <c r="O323" s="42" t="e">
        <f>IFERROR(VLOOKUP(N323,Mapping!$A$1:$B$17,2,0),Absent)</f>
        <v>#NAME?</v>
      </c>
      <c r="P323" s="4">
        <v>13253823</v>
      </c>
      <c r="Q323" s="4">
        <v>151469</v>
      </c>
      <c r="R323" s="4">
        <v>56</v>
      </c>
      <c r="S323" s="4" t="e">
        <f>VLOOKUP(Q323,Mapping!$A$1:$B$17,2,0)</f>
        <v>#N/A</v>
      </c>
      <c r="T323" s="4">
        <v>195615223</v>
      </c>
      <c r="U323" s="4">
        <v>1675224</v>
      </c>
      <c r="V323" s="34" t="str">
        <f t="shared" ref="V323:V386" si="26">YEAR(U323)&amp;"_"&amp;TEXT(MONTH(U323),"00")</f>
        <v>6486_08</v>
      </c>
      <c r="W323" s="75" t="e">
        <f t="shared" ref="W323:W386" si="27">YEAR(S323)</f>
        <v>#N/A</v>
      </c>
      <c r="X323" s="43" t="e">
        <f t="shared" ref="X323:X386" si="28">YEAR(V323)&amp;"_"&amp;MONTH(V323)</f>
        <v>#VALUE!</v>
      </c>
      <c r="Y323" s="43" t="e">
        <f t="shared" ref="Y323:Y386" si="29">YEAR(V323)&amp;"_"&amp;TEXT(MONTH(V323),"00")</f>
        <v>#VALUE!</v>
      </c>
    </row>
    <row r="324" spans="2:25" x14ac:dyDescent="0.35">
      <c r="B324" s="34">
        <v>44164</v>
      </c>
      <c r="C324" s="4">
        <v>258653</v>
      </c>
      <c r="D324" s="4">
        <v>825</v>
      </c>
      <c r="E324" s="4">
        <v>556477</v>
      </c>
      <c r="F324" s="4">
        <v>93357</v>
      </c>
      <c r="G324" s="4">
        <v>2429</v>
      </c>
      <c r="H324" s="4">
        <v>30274</v>
      </c>
      <c r="I324" s="4">
        <v>18437</v>
      </c>
      <c r="J324" s="75">
        <f t="shared" si="25"/>
        <v>7</v>
      </c>
      <c r="K324" s="4">
        <v>50156395</v>
      </c>
      <c r="L324" s="4">
        <v>226788</v>
      </c>
      <c r="M324" s="4">
        <v>3184</v>
      </c>
      <c r="N324" s="4">
        <v>6245</v>
      </c>
      <c r="O324" s="42" t="e">
        <f>IFERROR(VLOOKUP(N324,Mapping!$A$1:$B$17,2,0),Absent)</f>
        <v>#NAME?</v>
      </c>
      <c r="P324" s="4">
        <v>13391077</v>
      </c>
      <c r="Q324" s="4">
        <v>137254</v>
      </c>
      <c r="R324" s="4">
        <v>56</v>
      </c>
      <c r="S324" s="4" t="e">
        <f>VLOOKUP(Q324,Mapping!$A$1:$B$17,2,0)</f>
        <v>#N/A</v>
      </c>
      <c r="T324" s="4">
        <v>196952358</v>
      </c>
      <c r="U324" s="4">
        <v>1337135</v>
      </c>
      <c r="V324" s="34" t="str">
        <f t="shared" si="26"/>
        <v>5560_12</v>
      </c>
      <c r="W324" s="75" t="e">
        <f t="shared" si="27"/>
        <v>#N/A</v>
      </c>
      <c r="X324" s="43" t="e">
        <f t="shared" si="28"/>
        <v>#VALUE!</v>
      </c>
      <c r="Y324" s="43" t="e">
        <f t="shared" si="29"/>
        <v>#VALUE!</v>
      </c>
    </row>
    <row r="325" spans="2:25" x14ac:dyDescent="0.35">
      <c r="B325" s="34">
        <v>44165</v>
      </c>
      <c r="C325" s="4">
        <v>259690</v>
      </c>
      <c r="D325" s="4">
        <v>1037</v>
      </c>
      <c r="E325" s="4">
        <v>559871</v>
      </c>
      <c r="F325" s="4">
        <v>96134</v>
      </c>
      <c r="G325" s="4">
        <v>3394</v>
      </c>
      <c r="H325" s="4">
        <v>30469</v>
      </c>
      <c r="I325" s="4">
        <v>18807</v>
      </c>
      <c r="J325" s="75">
        <f t="shared" si="25"/>
        <v>11</v>
      </c>
      <c r="K325" s="4">
        <v>50500626</v>
      </c>
      <c r="L325" s="4">
        <v>344231</v>
      </c>
      <c r="M325" s="4">
        <v>3205</v>
      </c>
      <c r="N325" s="4">
        <v>6520</v>
      </c>
      <c r="O325" s="42" t="e">
        <f>IFERROR(VLOOKUP(N325,Mapping!$A$1:$B$17,2,0),Absent)</f>
        <v>#NAME?</v>
      </c>
      <c r="P325" s="4">
        <v>13541108</v>
      </c>
      <c r="Q325" s="4">
        <v>150031</v>
      </c>
      <c r="R325" s="4">
        <v>56</v>
      </c>
      <c r="S325" s="4" t="e">
        <f>VLOOKUP(Q325,Mapping!$A$1:$B$17,2,0)</f>
        <v>#N/A</v>
      </c>
      <c r="T325" s="4">
        <v>198472598</v>
      </c>
      <c r="U325" s="4">
        <v>1520240</v>
      </c>
      <c r="V325" s="34" t="str">
        <f t="shared" si="26"/>
        <v>6062_04</v>
      </c>
      <c r="W325" s="75" t="e">
        <f t="shared" si="27"/>
        <v>#N/A</v>
      </c>
      <c r="X325" s="43" t="e">
        <f t="shared" si="28"/>
        <v>#VALUE!</v>
      </c>
      <c r="Y325" s="43" t="e">
        <f t="shared" si="29"/>
        <v>#VALUE!</v>
      </c>
    </row>
    <row r="326" spans="2:25" x14ac:dyDescent="0.35">
      <c r="B326" s="34">
        <v>44166</v>
      </c>
      <c r="C326" s="4">
        <v>262179</v>
      </c>
      <c r="D326" s="4">
        <v>2489</v>
      </c>
      <c r="E326" s="4">
        <v>564787</v>
      </c>
      <c r="F326" s="4">
        <v>98736</v>
      </c>
      <c r="G326" s="4">
        <v>4916</v>
      </c>
      <c r="H326" s="4">
        <v>30749</v>
      </c>
      <c r="I326" s="4">
        <v>19292</v>
      </c>
      <c r="J326" s="75">
        <f t="shared" si="25"/>
        <v>5</v>
      </c>
      <c r="K326" s="4">
        <v>50764325</v>
      </c>
      <c r="L326" s="4">
        <v>263699</v>
      </c>
      <c r="M326" s="4">
        <v>3223</v>
      </c>
      <c r="N326" s="4">
        <v>6643</v>
      </c>
      <c r="O326" s="42" t="e">
        <f>IFERROR(VLOOKUP(N326,Mapping!$A$1:$B$17,2,0),Absent)</f>
        <v>#NAME?</v>
      </c>
      <c r="P326" s="4">
        <v>13722291</v>
      </c>
      <c r="Q326" s="4">
        <v>181183</v>
      </c>
      <c r="R326" s="4">
        <v>56</v>
      </c>
      <c r="S326" s="4" t="e">
        <f>VLOOKUP(Q326,Mapping!$A$1:$B$17,2,0)</f>
        <v>#N/A</v>
      </c>
      <c r="T326" s="4">
        <v>199966644</v>
      </c>
      <c r="U326" s="4">
        <v>1494046</v>
      </c>
      <c r="V326" s="34" t="str">
        <f t="shared" si="26"/>
        <v>5990_07</v>
      </c>
      <c r="W326" s="75" t="e">
        <f t="shared" si="27"/>
        <v>#N/A</v>
      </c>
      <c r="X326" s="43" t="e">
        <f t="shared" si="28"/>
        <v>#VALUE!</v>
      </c>
      <c r="Y326" s="43" t="e">
        <f t="shared" si="29"/>
        <v>#VALUE!</v>
      </c>
    </row>
    <row r="327" spans="2:25" x14ac:dyDescent="0.35">
      <c r="B327" s="34">
        <v>44167</v>
      </c>
      <c r="C327" s="4">
        <v>264990</v>
      </c>
      <c r="D327" s="4">
        <v>2811</v>
      </c>
      <c r="E327" s="4">
        <v>570025</v>
      </c>
      <c r="F327" s="4">
        <v>100327</v>
      </c>
      <c r="G327" s="4">
        <v>5238</v>
      </c>
      <c r="H327" s="4">
        <v>31038</v>
      </c>
      <c r="I327" s="4">
        <v>19687</v>
      </c>
      <c r="J327" s="75">
        <f t="shared" si="25"/>
        <v>9</v>
      </c>
      <c r="K327" s="4">
        <v>50105551</v>
      </c>
      <c r="L327" s="4">
        <v>-658774</v>
      </c>
      <c r="M327" s="4">
        <v>3252</v>
      </c>
      <c r="N327" s="4">
        <v>6855</v>
      </c>
      <c r="O327" s="42" t="e">
        <f>IFERROR(VLOOKUP(N327,Mapping!$A$1:$B$17,2,0),Absent)</f>
        <v>#NAME?</v>
      </c>
      <c r="P327" s="4">
        <v>13925720</v>
      </c>
      <c r="Q327" s="4">
        <v>203429</v>
      </c>
      <c r="R327" s="4">
        <v>56</v>
      </c>
      <c r="S327" s="4" t="e">
        <f>VLOOKUP(Q327,Mapping!$A$1:$B$17,2,0)</f>
        <v>#N/A</v>
      </c>
      <c r="T327" s="4">
        <v>201554613</v>
      </c>
      <c r="U327" s="4">
        <v>1587969</v>
      </c>
      <c r="V327" s="34" t="str">
        <f t="shared" si="26"/>
        <v>6247_09</v>
      </c>
      <c r="W327" s="75" t="e">
        <f t="shared" si="27"/>
        <v>#N/A</v>
      </c>
      <c r="X327" s="43" t="e">
        <f t="shared" si="28"/>
        <v>#VALUE!</v>
      </c>
      <c r="Y327" s="43" t="e">
        <f t="shared" si="29"/>
        <v>#VALUE!</v>
      </c>
    </row>
    <row r="328" spans="2:25" x14ac:dyDescent="0.35">
      <c r="B328" s="34">
        <v>44168</v>
      </c>
      <c r="C328" s="4">
        <v>267812</v>
      </c>
      <c r="D328" s="4">
        <v>2822</v>
      </c>
      <c r="E328" s="4">
        <v>575394</v>
      </c>
      <c r="F328" s="4">
        <v>100746</v>
      </c>
      <c r="G328" s="4">
        <v>5369</v>
      </c>
      <c r="H328" s="4">
        <v>31276</v>
      </c>
      <c r="I328" s="4">
        <v>19714</v>
      </c>
      <c r="J328" s="75">
        <f t="shared" si="25"/>
        <v>5</v>
      </c>
      <c r="K328" s="4">
        <v>50411774</v>
      </c>
      <c r="L328" s="4">
        <v>306223</v>
      </c>
      <c r="M328" s="4">
        <v>3280</v>
      </c>
      <c r="N328" s="4">
        <v>6871</v>
      </c>
      <c r="O328" s="42" t="e">
        <f>IFERROR(VLOOKUP(N328,Mapping!$A$1:$B$17,2,0),Absent)</f>
        <v>#NAME?</v>
      </c>
      <c r="P328" s="4">
        <v>14141991</v>
      </c>
      <c r="Q328" s="4">
        <v>216271</v>
      </c>
      <c r="R328" s="4">
        <v>56</v>
      </c>
      <c r="S328" s="4" t="e">
        <f>VLOOKUP(Q328,Mapping!$A$1:$B$17,2,0)</f>
        <v>#N/A</v>
      </c>
      <c r="T328" s="4">
        <v>203458633</v>
      </c>
      <c r="U328" s="4">
        <v>1904020</v>
      </c>
      <c r="V328" s="34" t="str">
        <f t="shared" si="26"/>
        <v>7113_01</v>
      </c>
      <c r="W328" s="75" t="e">
        <f t="shared" si="27"/>
        <v>#N/A</v>
      </c>
      <c r="X328" s="43" t="e">
        <f t="shared" si="28"/>
        <v>#VALUE!</v>
      </c>
      <c r="Y328" s="43" t="e">
        <f t="shared" si="29"/>
        <v>#VALUE!</v>
      </c>
    </row>
    <row r="329" spans="2:25" x14ac:dyDescent="0.35">
      <c r="B329" s="34">
        <v>44169</v>
      </c>
      <c r="C329" s="4">
        <v>270375</v>
      </c>
      <c r="D329" s="4">
        <v>2563</v>
      </c>
      <c r="E329" s="4">
        <v>580048</v>
      </c>
      <c r="F329" s="4">
        <v>101309</v>
      </c>
      <c r="G329" s="4">
        <v>4654</v>
      </c>
      <c r="H329" s="4">
        <v>31608</v>
      </c>
      <c r="I329" s="4">
        <v>19853</v>
      </c>
      <c r="J329" s="75">
        <f t="shared" si="25"/>
        <v>2</v>
      </c>
      <c r="K329" s="4">
        <v>50722169</v>
      </c>
      <c r="L329" s="4">
        <v>310395</v>
      </c>
      <c r="M329" s="4">
        <v>3305</v>
      </c>
      <c r="N329" s="4">
        <v>6992</v>
      </c>
      <c r="O329" s="42" t="e">
        <f>IFERROR(VLOOKUP(N329,Mapping!$A$1:$B$17,2,0),Absent)</f>
        <v>#NAME?</v>
      </c>
      <c r="P329" s="4">
        <v>14372304</v>
      </c>
      <c r="Q329" s="4">
        <v>230313</v>
      </c>
      <c r="R329" s="4">
        <v>56</v>
      </c>
      <c r="S329" s="4" t="e">
        <f>VLOOKUP(Q329,Mapping!$A$1:$B$17,2,0)</f>
        <v>#N/A</v>
      </c>
      <c r="T329" s="4">
        <v>205377372</v>
      </c>
      <c r="U329" s="4">
        <v>1918739</v>
      </c>
      <c r="V329" s="34" t="str">
        <f t="shared" si="26"/>
        <v>7153_04</v>
      </c>
      <c r="W329" s="75" t="e">
        <f t="shared" si="27"/>
        <v>#N/A</v>
      </c>
      <c r="X329" s="43" t="e">
        <f t="shared" si="28"/>
        <v>#VALUE!</v>
      </c>
      <c r="Y329" s="43" t="e">
        <f t="shared" si="29"/>
        <v>#VALUE!</v>
      </c>
    </row>
    <row r="330" spans="2:25" x14ac:dyDescent="0.35">
      <c r="B330" s="34">
        <v>44170</v>
      </c>
      <c r="C330" s="4">
        <v>272861</v>
      </c>
      <c r="D330" s="4">
        <v>2486</v>
      </c>
      <c r="E330" s="4">
        <v>583561</v>
      </c>
      <c r="F330" s="4">
        <v>101192</v>
      </c>
      <c r="G330" s="4">
        <v>3513</v>
      </c>
      <c r="H330" s="4">
        <v>31831</v>
      </c>
      <c r="I330" s="4">
        <v>19947</v>
      </c>
      <c r="J330" s="75">
        <f t="shared" si="25"/>
        <v>9</v>
      </c>
      <c r="K330" s="4">
        <v>51078947</v>
      </c>
      <c r="L330" s="4">
        <v>356778</v>
      </c>
      <c r="M330" s="4">
        <v>3321</v>
      </c>
      <c r="N330" s="4">
        <v>7006</v>
      </c>
      <c r="O330" s="42" t="e">
        <f>IFERROR(VLOOKUP(N330,Mapping!$A$1:$B$17,2,0),Absent)</f>
        <v>#NAME?</v>
      </c>
      <c r="P330" s="4">
        <v>14591374</v>
      </c>
      <c r="Q330" s="4">
        <v>219070</v>
      </c>
      <c r="R330" s="4">
        <v>56</v>
      </c>
      <c r="S330" s="4" t="e">
        <f>VLOOKUP(Q330,Mapping!$A$1:$B$17,2,0)</f>
        <v>#N/A</v>
      </c>
      <c r="T330" s="4">
        <v>207679458</v>
      </c>
      <c r="U330" s="4">
        <v>2302086</v>
      </c>
      <c r="V330" s="34" t="str">
        <f t="shared" si="26"/>
        <v>8202_11</v>
      </c>
      <c r="W330" s="75" t="e">
        <f t="shared" si="27"/>
        <v>#N/A</v>
      </c>
      <c r="X330" s="43" t="e">
        <f t="shared" si="28"/>
        <v>#VALUE!</v>
      </c>
      <c r="Y330" s="43" t="e">
        <f t="shared" si="29"/>
        <v>#VALUE!</v>
      </c>
    </row>
    <row r="331" spans="2:25" x14ac:dyDescent="0.35">
      <c r="B331" s="34">
        <v>44171</v>
      </c>
      <c r="C331" s="4">
        <v>274024</v>
      </c>
      <c r="D331" s="4">
        <v>1163</v>
      </c>
      <c r="E331" s="4">
        <v>585872</v>
      </c>
      <c r="F331" s="4">
        <v>101501</v>
      </c>
      <c r="G331" s="4">
        <v>2311</v>
      </c>
      <c r="H331" s="4">
        <v>31946</v>
      </c>
      <c r="I331" s="4">
        <v>20145</v>
      </c>
      <c r="J331" s="75">
        <f t="shared" si="25"/>
        <v>1</v>
      </c>
      <c r="K331" s="4">
        <v>51378638</v>
      </c>
      <c r="L331" s="4">
        <v>299691</v>
      </c>
      <c r="M331" s="4">
        <v>3322</v>
      </c>
      <c r="N331" s="4">
        <v>7095</v>
      </c>
      <c r="O331" s="42" t="e">
        <f>IFERROR(VLOOKUP(N331,Mapping!$A$1:$B$17,2,0),Absent)</f>
        <v>#NAME?</v>
      </c>
      <c r="P331" s="4">
        <v>14773954</v>
      </c>
      <c r="Q331" s="4">
        <v>182580</v>
      </c>
      <c r="R331" s="4">
        <v>56</v>
      </c>
      <c r="S331" s="4" t="e">
        <f>VLOOKUP(Q331,Mapping!$A$1:$B$17,2,0)</f>
        <v>#N/A</v>
      </c>
      <c r="T331" s="4">
        <v>209355237</v>
      </c>
      <c r="U331" s="4">
        <v>1675779</v>
      </c>
      <c r="V331" s="34" t="str">
        <f t="shared" si="26"/>
        <v>6488_02</v>
      </c>
      <c r="W331" s="75" t="e">
        <f t="shared" si="27"/>
        <v>#N/A</v>
      </c>
      <c r="X331" s="43" t="e">
        <f t="shared" si="28"/>
        <v>#VALUE!</v>
      </c>
      <c r="Y331" s="43" t="e">
        <f t="shared" si="29"/>
        <v>#VALUE!</v>
      </c>
    </row>
    <row r="332" spans="2:25" x14ac:dyDescent="0.35">
      <c r="B332" s="34">
        <v>44172</v>
      </c>
      <c r="C332" s="4">
        <v>275315</v>
      </c>
      <c r="D332" s="4">
        <v>1291</v>
      </c>
      <c r="E332" s="4">
        <v>589333</v>
      </c>
      <c r="F332" s="4">
        <v>102122</v>
      </c>
      <c r="G332" s="4">
        <v>3461</v>
      </c>
      <c r="H332" s="4">
        <v>32120</v>
      </c>
      <c r="I332" s="4">
        <v>20097</v>
      </c>
      <c r="J332" s="75">
        <f t="shared" si="25"/>
        <v>7</v>
      </c>
      <c r="K332" s="4">
        <v>51647749</v>
      </c>
      <c r="L332" s="4">
        <v>269111</v>
      </c>
      <c r="M332" s="4">
        <v>3328</v>
      </c>
      <c r="N332" s="4">
        <v>7067</v>
      </c>
      <c r="O332" s="42" t="e">
        <f>IFERROR(VLOOKUP(N332,Mapping!$A$1:$B$17,2,0),Absent)</f>
        <v>#NAME?</v>
      </c>
      <c r="P332" s="4">
        <v>14955851</v>
      </c>
      <c r="Q332" s="4">
        <v>181897</v>
      </c>
      <c r="R332" s="4">
        <v>56</v>
      </c>
      <c r="S332" s="4" t="e">
        <f>VLOOKUP(Q332,Mapping!$A$1:$B$17,2,0)</f>
        <v>#N/A</v>
      </c>
      <c r="T332" s="4">
        <v>211008506</v>
      </c>
      <c r="U332" s="4">
        <v>1653269</v>
      </c>
      <c r="V332" s="34" t="str">
        <f t="shared" si="26"/>
        <v>6426_06</v>
      </c>
      <c r="W332" s="75" t="e">
        <f t="shared" si="27"/>
        <v>#N/A</v>
      </c>
      <c r="X332" s="43" t="e">
        <f t="shared" si="28"/>
        <v>#VALUE!</v>
      </c>
      <c r="Y332" s="43" t="e">
        <f t="shared" si="29"/>
        <v>#VALUE!</v>
      </c>
    </row>
    <row r="333" spans="2:25" x14ac:dyDescent="0.35">
      <c r="B333" s="34">
        <v>44173</v>
      </c>
      <c r="C333" s="4">
        <v>277995</v>
      </c>
      <c r="D333" s="4">
        <v>2680</v>
      </c>
      <c r="E333" s="4">
        <v>593743</v>
      </c>
      <c r="F333" s="4">
        <v>104637</v>
      </c>
      <c r="G333" s="4">
        <v>4410</v>
      </c>
      <c r="H333" s="4">
        <v>32406</v>
      </c>
      <c r="I333" s="4">
        <v>20475</v>
      </c>
      <c r="J333" s="75">
        <f t="shared" si="25"/>
        <v>8</v>
      </c>
      <c r="K333" s="4">
        <v>51940084</v>
      </c>
      <c r="L333" s="4">
        <v>292335</v>
      </c>
      <c r="M333" s="4">
        <v>3359</v>
      </c>
      <c r="N333" s="4">
        <v>7251</v>
      </c>
      <c r="O333" s="42" t="e">
        <f>IFERROR(VLOOKUP(N333,Mapping!$A$1:$B$17,2,0),Absent)</f>
        <v>#NAME?</v>
      </c>
      <c r="P333" s="4">
        <v>15173695</v>
      </c>
      <c r="Q333" s="4">
        <v>217844</v>
      </c>
      <c r="R333" s="4">
        <v>56</v>
      </c>
      <c r="S333" s="4" t="e">
        <f>VLOOKUP(Q333,Mapping!$A$1:$B$17,2,0)</f>
        <v>#N/A</v>
      </c>
      <c r="T333" s="4">
        <v>212699420</v>
      </c>
      <c r="U333" s="4">
        <v>1690914</v>
      </c>
      <c r="V333" s="34" t="str">
        <f t="shared" si="26"/>
        <v>6529_07</v>
      </c>
      <c r="W333" s="75" t="e">
        <f t="shared" si="27"/>
        <v>#N/A</v>
      </c>
      <c r="X333" s="43" t="e">
        <f t="shared" si="28"/>
        <v>#VALUE!</v>
      </c>
      <c r="Y333" s="43" t="e">
        <f t="shared" si="29"/>
        <v>#VALUE!</v>
      </c>
    </row>
    <row r="334" spans="2:25" x14ac:dyDescent="0.35">
      <c r="B334" s="34">
        <v>44174</v>
      </c>
      <c r="C334" s="4">
        <v>281164</v>
      </c>
      <c r="D334" s="4">
        <v>3169</v>
      </c>
      <c r="E334" s="4">
        <v>599043</v>
      </c>
      <c r="F334" s="4">
        <v>106671</v>
      </c>
      <c r="G334" s="4">
        <v>5300</v>
      </c>
      <c r="H334" s="4">
        <v>32720</v>
      </c>
      <c r="I334" s="4">
        <v>20903</v>
      </c>
      <c r="J334" s="75">
        <f t="shared" si="25"/>
        <v>2</v>
      </c>
      <c r="K334" s="4">
        <v>52318403</v>
      </c>
      <c r="L334" s="4">
        <v>378319</v>
      </c>
      <c r="M334" s="4">
        <v>3376</v>
      </c>
      <c r="N334" s="4">
        <v>7621</v>
      </c>
      <c r="O334" s="42" t="e">
        <f>IFERROR(VLOOKUP(N334,Mapping!$A$1:$B$17,2,0),Absent)</f>
        <v>#NAME?</v>
      </c>
      <c r="P334" s="4">
        <v>15390423</v>
      </c>
      <c r="Q334" s="4">
        <v>216728</v>
      </c>
      <c r="R334" s="4">
        <v>56</v>
      </c>
      <c r="S334" s="4" t="e">
        <f>VLOOKUP(Q334,Mapping!$A$1:$B$17,2,0)</f>
        <v>#N/A</v>
      </c>
      <c r="T334" s="4">
        <v>214531965</v>
      </c>
      <c r="U334" s="4">
        <v>1832545</v>
      </c>
      <c r="V334" s="34" t="str">
        <f t="shared" si="26"/>
        <v>6917_05</v>
      </c>
      <c r="W334" s="75" t="e">
        <f t="shared" si="27"/>
        <v>#N/A</v>
      </c>
      <c r="X334" s="43" t="e">
        <f t="shared" si="28"/>
        <v>#VALUE!</v>
      </c>
      <c r="Y334" s="43" t="e">
        <f t="shared" si="29"/>
        <v>#VALUE!</v>
      </c>
    </row>
    <row r="335" spans="2:25" x14ac:dyDescent="0.35">
      <c r="B335" s="34">
        <v>44175</v>
      </c>
      <c r="C335" s="4">
        <v>284296</v>
      </c>
      <c r="D335" s="4">
        <v>3132</v>
      </c>
      <c r="E335" s="4">
        <v>603493</v>
      </c>
      <c r="F335" s="4">
        <v>107300</v>
      </c>
      <c r="G335" s="4">
        <v>4450</v>
      </c>
      <c r="H335" s="4">
        <v>32919</v>
      </c>
      <c r="I335" s="4">
        <v>21024</v>
      </c>
      <c r="J335" s="75">
        <f t="shared" si="25"/>
        <v>4</v>
      </c>
      <c r="K335" s="4">
        <v>52629992</v>
      </c>
      <c r="L335" s="4">
        <v>311589</v>
      </c>
      <c r="M335" s="4">
        <v>3394</v>
      </c>
      <c r="N335" s="4">
        <v>7444</v>
      </c>
      <c r="O335" s="42" t="e">
        <f>IFERROR(VLOOKUP(N335,Mapping!$A$1:$B$17,2,0),Absent)</f>
        <v>#NAME?</v>
      </c>
      <c r="P335" s="4">
        <v>15611269</v>
      </c>
      <c r="Q335" s="4">
        <v>220846</v>
      </c>
      <c r="R335" s="4">
        <v>56</v>
      </c>
      <c r="S335" s="4" t="e">
        <f>VLOOKUP(Q335,Mapping!$A$1:$B$17,2,0)</f>
        <v>#N/A</v>
      </c>
      <c r="T335" s="4">
        <v>216499543</v>
      </c>
      <c r="U335" s="4">
        <v>1967578</v>
      </c>
      <c r="V335" s="34" t="str">
        <f t="shared" si="26"/>
        <v>7287_01</v>
      </c>
      <c r="W335" s="75" t="e">
        <f t="shared" si="27"/>
        <v>#N/A</v>
      </c>
      <c r="X335" s="43" t="e">
        <f t="shared" si="28"/>
        <v>#VALUE!</v>
      </c>
      <c r="Y335" s="43" t="e">
        <f t="shared" si="29"/>
        <v>#VALUE!</v>
      </c>
    </row>
    <row r="336" spans="2:25" x14ac:dyDescent="0.35">
      <c r="B336" s="34">
        <v>44176</v>
      </c>
      <c r="C336" s="4">
        <v>287043</v>
      </c>
      <c r="D336" s="4">
        <v>2747</v>
      </c>
      <c r="E336" s="4">
        <v>608904</v>
      </c>
      <c r="F336" s="4">
        <v>108101</v>
      </c>
      <c r="G336" s="4">
        <v>5411</v>
      </c>
      <c r="H336" s="4">
        <v>33237</v>
      </c>
      <c r="I336" s="4">
        <v>21012</v>
      </c>
      <c r="J336" s="75">
        <f t="shared" si="25"/>
        <v>2</v>
      </c>
      <c r="K336" s="4">
        <v>52980433</v>
      </c>
      <c r="L336" s="4">
        <v>350441</v>
      </c>
      <c r="M336" s="4">
        <v>3424</v>
      </c>
      <c r="N336" s="4">
        <v>7488</v>
      </c>
      <c r="O336" s="42" t="e">
        <f>IFERROR(VLOOKUP(N336,Mapping!$A$1:$B$17,2,0),Absent)</f>
        <v>#NAME?</v>
      </c>
      <c r="P336" s="4">
        <v>15848202</v>
      </c>
      <c r="Q336" s="4">
        <v>236933</v>
      </c>
      <c r="R336" s="4">
        <v>56</v>
      </c>
      <c r="S336" s="4" t="e">
        <f>VLOOKUP(Q336,Mapping!$A$1:$B$17,2,0)</f>
        <v>#N/A</v>
      </c>
      <c r="T336" s="4">
        <v>218469052</v>
      </c>
      <c r="U336" s="4">
        <v>1969509</v>
      </c>
      <c r="V336" s="34" t="str">
        <f t="shared" si="26"/>
        <v>7292_04</v>
      </c>
      <c r="W336" s="75" t="e">
        <f t="shared" si="27"/>
        <v>#N/A</v>
      </c>
      <c r="X336" s="43" t="e">
        <f t="shared" si="28"/>
        <v>#VALUE!</v>
      </c>
      <c r="Y336" s="43" t="e">
        <f t="shared" si="29"/>
        <v>#VALUE!</v>
      </c>
    </row>
    <row r="337" spans="2:25" x14ac:dyDescent="0.35">
      <c r="B337" s="34">
        <v>44177</v>
      </c>
      <c r="C337" s="4">
        <v>289540</v>
      </c>
      <c r="D337" s="4">
        <v>2497</v>
      </c>
      <c r="E337" s="4">
        <v>612693</v>
      </c>
      <c r="F337" s="4">
        <v>108461</v>
      </c>
      <c r="G337" s="4">
        <v>3789</v>
      </c>
      <c r="H337" s="4">
        <v>33419</v>
      </c>
      <c r="I337" s="4">
        <v>21198</v>
      </c>
      <c r="J337" s="75">
        <f t="shared" si="25"/>
        <v>6</v>
      </c>
      <c r="K337" s="4">
        <v>53206636</v>
      </c>
      <c r="L337" s="4">
        <v>226203</v>
      </c>
      <c r="M337" s="4">
        <v>3430</v>
      </c>
      <c r="N337" s="4">
        <v>7515</v>
      </c>
      <c r="O337" s="42" t="e">
        <f>IFERROR(VLOOKUP(N337,Mapping!$A$1:$B$17,2,0),Absent)</f>
        <v>#NAME?</v>
      </c>
      <c r="P337" s="4">
        <v>16075106</v>
      </c>
      <c r="Q337" s="4">
        <v>226904</v>
      </c>
      <c r="R337" s="4">
        <v>56</v>
      </c>
      <c r="S337" s="4" t="e">
        <f>VLOOKUP(Q337,Mapping!$A$1:$B$17,2,0)</f>
        <v>#N/A</v>
      </c>
      <c r="T337" s="4">
        <v>220388948</v>
      </c>
      <c r="U337" s="4">
        <v>1919896</v>
      </c>
      <c r="V337" s="34" t="str">
        <f t="shared" si="26"/>
        <v>7156_06</v>
      </c>
      <c r="W337" s="75" t="e">
        <f t="shared" si="27"/>
        <v>#N/A</v>
      </c>
      <c r="X337" s="43" t="e">
        <f t="shared" si="28"/>
        <v>#VALUE!</v>
      </c>
      <c r="Y337" s="43" t="e">
        <f t="shared" si="29"/>
        <v>#VALUE!</v>
      </c>
    </row>
    <row r="338" spans="2:25" x14ac:dyDescent="0.35">
      <c r="B338" s="34">
        <v>44178</v>
      </c>
      <c r="C338" s="4">
        <v>291041</v>
      </c>
      <c r="D338" s="4">
        <v>1501</v>
      </c>
      <c r="E338" s="4">
        <v>615007</v>
      </c>
      <c r="F338" s="4">
        <v>109298</v>
      </c>
      <c r="G338" s="4">
        <v>2314</v>
      </c>
      <c r="H338" s="4">
        <v>33494</v>
      </c>
      <c r="I338" s="4">
        <v>21230</v>
      </c>
      <c r="J338" s="75">
        <f t="shared" si="25"/>
        <v>10</v>
      </c>
      <c r="K338" s="4">
        <v>53506446</v>
      </c>
      <c r="L338" s="4">
        <v>299810</v>
      </c>
      <c r="M338" s="4">
        <v>3432</v>
      </c>
      <c r="N338" s="4">
        <v>7535</v>
      </c>
      <c r="O338" s="42" t="e">
        <f>IFERROR(VLOOKUP(N338,Mapping!$A$1:$B$17,2,0),Absent)</f>
        <v>#NAME?</v>
      </c>
      <c r="P338" s="4">
        <v>16262357</v>
      </c>
      <c r="Q338" s="4">
        <v>187251</v>
      </c>
      <c r="R338" s="4">
        <v>56</v>
      </c>
      <c r="S338" s="4" t="e">
        <f>VLOOKUP(Q338,Mapping!$A$1:$B$17,2,0)</f>
        <v>#N/A</v>
      </c>
      <c r="T338" s="4">
        <v>222216258</v>
      </c>
      <c r="U338" s="4">
        <v>1827310</v>
      </c>
      <c r="V338" s="34" t="str">
        <f t="shared" si="26"/>
        <v>6903_01</v>
      </c>
      <c r="W338" s="75" t="e">
        <f t="shared" si="27"/>
        <v>#N/A</v>
      </c>
      <c r="X338" s="43" t="e">
        <f t="shared" si="28"/>
        <v>#VALUE!</v>
      </c>
      <c r="Y338" s="43" t="e">
        <f t="shared" si="29"/>
        <v>#VALUE!</v>
      </c>
    </row>
    <row r="339" spans="2:25" x14ac:dyDescent="0.35">
      <c r="B339" s="34">
        <v>44179</v>
      </c>
      <c r="C339" s="4">
        <v>292398</v>
      </c>
      <c r="D339" s="4">
        <v>1357</v>
      </c>
      <c r="E339" s="4">
        <v>618468</v>
      </c>
      <c r="F339" s="4">
        <v>110573</v>
      </c>
      <c r="G339" s="4">
        <v>3461</v>
      </c>
      <c r="H339" s="4">
        <v>33693</v>
      </c>
      <c r="I339" s="4">
        <v>21458</v>
      </c>
      <c r="J339" s="75">
        <f t="shared" si="25"/>
        <v>4</v>
      </c>
      <c r="K339" s="4">
        <v>53962524</v>
      </c>
      <c r="L339" s="4">
        <v>456078</v>
      </c>
      <c r="M339" s="4">
        <v>3442</v>
      </c>
      <c r="N339" s="4">
        <v>7699</v>
      </c>
      <c r="O339" s="42" t="e">
        <f>IFERROR(VLOOKUP(N339,Mapping!$A$1:$B$17,2,0),Absent)</f>
        <v>#NAME?</v>
      </c>
      <c r="P339" s="4">
        <v>16455643</v>
      </c>
      <c r="Q339" s="4">
        <v>193286</v>
      </c>
      <c r="R339" s="4">
        <v>56</v>
      </c>
      <c r="S339" s="4" t="e">
        <f>VLOOKUP(Q339,Mapping!$A$1:$B$17,2,0)</f>
        <v>#N/A</v>
      </c>
      <c r="T339" s="4">
        <v>224227209</v>
      </c>
      <c r="U339" s="4">
        <v>2010951</v>
      </c>
      <c r="V339" s="34" t="str">
        <f t="shared" si="26"/>
        <v>7405_10</v>
      </c>
      <c r="W339" s="75" t="e">
        <f t="shared" si="27"/>
        <v>#N/A</v>
      </c>
      <c r="X339" s="43" t="e">
        <f t="shared" si="28"/>
        <v>#VALUE!</v>
      </c>
      <c r="Y339" s="43" t="e">
        <f t="shared" si="29"/>
        <v>#VALUE!</v>
      </c>
    </row>
    <row r="340" spans="2:25" x14ac:dyDescent="0.35">
      <c r="B340" s="34">
        <v>44180</v>
      </c>
      <c r="C340" s="4">
        <v>295322</v>
      </c>
      <c r="D340" s="4">
        <v>2924</v>
      </c>
      <c r="E340" s="4">
        <v>622898</v>
      </c>
      <c r="F340" s="4">
        <v>112816</v>
      </c>
      <c r="G340" s="4">
        <v>4430</v>
      </c>
      <c r="H340" s="4">
        <v>33958</v>
      </c>
      <c r="I340" s="4">
        <v>21897</v>
      </c>
      <c r="J340" s="75">
        <f t="shared" si="25"/>
        <v>6</v>
      </c>
      <c r="K340" s="4">
        <v>54279236</v>
      </c>
      <c r="L340" s="4">
        <v>316712</v>
      </c>
      <c r="M340" s="4">
        <v>3460</v>
      </c>
      <c r="N340" s="4">
        <v>7702</v>
      </c>
      <c r="O340" s="42" t="e">
        <f>IFERROR(VLOOKUP(N340,Mapping!$A$1:$B$17,2,0),Absent)</f>
        <v>#NAME?</v>
      </c>
      <c r="P340" s="4">
        <v>16648861</v>
      </c>
      <c r="Q340" s="4">
        <v>193218</v>
      </c>
      <c r="R340" s="4">
        <v>56</v>
      </c>
      <c r="S340" s="4" t="e">
        <f>VLOOKUP(Q340,Mapping!$A$1:$B$17,2,0)</f>
        <v>#N/A</v>
      </c>
      <c r="T340" s="4">
        <v>226060347</v>
      </c>
      <c r="U340" s="4">
        <v>1833138</v>
      </c>
      <c r="V340" s="34" t="str">
        <f t="shared" si="26"/>
        <v>6918_12</v>
      </c>
      <c r="W340" s="75" t="e">
        <f t="shared" si="27"/>
        <v>#N/A</v>
      </c>
      <c r="X340" s="43" t="e">
        <f t="shared" si="28"/>
        <v>#VALUE!</v>
      </c>
      <c r="Y340" s="43" t="e">
        <f t="shared" si="29"/>
        <v>#VALUE!</v>
      </c>
    </row>
    <row r="341" spans="2:25" x14ac:dyDescent="0.35">
      <c r="B341" s="34">
        <v>44181</v>
      </c>
      <c r="C341" s="4">
        <v>298775</v>
      </c>
      <c r="D341" s="4">
        <v>3453</v>
      </c>
      <c r="E341" s="4">
        <v>627674</v>
      </c>
      <c r="F341" s="4">
        <v>113257</v>
      </c>
      <c r="G341" s="4">
        <v>4776</v>
      </c>
      <c r="H341" s="4">
        <v>34237</v>
      </c>
      <c r="I341" s="4">
        <v>21943</v>
      </c>
      <c r="J341" s="75">
        <f t="shared" si="25"/>
        <v>7</v>
      </c>
      <c r="K341" s="4">
        <v>54583082</v>
      </c>
      <c r="L341" s="4">
        <v>303846</v>
      </c>
      <c r="M341" s="4">
        <v>3488</v>
      </c>
      <c r="N341" s="4">
        <v>7782</v>
      </c>
      <c r="O341" s="42" t="e">
        <f>IFERROR(VLOOKUP(N341,Mapping!$A$1:$B$17,2,0),Absent)</f>
        <v>#NAME?</v>
      </c>
      <c r="P341" s="4">
        <v>16883149</v>
      </c>
      <c r="Q341" s="4">
        <v>234288</v>
      </c>
      <c r="R341" s="4">
        <v>56</v>
      </c>
      <c r="S341" s="4" t="e">
        <f>VLOOKUP(Q341,Mapping!$A$1:$B$17,2,0)</f>
        <v>#N/A</v>
      </c>
      <c r="T341" s="4">
        <v>227900343</v>
      </c>
      <c r="U341" s="4">
        <v>1839996</v>
      </c>
      <c r="V341" s="34" t="str">
        <f t="shared" si="26"/>
        <v>6937_09</v>
      </c>
      <c r="W341" s="75" t="e">
        <f t="shared" si="27"/>
        <v>#N/A</v>
      </c>
      <c r="X341" s="43" t="e">
        <f t="shared" si="28"/>
        <v>#VALUE!</v>
      </c>
      <c r="Y341" s="43" t="e">
        <f t="shared" si="29"/>
        <v>#VALUE!</v>
      </c>
    </row>
    <row r="342" spans="2:25" x14ac:dyDescent="0.35">
      <c r="B342" s="34">
        <v>44182</v>
      </c>
      <c r="C342" s="4">
        <v>302240</v>
      </c>
      <c r="D342" s="4">
        <v>3465</v>
      </c>
      <c r="E342" s="4">
        <v>632841</v>
      </c>
      <c r="F342" s="4">
        <v>114492</v>
      </c>
      <c r="G342" s="4">
        <v>5167</v>
      </c>
      <c r="H342" s="4">
        <v>34485</v>
      </c>
      <c r="I342" s="4">
        <v>21912</v>
      </c>
      <c r="J342" s="75">
        <f t="shared" si="25"/>
        <v>8</v>
      </c>
      <c r="K342" s="4">
        <v>54829514</v>
      </c>
      <c r="L342" s="4">
        <v>246432</v>
      </c>
      <c r="M342" s="4">
        <v>3504</v>
      </c>
      <c r="N342" s="4">
        <v>7848</v>
      </c>
      <c r="O342" s="42" t="e">
        <f>IFERROR(VLOOKUP(N342,Mapping!$A$1:$B$17,2,0),Absent)</f>
        <v>#NAME?</v>
      </c>
      <c r="P342" s="4">
        <v>17126119</v>
      </c>
      <c r="Q342" s="4">
        <v>242970</v>
      </c>
      <c r="R342" s="4">
        <v>56</v>
      </c>
      <c r="S342" s="4" t="e">
        <f>VLOOKUP(Q342,Mapping!$A$1:$B$17,2,0)</f>
        <v>#N/A</v>
      </c>
      <c r="T342" s="4">
        <v>229813040</v>
      </c>
      <c r="U342" s="4">
        <v>1912697</v>
      </c>
      <c r="V342" s="34" t="str">
        <f t="shared" si="26"/>
        <v>7136_10</v>
      </c>
      <c r="W342" s="75" t="e">
        <f t="shared" si="27"/>
        <v>#N/A</v>
      </c>
      <c r="X342" s="43" t="e">
        <f t="shared" si="28"/>
        <v>#VALUE!</v>
      </c>
      <c r="Y342" s="43" t="e">
        <f t="shared" si="29"/>
        <v>#VALUE!</v>
      </c>
    </row>
    <row r="343" spans="2:25" x14ac:dyDescent="0.35">
      <c r="B343" s="34">
        <v>44183</v>
      </c>
      <c r="C343" s="4">
        <v>305106</v>
      </c>
      <c r="D343" s="4">
        <v>2866</v>
      </c>
      <c r="E343" s="4">
        <v>638055</v>
      </c>
      <c r="F343" s="4">
        <v>113955</v>
      </c>
      <c r="G343" s="4">
        <v>5214</v>
      </c>
      <c r="H343" s="4">
        <v>34716</v>
      </c>
      <c r="I343" s="4">
        <v>21745</v>
      </c>
      <c r="J343" s="75">
        <f t="shared" si="25"/>
        <v>12</v>
      </c>
      <c r="K343" s="4">
        <v>55280309</v>
      </c>
      <c r="L343" s="4">
        <v>450795</v>
      </c>
      <c r="M343" s="4">
        <v>3519</v>
      </c>
      <c r="N343" s="4">
        <v>7786</v>
      </c>
      <c r="O343" s="42" t="e">
        <f>IFERROR(VLOOKUP(N343,Mapping!$A$1:$B$17,2,0),Absent)</f>
        <v>#NAME?</v>
      </c>
      <c r="P343" s="4">
        <v>17367905</v>
      </c>
      <c r="Q343" s="4">
        <v>241786</v>
      </c>
      <c r="R343" s="4">
        <v>56</v>
      </c>
      <c r="S343" s="4" t="e">
        <f>VLOOKUP(Q343,Mapping!$A$1:$B$17,2,0)</f>
        <v>#N/A</v>
      </c>
      <c r="T343" s="4">
        <v>232006506</v>
      </c>
      <c r="U343" s="4">
        <v>2193466</v>
      </c>
      <c r="V343" s="34" t="str">
        <f t="shared" si="26"/>
        <v>7905_07</v>
      </c>
      <c r="W343" s="75" t="e">
        <f t="shared" si="27"/>
        <v>#N/A</v>
      </c>
      <c r="X343" s="43" t="e">
        <f t="shared" si="28"/>
        <v>#VALUE!</v>
      </c>
      <c r="Y343" s="43" t="e">
        <f t="shared" si="29"/>
        <v>#VALUE!</v>
      </c>
    </row>
    <row r="344" spans="2:25" x14ac:dyDescent="0.35">
      <c r="B344" s="34">
        <v>44184</v>
      </c>
      <c r="C344" s="4">
        <v>307814</v>
      </c>
      <c r="D344" s="4">
        <v>2708</v>
      </c>
      <c r="E344" s="4">
        <v>641484</v>
      </c>
      <c r="F344" s="4">
        <v>113914</v>
      </c>
      <c r="G344" s="4">
        <v>3429</v>
      </c>
      <c r="H344" s="4">
        <v>34949</v>
      </c>
      <c r="I344" s="4">
        <v>21692</v>
      </c>
      <c r="J344" s="75">
        <f t="shared" si="25"/>
        <v>4</v>
      </c>
      <c r="K344" s="4">
        <v>55481072</v>
      </c>
      <c r="L344" s="4">
        <v>200763</v>
      </c>
      <c r="M344" s="4">
        <v>3529</v>
      </c>
      <c r="N344" s="4">
        <v>7786</v>
      </c>
      <c r="O344" s="42" t="e">
        <f>IFERROR(VLOOKUP(N344,Mapping!$A$1:$B$17,2,0),Absent)</f>
        <v>#NAME?</v>
      </c>
      <c r="P344" s="4">
        <v>17572778</v>
      </c>
      <c r="Q344" s="4">
        <v>204873</v>
      </c>
      <c r="R344" s="4">
        <v>56</v>
      </c>
      <c r="S344" s="4" t="e">
        <f>VLOOKUP(Q344,Mapping!$A$1:$B$17,2,0)</f>
        <v>#N/A</v>
      </c>
      <c r="T344" s="4">
        <v>233866045</v>
      </c>
      <c r="U344" s="4">
        <v>1859539</v>
      </c>
      <c r="V344" s="34" t="str">
        <f t="shared" si="26"/>
        <v>6991_03</v>
      </c>
      <c r="W344" s="75" t="e">
        <f t="shared" si="27"/>
        <v>#N/A</v>
      </c>
      <c r="X344" s="43" t="e">
        <f t="shared" si="28"/>
        <v>#VALUE!</v>
      </c>
      <c r="Y344" s="43" t="e">
        <f t="shared" si="29"/>
        <v>#VALUE!</v>
      </c>
    </row>
    <row r="345" spans="2:25" x14ac:dyDescent="0.35">
      <c r="B345" s="34">
        <v>44185</v>
      </c>
      <c r="C345" s="4">
        <v>309482</v>
      </c>
      <c r="D345" s="4">
        <v>1668</v>
      </c>
      <c r="E345" s="4">
        <v>643866</v>
      </c>
      <c r="F345" s="4">
        <v>113601</v>
      </c>
      <c r="G345" s="4">
        <v>2382</v>
      </c>
      <c r="H345" s="4">
        <v>35030</v>
      </c>
      <c r="I345" s="4">
        <v>21763</v>
      </c>
      <c r="J345" s="75">
        <f t="shared" si="25"/>
        <v>11</v>
      </c>
      <c r="K345" s="4">
        <v>55730338</v>
      </c>
      <c r="L345" s="4">
        <v>249266</v>
      </c>
      <c r="M345" s="4">
        <v>3530</v>
      </c>
      <c r="N345" s="4">
        <v>7695</v>
      </c>
      <c r="O345" s="42" t="e">
        <f>IFERROR(VLOOKUP(N345,Mapping!$A$1:$B$17,2,0),Absent)</f>
        <v>#NAME?</v>
      </c>
      <c r="P345" s="4">
        <v>17770272</v>
      </c>
      <c r="Q345" s="4">
        <v>197494</v>
      </c>
      <c r="R345" s="4">
        <v>56</v>
      </c>
      <c r="S345" s="4" t="e">
        <f>VLOOKUP(Q345,Mapping!$A$1:$B$17,2,0)</f>
        <v>#N/A</v>
      </c>
      <c r="T345" s="4">
        <v>235687674</v>
      </c>
      <c r="U345" s="4">
        <v>1821629</v>
      </c>
      <c r="V345" s="34" t="str">
        <f t="shared" si="26"/>
        <v>6887_06</v>
      </c>
      <c r="W345" s="75" t="e">
        <f t="shared" si="27"/>
        <v>#N/A</v>
      </c>
      <c r="X345" s="43" t="e">
        <f t="shared" si="28"/>
        <v>#VALUE!</v>
      </c>
      <c r="Y345" s="43" t="e">
        <f t="shared" si="29"/>
        <v>#VALUE!</v>
      </c>
    </row>
    <row r="346" spans="2:25" x14ac:dyDescent="0.35">
      <c r="B346" s="34">
        <v>44186</v>
      </c>
      <c r="C346" s="4">
        <v>310962</v>
      </c>
      <c r="D346" s="4">
        <v>1480</v>
      </c>
      <c r="E346" s="4">
        <v>646977</v>
      </c>
      <c r="F346" s="4">
        <v>115358</v>
      </c>
      <c r="G346" s="4">
        <v>3111</v>
      </c>
      <c r="H346" s="4">
        <v>35178</v>
      </c>
      <c r="I346" s="4">
        <v>21884</v>
      </c>
      <c r="J346" s="75">
        <f t="shared" si="25"/>
        <v>5</v>
      </c>
      <c r="K346" s="4">
        <v>56170134</v>
      </c>
      <c r="L346" s="4">
        <v>439796</v>
      </c>
      <c r="M346" s="4">
        <v>3539</v>
      </c>
      <c r="N346" s="4">
        <v>7783</v>
      </c>
      <c r="O346" s="42" t="e">
        <f>IFERROR(VLOOKUP(N346,Mapping!$A$1:$B$17,2,0),Absent)</f>
        <v>#NAME?</v>
      </c>
      <c r="P346" s="4">
        <v>17949678</v>
      </c>
      <c r="Q346" s="4">
        <v>179406</v>
      </c>
      <c r="R346" s="4">
        <v>56</v>
      </c>
      <c r="S346" s="4" t="e">
        <f>VLOOKUP(Q346,Mapping!$A$1:$B$17,2,0)</f>
        <v>#N/A</v>
      </c>
      <c r="T346" s="4">
        <v>237662264</v>
      </c>
      <c r="U346" s="4">
        <v>1974590</v>
      </c>
      <c r="V346" s="34" t="str">
        <f t="shared" si="26"/>
        <v>7306_03</v>
      </c>
      <c r="W346" s="75" t="e">
        <f t="shared" si="27"/>
        <v>#N/A</v>
      </c>
      <c r="X346" s="43" t="e">
        <f t="shared" si="28"/>
        <v>#VALUE!</v>
      </c>
      <c r="Y346" s="43" t="e">
        <f t="shared" si="29"/>
        <v>#VALUE!</v>
      </c>
    </row>
    <row r="347" spans="2:25" x14ac:dyDescent="0.35">
      <c r="B347" s="34">
        <v>44187</v>
      </c>
      <c r="C347" s="4">
        <v>314099</v>
      </c>
      <c r="D347" s="4">
        <v>3137</v>
      </c>
      <c r="E347" s="4">
        <v>651544</v>
      </c>
      <c r="F347" s="4">
        <v>117777</v>
      </c>
      <c r="G347" s="4">
        <v>4567</v>
      </c>
      <c r="H347" s="4">
        <v>35428</v>
      </c>
      <c r="I347" s="4">
        <v>22213</v>
      </c>
      <c r="J347" s="75">
        <f t="shared" si="25"/>
        <v>11</v>
      </c>
      <c r="K347" s="4">
        <v>56438180</v>
      </c>
      <c r="L347" s="4">
        <v>268046</v>
      </c>
      <c r="M347" s="4">
        <v>3554</v>
      </c>
      <c r="N347" s="4">
        <v>7830</v>
      </c>
      <c r="O347" s="42" t="e">
        <f>IFERROR(VLOOKUP(N347,Mapping!$A$1:$B$17,2,0),Absent)</f>
        <v>#NAME?</v>
      </c>
      <c r="P347" s="4">
        <v>18142686</v>
      </c>
      <c r="Q347" s="4">
        <v>193008</v>
      </c>
      <c r="R347" s="4">
        <v>56</v>
      </c>
      <c r="S347" s="4" t="e">
        <f>VLOOKUP(Q347,Mapping!$A$1:$B$17,2,0)</f>
        <v>#N/A</v>
      </c>
      <c r="T347" s="4">
        <v>239432397</v>
      </c>
      <c r="U347" s="4">
        <v>1770133</v>
      </c>
      <c r="V347" s="34" t="str">
        <f t="shared" si="26"/>
        <v>6746_06</v>
      </c>
      <c r="W347" s="75" t="e">
        <f t="shared" si="27"/>
        <v>#N/A</v>
      </c>
      <c r="X347" s="43" t="e">
        <f t="shared" si="28"/>
        <v>#VALUE!</v>
      </c>
      <c r="Y347" s="43" t="e">
        <f t="shared" si="29"/>
        <v>#VALUE!</v>
      </c>
    </row>
    <row r="348" spans="2:25" x14ac:dyDescent="0.35">
      <c r="B348" s="34">
        <v>44188</v>
      </c>
      <c r="C348" s="4">
        <v>317492</v>
      </c>
      <c r="D348" s="4">
        <v>3393</v>
      </c>
      <c r="E348" s="4">
        <v>656339</v>
      </c>
      <c r="F348" s="4">
        <v>119463</v>
      </c>
      <c r="G348" s="4">
        <v>4795</v>
      </c>
      <c r="H348" s="4">
        <v>35695</v>
      </c>
      <c r="I348" s="4">
        <v>22489</v>
      </c>
      <c r="J348" s="75">
        <f t="shared" si="25"/>
        <v>12</v>
      </c>
      <c r="K348" s="4">
        <v>56743142</v>
      </c>
      <c r="L348" s="4">
        <v>304962</v>
      </c>
      <c r="M348" s="4">
        <v>3579</v>
      </c>
      <c r="N348" s="4">
        <v>7819</v>
      </c>
      <c r="O348" s="42" t="e">
        <f>IFERROR(VLOOKUP(N348,Mapping!$A$1:$B$17,2,0),Absent)</f>
        <v>#NAME?</v>
      </c>
      <c r="P348" s="4">
        <v>18367212</v>
      </c>
      <c r="Q348" s="4">
        <v>224526</v>
      </c>
      <c r="R348" s="4">
        <v>56</v>
      </c>
      <c r="S348" s="4" t="e">
        <f>VLOOKUP(Q348,Mapping!$A$1:$B$17,2,0)</f>
        <v>#N/A</v>
      </c>
      <c r="T348" s="4">
        <v>241223878</v>
      </c>
      <c r="U348" s="4">
        <v>1791481</v>
      </c>
      <c r="V348" s="34" t="str">
        <f t="shared" si="26"/>
        <v>6804_11</v>
      </c>
      <c r="W348" s="75" t="e">
        <f t="shared" si="27"/>
        <v>#N/A</v>
      </c>
      <c r="X348" s="43" t="e">
        <f t="shared" si="28"/>
        <v>#VALUE!</v>
      </c>
      <c r="Y348" s="43" t="e">
        <f t="shared" si="29"/>
        <v>#VALUE!</v>
      </c>
    </row>
    <row r="349" spans="2:25" x14ac:dyDescent="0.35">
      <c r="B349" s="34">
        <v>44189</v>
      </c>
      <c r="C349" s="4">
        <v>320450</v>
      </c>
      <c r="D349" s="4">
        <v>2958</v>
      </c>
      <c r="E349" s="4">
        <v>660628</v>
      </c>
      <c r="F349" s="4">
        <v>120200</v>
      </c>
      <c r="G349" s="4">
        <v>4289</v>
      </c>
      <c r="H349" s="4">
        <v>35899</v>
      </c>
      <c r="I349" s="4">
        <v>22623</v>
      </c>
      <c r="J349" s="75">
        <f t="shared" si="25"/>
        <v>9</v>
      </c>
      <c r="K349" s="4">
        <v>57065259</v>
      </c>
      <c r="L349" s="4">
        <v>322117</v>
      </c>
      <c r="M349" s="4">
        <v>3587</v>
      </c>
      <c r="N349" s="4">
        <v>7792</v>
      </c>
      <c r="O349" s="42" t="e">
        <f>IFERROR(VLOOKUP(N349,Mapping!$A$1:$B$17,2,0),Absent)</f>
        <v>#NAME?</v>
      </c>
      <c r="P349" s="4">
        <v>18573896</v>
      </c>
      <c r="Q349" s="4">
        <v>206684</v>
      </c>
      <c r="R349" s="4">
        <v>56</v>
      </c>
      <c r="S349" s="4" t="e">
        <f>VLOOKUP(Q349,Mapping!$A$1:$B$17,2,0)</f>
        <v>#N/A</v>
      </c>
      <c r="T349" s="4">
        <v>243255772</v>
      </c>
      <c r="U349" s="4">
        <v>2031894</v>
      </c>
      <c r="V349" s="34" t="str">
        <f t="shared" si="26"/>
        <v>7463_02</v>
      </c>
      <c r="W349" s="75" t="e">
        <f t="shared" si="27"/>
        <v>#N/A</v>
      </c>
      <c r="X349" s="43" t="e">
        <f t="shared" si="28"/>
        <v>#VALUE!</v>
      </c>
      <c r="Y349" s="43" t="e">
        <f t="shared" si="29"/>
        <v>#VALUE!</v>
      </c>
    </row>
    <row r="350" spans="2:25" x14ac:dyDescent="0.35">
      <c r="B350" s="34">
        <v>44190</v>
      </c>
      <c r="C350" s="4">
        <v>322003</v>
      </c>
      <c r="D350" s="4">
        <v>1553</v>
      </c>
      <c r="E350" s="4">
        <v>662675</v>
      </c>
      <c r="F350" s="4">
        <v>118948</v>
      </c>
      <c r="G350" s="4">
        <v>2047</v>
      </c>
      <c r="H350" s="4">
        <v>35945</v>
      </c>
      <c r="I350" s="4">
        <v>22418</v>
      </c>
      <c r="J350" s="75">
        <f t="shared" si="25"/>
        <v>5</v>
      </c>
      <c r="K350" s="4">
        <v>57235949</v>
      </c>
      <c r="L350" s="4">
        <v>170690</v>
      </c>
      <c r="M350" s="4">
        <v>3592</v>
      </c>
      <c r="N350" s="4">
        <v>7831</v>
      </c>
      <c r="O350" s="42" t="e">
        <f>IFERROR(VLOOKUP(N350,Mapping!$A$1:$B$17,2,0),Absent)</f>
        <v>#NAME?</v>
      </c>
      <c r="P350" s="4">
        <v>18700692</v>
      </c>
      <c r="Q350" s="4">
        <v>126796</v>
      </c>
      <c r="R350" s="4">
        <v>56</v>
      </c>
      <c r="S350" s="4" t="e">
        <f>VLOOKUP(Q350,Mapping!$A$1:$B$17,2,0)</f>
        <v>#N/A</v>
      </c>
      <c r="T350" s="4">
        <v>244823812</v>
      </c>
      <c r="U350" s="4">
        <v>1568040</v>
      </c>
      <c r="V350" s="34" t="str">
        <f t="shared" si="26"/>
        <v>6193_02</v>
      </c>
      <c r="W350" s="75" t="e">
        <f t="shared" si="27"/>
        <v>#N/A</v>
      </c>
      <c r="X350" s="43" t="e">
        <f t="shared" si="28"/>
        <v>#VALUE!</v>
      </c>
      <c r="Y350" s="43" t="e">
        <f t="shared" si="29"/>
        <v>#VALUE!</v>
      </c>
    </row>
    <row r="351" spans="2:25" x14ac:dyDescent="0.35">
      <c r="B351" s="34">
        <v>44191</v>
      </c>
      <c r="C351" s="4">
        <v>323429</v>
      </c>
      <c r="D351" s="4">
        <v>1426</v>
      </c>
      <c r="E351" s="4">
        <v>664967</v>
      </c>
      <c r="F351" s="4">
        <v>117344</v>
      </c>
      <c r="G351" s="4">
        <v>2292</v>
      </c>
      <c r="H351" s="4">
        <v>36038</v>
      </c>
      <c r="I351" s="4">
        <v>22373</v>
      </c>
      <c r="J351" s="75">
        <f t="shared" si="25"/>
        <v>8</v>
      </c>
      <c r="K351" s="4">
        <v>57450504</v>
      </c>
      <c r="L351" s="4">
        <v>214555</v>
      </c>
      <c r="M351" s="4">
        <v>3593</v>
      </c>
      <c r="N351" s="4">
        <v>7809</v>
      </c>
      <c r="O351" s="42" t="e">
        <f>IFERROR(VLOOKUP(N351,Mapping!$A$1:$B$17,2,0),Absent)</f>
        <v>#NAME?</v>
      </c>
      <c r="P351" s="4">
        <v>18891286</v>
      </c>
      <c r="Q351" s="4">
        <v>190594</v>
      </c>
      <c r="R351" s="4">
        <v>56</v>
      </c>
      <c r="S351" s="4" t="e">
        <f>VLOOKUP(Q351,Mapping!$A$1:$B$17,2,0)</f>
        <v>#N/A</v>
      </c>
      <c r="T351" s="4">
        <v>246798110</v>
      </c>
      <c r="U351" s="4">
        <v>1974298</v>
      </c>
      <c r="V351" s="34" t="str">
        <f t="shared" si="26"/>
        <v>7305_06</v>
      </c>
      <c r="W351" s="75" t="e">
        <f t="shared" si="27"/>
        <v>#N/A</v>
      </c>
      <c r="X351" s="43" t="e">
        <f t="shared" si="28"/>
        <v>#VALUE!</v>
      </c>
      <c r="Y351" s="43" t="e">
        <f t="shared" si="29"/>
        <v>#VALUE!</v>
      </c>
    </row>
    <row r="352" spans="2:25" x14ac:dyDescent="0.35">
      <c r="B352" s="34">
        <v>44192</v>
      </c>
      <c r="C352" s="4">
        <v>324826</v>
      </c>
      <c r="D352" s="4">
        <v>1397</v>
      </c>
      <c r="E352" s="4">
        <v>667269</v>
      </c>
      <c r="F352" s="4">
        <v>118720</v>
      </c>
      <c r="G352" s="4">
        <v>2302</v>
      </c>
      <c r="H352" s="4">
        <v>36164</v>
      </c>
      <c r="I352" s="4">
        <v>22447</v>
      </c>
      <c r="J352" s="75">
        <f t="shared" si="25"/>
        <v>12</v>
      </c>
      <c r="K352" s="4">
        <v>57654792</v>
      </c>
      <c r="L352" s="4">
        <v>204288</v>
      </c>
      <c r="M352" s="4">
        <v>3604</v>
      </c>
      <c r="N352" s="4">
        <v>7878</v>
      </c>
      <c r="O352" s="42" t="e">
        <f>IFERROR(VLOOKUP(N352,Mapping!$A$1:$B$17,2,0),Absent)</f>
        <v>#NAME?</v>
      </c>
      <c r="P352" s="4">
        <v>19044826</v>
      </c>
      <c r="Q352" s="4">
        <v>153540</v>
      </c>
      <c r="R352" s="4">
        <v>56</v>
      </c>
      <c r="S352" s="4" t="e">
        <f>VLOOKUP(Q352,Mapping!$A$1:$B$17,2,0)</f>
        <v>#N/A</v>
      </c>
      <c r="T352" s="4">
        <v>248193350</v>
      </c>
      <c r="U352" s="4">
        <v>1395240</v>
      </c>
      <c r="V352" s="34" t="str">
        <f t="shared" si="26"/>
        <v>5720_01</v>
      </c>
      <c r="W352" s="75" t="e">
        <f t="shared" si="27"/>
        <v>#N/A</v>
      </c>
      <c r="X352" s="43" t="e">
        <f t="shared" si="28"/>
        <v>#VALUE!</v>
      </c>
      <c r="Y352" s="43" t="e">
        <f t="shared" si="29"/>
        <v>#VALUE!</v>
      </c>
    </row>
    <row r="353" spans="2:25" x14ac:dyDescent="0.35">
      <c r="B353" s="34">
        <v>44193</v>
      </c>
      <c r="C353" s="4">
        <v>326316</v>
      </c>
      <c r="D353" s="4">
        <v>1490</v>
      </c>
      <c r="E353" s="4">
        <v>670992</v>
      </c>
      <c r="F353" s="4">
        <v>121202</v>
      </c>
      <c r="G353" s="4">
        <v>3723</v>
      </c>
      <c r="H353" s="4">
        <v>36308</v>
      </c>
      <c r="I353" s="4">
        <v>22579</v>
      </c>
      <c r="J353" s="75">
        <f t="shared" si="25"/>
        <v>2</v>
      </c>
      <c r="K353" s="4">
        <v>57964513</v>
      </c>
      <c r="L353" s="4">
        <v>309721</v>
      </c>
      <c r="M353" s="4">
        <v>3612</v>
      </c>
      <c r="N353" s="4">
        <v>7948</v>
      </c>
      <c r="O353" s="42" t="e">
        <f>IFERROR(VLOOKUP(N353,Mapping!$A$1:$B$17,2,0),Absent)</f>
        <v>#NAME?</v>
      </c>
      <c r="P353" s="4">
        <v>19208953</v>
      </c>
      <c r="Q353" s="4">
        <v>164127</v>
      </c>
      <c r="R353" s="4">
        <v>56</v>
      </c>
      <c r="S353" s="4" t="e">
        <f>VLOOKUP(Q353,Mapping!$A$1:$B$17,2,0)</f>
        <v>#N/A</v>
      </c>
      <c r="T353" s="4">
        <v>249525472</v>
      </c>
      <c r="U353" s="4">
        <v>1332122</v>
      </c>
      <c r="V353" s="34" t="str">
        <f t="shared" si="26"/>
        <v>5547_03</v>
      </c>
      <c r="W353" s="75" t="e">
        <f t="shared" si="27"/>
        <v>#N/A</v>
      </c>
      <c r="X353" s="43" t="e">
        <f t="shared" si="28"/>
        <v>#VALUE!</v>
      </c>
      <c r="Y353" s="43" t="e">
        <f t="shared" si="29"/>
        <v>#VALUE!</v>
      </c>
    </row>
    <row r="354" spans="2:25" x14ac:dyDescent="0.35">
      <c r="B354" s="34">
        <v>44194</v>
      </c>
      <c r="C354" s="4">
        <v>329605</v>
      </c>
      <c r="D354" s="4">
        <v>3289</v>
      </c>
      <c r="E354" s="4">
        <v>676253</v>
      </c>
      <c r="F354" s="4">
        <v>124686</v>
      </c>
      <c r="G354" s="4">
        <v>5261</v>
      </c>
      <c r="H354" s="4">
        <v>36583</v>
      </c>
      <c r="I354" s="4">
        <v>22838</v>
      </c>
      <c r="J354" s="75">
        <f t="shared" si="25"/>
        <v>7</v>
      </c>
      <c r="K354" s="4">
        <v>58166211</v>
      </c>
      <c r="L354" s="4">
        <v>201698</v>
      </c>
      <c r="M354" s="4">
        <v>3635</v>
      </c>
      <c r="N354" s="4">
        <v>7885</v>
      </c>
      <c r="O354" s="42" t="e">
        <f>IFERROR(VLOOKUP(N354,Mapping!$A$1:$B$17,2,0),Absent)</f>
        <v>#NAME?</v>
      </c>
      <c r="P354" s="4">
        <v>19408632</v>
      </c>
      <c r="Q354" s="4">
        <v>199679</v>
      </c>
      <c r="R354" s="4">
        <v>56</v>
      </c>
      <c r="S354" s="4" t="e">
        <f>VLOOKUP(Q354,Mapping!$A$1:$B$17,2,0)</f>
        <v>#N/A</v>
      </c>
      <c r="T354" s="4">
        <v>250868986</v>
      </c>
      <c r="U354" s="4">
        <v>1343514</v>
      </c>
      <c r="V354" s="34" t="str">
        <f t="shared" si="26"/>
        <v>5578_05</v>
      </c>
      <c r="W354" s="75" t="e">
        <f t="shared" si="27"/>
        <v>#N/A</v>
      </c>
      <c r="X354" s="43" t="e">
        <f t="shared" si="28"/>
        <v>#VALUE!</v>
      </c>
      <c r="Y354" s="43" t="e">
        <f t="shared" si="29"/>
        <v>#VALUE!</v>
      </c>
    </row>
    <row r="355" spans="2:25" x14ac:dyDescent="0.35">
      <c r="B355" s="34">
        <v>44195</v>
      </c>
      <c r="C355" s="4">
        <v>333505</v>
      </c>
      <c r="D355" s="4">
        <v>3900</v>
      </c>
      <c r="E355" s="4">
        <v>681767</v>
      </c>
      <c r="F355" s="4">
        <v>125220</v>
      </c>
      <c r="G355" s="4">
        <v>5514</v>
      </c>
      <c r="H355" s="4">
        <v>36855</v>
      </c>
      <c r="I355" s="4">
        <v>23069</v>
      </c>
      <c r="J355" s="75">
        <f t="shared" si="25"/>
        <v>8</v>
      </c>
      <c r="K355" s="4">
        <v>58381318</v>
      </c>
      <c r="L355" s="4">
        <v>215107</v>
      </c>
      <c r="M355" s="4">
        <v>3653</v>
      </c>
      <c r="N355" s="4">
        <v>7930</v>
      </c>
      <c r="O355" s="42" t="e">
        <f>IFERROR(VLOOKUP(N355,Mapping!$A$1:$B$17,2,0),Absent)</f>
        <v>#NAME?</v>
      </c>
      <c r="P355" s="4">
        <v>19638128</v>
      </c>
      <c r="Q355" s="4">
        <v>229496</v>
      </c>
      <c r="R355" s="4">
        <v>56</v>
      </c>
      <c r="S355" s="4" t="e">
        <f>VLOOKUP(Q355,Mapping!$A$1:$B$17,2,0)</f>
        <v>#N/A</v>
      </c>
      <c r="T355" s="4">
        <v>252452699</v>
      </c>
      <c r="U355" s="4">
        <v>1583713</v>
      </c>
      <c r="V355" s="34" t="str">
        <f t="shared" si="26"/>
        <v>6236_01</v>
      </c>
      <c r="W355" s="75" t="e">
        <f t="shared" si="27"/>
        <v>#N/A</v>
      </c>
      <c r="X355" s="43" t="e">
        <f t="shared" si="28"/>
        <v>#VALUE!</v>
      </c>
      <c r="Y355" s="43" t="e">
        <f t="shared" si="29"/>
        <v>#VALUE!</v>
      </c>
    </row>
    <row r="356" spans="2:25" x14ac:dyDescent="0.35">
      <c r="B356" s="34">
        <v>44196</v>
      </c>
      <c r="C356" s="4">
        <v>336802</v>
      </c>
      <c r="D356" s="4">
        <v>3297</v>
      </c>
      <c r="E356" s="4">
        <v>686115</v>
      </c>
      <c r="F356" s="4">
        <v>125423</v>
      </c>
      <c r="G356" s="4">
        <v>4348</v>
      </c>
      <c r="H356" s="4">
        <v>37066</v>
      </c>
      <c r="I356" s="4">
        <v>23097</v>
      </c>
      <c r="J356" s="75">
        <f t="shared" si="25"/>
        <v>7</v>
      </c>
      <c r="K356" s="4">
        <v>58644173</v>
      </c>
      <c r="L356" s="4">
        <v>262855</v>
      </c>
      <c r="M356" s="4">
        <v>3672</v>
      </c>
      <c r="N356" s="4">
        <v>8004</v>
      </c>
      <c r="O356" s="42" t="e">
        <f>IFERROR(VLOOKUP(N356,Mapping!$A$1:$B$17,2,0),Absent)</f>
        <v>#NAME?</v>
      </c>
      <c r="P356" s="4">
        <v>19864374</v>
      </c>
      <c r="Q356" s="4">
        <v>226246</v>
      </c>
      <c r="R356" s="4">
        <v>56</v>
      </c>
      <c r="S356" s="4" t="e">
        <f>VLOOKUP(Q356,Mapping!$A$1:$B$17,2,0)</f>
        <v>#N/A</v>
      </c>
      <c r="T356" s="4">
        <v>254249919</v>
      </c>
      <c r="U356" s="4">
        <v>1797220</v>
      </c>
      <c r="V356" s="34" t="str">
        <f t="shared" si="26"/>
        <v>6820_08</v>
      </c>
      <c r="W356" s="75" t="e">
        <f t="shared" si="27"/>
        <v>#N/A</v>
      </c>
      <c r="X356" s="43" t="e">
        <f t="shared" si="28"/>
        <v>#VALUE!</v>
      </c>
      <c r="Y356" s="43" t="e">
        <f t="shared" si="29"/>
        <v>#VALUE!</v>
      </c>
    </row>
    <row r="357" spans="2:25" x14ac:dyDescent="0.35">
      <c r="B357" s="34">
        <v>44197</v>
      </c>
      <c r="C357" s="4">
        <v>339394</v>
      </c>
      <c r="D357" s="4">
        <v>2592</v>
      </c>
      <c r="E357" s="4">
        <v>690665</v>
      </c>
      <c r="F357" s="4">
        <v>125047</v>
      </c>
      <c r="G357" s="4">
        <v>4550</v>
      </c>
      <c r="H357" s="4">
        <v>37196</v>
      </c>
      <c r="I357" s="4">
        <v>23255</v>
      </c>
      <c r="J357" s="75">
        <f t="shared" si="25"/>
        <v>12</v>
      </c>
      <c r="K357" s="4">
        <v>58836221</v>
      </c>
      <c r="L357" s="4">
        <v>192048</v>
      </c>
      <c r="M357" s="4">
        <v>3681</v>
      </c>
      <c r="N357" s="4">
        <v>7990</v>
      </c>
      <c r="O357" s="42" t="e">
        <f>IFERROR(VLOOKUP(N357,Mapping!$A$1:$B$17,2,0),Absent)</f>
        <v>#NAME?</v>
      </c>
      <c r="P357" s="4">
        <v>20047280</v>
      </c>
      <c r="Q357" s="4">
        <v>182906</v>
      </c>
      <c r="R357" s="4">
        <v>56</v>
      </c>
      <c r="S357" s="4" t="e">
        <f>VLOOKUP(Q357,Mapping!$A$1:$B$17,2,0)</f>
        <v>#N/A</v>
      </c>
      <c r="T357" s="4">
        <v>255795456</v>
      </c>
      <c r="U357" s="4">
        <v>1545537</v>
      </c>
      <c r="V357" s="34" t="str">
        <f t="shared" si="26"/>
        <v>6131_07</v>
      </c>
      <c r="W357" s="75" t="e">
        <f t="shared" si="27"/>
        <v>#N/A</v>
      </c>
      <c r="X357" s="43" t="e">
        <f t="shared" si="28"/>
        <v>#VALUE!</v>
      </c>
      <c r="Y357" s="43" t="e">
        <f t="shared" si="29"/>
        <v>#VALUE!</v>
      </c>
    </row>
    <row r="358" spans="2:25" x14ac:dyDescent="0.35">
      <c r="B358" s="34">
        <v>44198</v>
      </c>
      <c r="C358" s="4">
        <v>341800</v>
      </c>
      <c r="D358" s="4">
        <v>2406</v>
      </c>
      <c r="E358" s="4">
        <v>693716</v>
      </c>
      <c r="F358" s="4">
        <v>123614</v>
      </c>
      <c r="G358" s="4">
        <v>3051</v>
      </c>
      <c r="H358" s="4">
        <v>37309</v>
      </c>
      <c r="I358" s="4">
        <v>23133</v>
      </c>
      <c r="J358" s="75">
        <f t="shared" si="25"/>
        <v>4</v>
      </c>
      <c r="K358" s="4">
        <v>59058013</v>
      </c>
      <c r="L358" s="4">
        <v>221792</v>
      </c>
      <c r="M358" s="4">
        <v>3684</v>
      </c>
      <c r="N358" s="4">
        <v>7910</v>
      </c>
      <c r="O358" s="42" t="e">
        <f>IFERROR(VLOOKUP(N358,Mapping!$A$1:$B$17,2,0),Absent)</f>
        <v>#NAME?</v>
      </c>
      <c r="P358" s="4">
        <v>20327598</v>
      </c>
      <c r="Q358" s="4">
        <v>280318</v>
      </c>
      <c r="R358" s="4">
        <v>56</v>
      </c>
      <c r="S358" s="4" t="e">
        <f>VLOOKUP(Q358,Mapping!$A$1:$B$17,2,0)</f>
        <v>#N/A</v>
      </c>
      <c r="T358" s="4">
        <v>257729806</v>
      </c>
      <c r="U358" s="4">
        <v>1934350</v>
      </c>
      <c r="V358" s="34" t="str">
        <f t="shared" si="26"/>
        <v>7196_01</v>
      </c>
      <c r="W358" s="75" t="e">
        <f t="shared" si="27"/>
        <v>#N/A</v>
      </c>
      <c r="X358" s="43" t="e">
        <f t="shared" si="28"/>
        <v>#VALUE!</v>
      </c>
      <c r="Y358" s="43" t="e">
        <f t="shared" si="29"/>
        <v>#VALUE!</v>
      </c>
    </row>
    <row r="359" spans="2:25" x14ac:dyDescent="0.35">
      <c r="B359" s="34">
        <v>44199</v>
      </c>
      <c r="C359" s="4">
        <v>343255</v>
      </c>
      <c r="D359" s="4">
        <v>1455</v>
      </c>
      <c r="E359" s="4">
        <v>695942</v>
      </c>
      <c r="F359" s="4">
        <v>125562</v>
      </c>
      <c r="G359" s="4">
        <v>2226</v>
      </c>
      <c r="H359" s="4">
        <v>37433</v>
      </c>
      <c r="I359" s="4">
        <v>23243</v>
      </c>
      <c r="J359" s="75">
        <f t="shared" si="25"/>
        <v>6</v>
      </c>
      <c r="K359" s="4">
        <v>59273596</v>
      </c>
      <c r="L359" s="4">
        <v>215583</v>
      </c>
      <c r="M359" s="4">
        <v>3688</v>
      </c>
      <c r="N359" s="4">
        <v>7939</v>
      </c>
      <c r="O359" s="42" t="e">
        <f>IFERROR(VLOOKUP(N359,Mapping!$A$1:$B$17,2,0),Absent)</f>
        <v>#NAME?</v>
      </c>
      <c r="P359" s="4">
        <v>20536055</v>
      </c>
      <c r="Q359" s="4">
        <v>208457</v>
      </c>
      <c r="R359" s="4">
        <v>56</v>
      </c>
      <c r="S359" s="4" t="e">
        <f>VLOOKUP(Q359,Mapping!$A$1:$B$17,2,0)</f>
        <v>#N/A</v>
      </c>
      <c r="T359" s="4">
        <v>259174063</v>
      </c>
      <c r="U359" s="4">
        <v>1444257</v>
      </c>
      <c r="V359" s="34" t="str">
        <f t="shared" si="26"/>
        <v>5854_03</v>
      </c>
      <c r="W359" s="75" t="e">
        <f t="shared" si="27"/>
        <v>#N/A</v>
      </c>
      <c r="X359" s="43" t="e">
        <f t="shared" si="28"/>
        <v>#VALUE!</v>
      </c>
      <c r="Y359" s="43" t="e">
        <f t="shared" si="29"/>
        <v>#VALUE!</v>
      </c>
    </row>
    <row r="360" spans="2:25" x14ac:dyDescent="0.35">
      <c r="B360" s="34">
        <v>44200</v>
      </c>
      <c r="C360" s="4">
        <v>344802</v>
      </c>
      <c r="D360" s="4">
        <v>1547</v>
      </c>
      <c r="E360" s="4">
        <v>699834</v>
      </c>
      <c r="F360" s="4">
        <v>128210</v>
      </c>
      <c r="G360" s="4">
        <v>3892</v>
      </c>
      <c r="H360" s="4">
        <v>37586</v>
      </c>
      <c r="I360" s="4">
        <v>23435</v>
      </c>
      <c r="J360" s="75">
        <f t="shared" si="25"/>
        <v>1</v>
      </c>
      <c r="K360" s="4">
        <v>59422210</v>
      </c>
      <c r="L360" s="4">
        <v>148614</v>
      </c>
      <c r="M360" s="4">
        <v>3692</v>
      </c>
      <c r="N360" s="4">
        <v>7930</v>
      </c>
      <c r="O360" s="42" t="e">
        <f>IFERROR(VLOOKUP(N360,Mapping!$A$1:$B$17,2,0),Absent)</f>
        <v>#NAME?</v>
      </c>
      <c r="P360" s="4">
        <v>20715626</v>
      </c>
      <c r="Q360" s="4">
        <v>179571</v>
      </c>
      <c r="R360" s="4">
        <v>56</v>
      </c>
      <c r="S360" s="4" t="e">
        <f>VLOOKUP(Q360,Mapping!$A$1:$B$17,2,0)</f>
        <v>#N/A</v>
      </c>
      <c r="T360" s="4">
        <v>260686674</v>
      </c>
      <c r="U360" s="4">
        <v>1512611</v>
      </c>
      <c r="V360" s="34" t="str">
        <f t="shared" si="26"/>
        <v>6041_05</v>
      </c>
      <c r="W360" s="75" t="e">
        <f t="shared" si="27"/>
        <v>#N/A</v>
      </c>
      <c r="X360" s="43" t="e">
        <f t="shared" si="28"/>
        <v>#VALUE!</v>
      </c>
      <c r="Y360" s="43" t="e">
        <f t="shared" si="29"/>
        <v>#VALUE!</v>
      </c>
    </row>
    <row r="361" spans="2:25" x14ac:dyDescent="0.35">
      <c r="B361" s="34">
        <v>44201</v>
      </c>
      <c r="C361" s="4">
        <v>348286</v>
      </c>
      <c r="D361" s="4">
        <v>3484</v>
      </c>
      <c r="E361" s="4">
        <v>704124</v>
      </c>
      <c r="F361" s="4">
        <v>131195</v>
      </c>
      <c r="G361" s="4">
        <v>4290</v>
      </c>
      <c r="H361" s="4">
        <v>37841</v>
      </c>
      <c r="I361" s="4">
        <v>23509</v>
      </c>
      <c r="J361" s="75">
        <f t="shared" si="25"/>
        <v>10</v>
      </c>
      <c r="K361" s="4">
        <v>59902466</v>
      </c>
      <c r="L361" s="4">
        <v>480256</v>
      </c>
      <c r="M361" s="4">
        <v>3718</v>
      </c>
      <c r="N361" s="4">
        <v>7976</v>
      </c>
      <c r="O361" s="42" t="e">
        <f>IFERROR(VLOOKUP(N361,Mapping!$A$1:$B$17,2,0),Absent)</f>
        <v>#NAME?</v>
      </c>
      <c r="P361" s="4">
        <v>20934701</v>
      </c>
      <c r="Q361" s="4">
        <v>219075</v>
      </c>
      <c r="R361" s="4">
        <v>56</v>
      </c>
      <c r="S361" s="4" t="e">
        <f>VLOOKUP(Q361,Mapping!$A$1:$B$17,2,0)</f>
        <v>#N/A</v>
      </c>
      <c r="T361" s="4">
        <v>262407681</v>
      </c>
      <c r="U361" s="4">
        <v>1721007</v>
      </c>
      <c r="V361" s="34" t="str">
        <f t="shared" si="26"/>
        <v>6611_12</v>
      </c>
      <c r="W361" s="75" t="e">
        <f t="shared" si="27"/>
        <v>#N/A</v>
      </c>
      <c r="X361" s="43" t="e">
        <f t="shared" si="28"/>
        <v>#VALUE!</v>
      </c>
      <c r="Y361" s="43" t="e">
        <f t="shared" si="29"/>
        <v>#VALUE!</v>
      </c>
    </row>
    <row r="362" spans="2:25" x14ac:dyDescent="0.35">
      <c r="B362" s="34">
        <v>44202</v>
      </c>
      <c r="C362" s="4">
        <v>352188</v>
      </c>
      <c r="D362" s="4">
        <v>3902</v>
      </c>
      <c r="E362" s="4">
        <v>710731</v>
      </c>
      <c r="F362" s="4">
        <v>132474</v>
      </c>
      <c r="G362" s="4">
        <v>6607</v>
      </c>
      <c r="H362" s="4">
        <v>38064</v>
      </c>
      <c r="I362" s="4">
        <v>23708</v>
      </c>
      <c r="J362" s="75">
        <f t="shared" si="25"/>
        <v>11</v>
      </c>
      <c r="K362" s="4">
        <v>60165554</v>
      </c>
      <c r="L362" s="4">
        <v>263088</v>
      </c>
      <c r="M362" s="4">
        <v>3739</v>
      </c>
      <c r="N362" s="4">
        <v>7946</v>
      </c>
      <c r="O362" s="42" t="e">
        <f>IFERROR(VLOOKUP(N362,Mapping!$A$1:$B$17,2,0),Absent)</f>
        <v>#NAME?</v>
      </c>
      <c r="P362" s="4">
        <v>21184885</v>
      </c>
      <c r="Q362" s="4">
        <v>250184</v>
      </c>
      <c r="R362" s="4">
        <v>56</v>
      </c>
      <c r="S362" s="4" t="e">
        <f>VLOOKUP(Q362,Mapping!$A$1:$B$17,2,0)</f>
        <v>#N/A</v>
      </c>
      <c r="T362" s="4">
        <v>264058174</v>
      </c>
      <c r="U362" s="4">
        <v>1650493</v>
      </c>
      <c r="V362" s="34" t="str">
        <f t="shared" si="26"/>
        <v>6418_11</v>
      </c>
      <c r="W362" s="75" t="e">
        <f t="shared" si="27"/>
        <v>#N/A</v>
      </c>
      <c r="X362" s="43" t="e">
        <f t="shared" si="28"/>
        <v>#VALUE!</v>
      </c>
      <c r="Y362" s="43" t="e">
        <f t="shared" si="29"/>
        <v>#VALUE!</v>
      </c>
    </row>
    <row r="363" spans="2:25" x14ac:dyDescent="0.35">
      <c r="B363" s="34">
        <v>44203</v>
      </c>
      <c r="C363" s="4">
        <v>356267</v>
      </c>
      <c r="D363" s="4">
        <v>4079</v>
      </c>
      <c r="E363" s="4">
        <v>716043</v>
      </c>
      <c r="F363" s="4">
        <v>132370</v>
      </c>
      <c r="G363" s="4">
        <v>5312</v>
      </c>
      <c r="H363" s="4">
        <v>38236</v>
      </c>
      <c r="I363" s="4">
        <v>23821</v>
      </c>
      <c r="J363" s="75">
        <f t="shared" si="25"/>
        <v>6</v>
      </c>
      <c r="K363" s="4">
        <v>60412132</v>
      </c>
      <c r="L363" s="4">
        <v>246578</v>
      </c>
      <c r="M363" s="4">
        <v>3748</v>
      </c>
      <c r="N363" s="4">
        <v>7900</v>
      </c>
      <c r="O363" s="42" t="e">
        <f>IFERROR(VLOOKUP(N363,Mapping!$A$1:$B$17,2,0),Absent)</f>
        <v>#NAME?</v>
      </c>
      <c r="P363" s="4">
        <v>21456928</v>
      </c>
      <c r="Q363" s="4">
        <v>272043</v>
      </c>
      <c r="R363" s="4">
        <v>56</v>
      </c>
      <c r="S363" s="4" t="e">
        <f>VLOOKUP(Q363,Mapping!$A$1:$B$17,2,0)</f>
        <v>#N/A</v>
      </c>
      <c r="T363" s="4">
        <v>265986436</v>
      </c>
      <c r="U363" s="4">
        <v>1928262</v>
      </c>
      <c r="V363" s="34" t="str">
        <f t="shared" si="26"/>
        <v>7179_05</v>
      </c>
      <c r="W363" s="75" t="e">
        <f t="shared" si="27"/>
        <v>#N/A</v>
      </c>
      <c r="X363" s="43" t="e">
        <f t="shared" si="28"/>
        <v>#VALUE!</v>
      </c>
      <c r="Y363" s="43" t="e">
        <f t="shared" si="29"/>
        <v>#VALUE!</v>
      </c>
    </row>
    <row r="364" spans="2:25" x14ac:dyDescent="0.35">
      <c r="B364" s="34">
        <v>44204</v>
      </c>
      <c r="C364" s="4">
        <v>360047</v>
      </c>
      <c r="D364" s="4">
        <v>3780</v>
      </c>
      <c r="E364" s="4">
        <v>720748</v>
      </c>
      <c r="F364" s="4">
        <v>131921</v>
      </c>
      <c r="G364" s="4">
        <v>4705</v>
      </c>
      <c r="H364" s="4">
        <v>38432</v>
      </c>
      <c r="I364" s="4">
        <v>23912</v>
      </c>
      <c r="J364" s="75">
        <f t="shared" si="25"/>
        <v>5</v>
      </c>
      <c r="K364" s="4">
        <v>60732416</v>
      </c>
      <c r="L364" s="4">
        <v>320284</v>
      </c>
      <c r="M364" s="4">
        <v>3756</v>
      </c>
      <c r="N364" s="4">
        <v>7908</v>
      </c>
      <c r="O364" s="42" t="e">
        <f>IFERROR(VLOOKUP(N364,Mapping!$A$1:$B$17,2,0),Absent)</f>
        <v>#NAME?</v>
      </c>
      <c r="P364" s="4">
        <v>21752049</v>
      </c>
      <c r="Q364" s="4">
        <v>295121</v>
      </c>
      <c r="R364" s="4">
        <v>56</v>
      </c>
      <c r="S364" s="4" t="e">
        <f>VLOOKUP(Q364,Mapping!$A$1:$B$17,2,0)</f>
        <v>#N/A</v>
      </c>
      <c r="T364" s="4">
        <v>268132659</v>
      </c>
      <c r="U364" s="4">
        <v>2146223</v>
      </c>
      <c r="V364" s="34" t="str">
        <f t="shared" si="26"/>
        <v>7776_02</v>
      </c>
      <c r="W364" s="75" t="e">
        <f t="shared" si="27"/>
        <v>#N/A</v>
      </c>
      <c r="X364" s="43" t="e">
        <f t="shared" si="28"/>
        <v>#VALUE!</v>
      </c>
      <c r="Y364" s="43" t="e">
        <f t="shared" si="29"/>
        <v>#VALUE!</v>
      </c>
    </row>
    <row r="365" spans="2:25" x14ac:dyDescent="0.35">
      <c r="B365" s="34">
        <v>44205</v>
      </c>
      <c r="C365" s="4">
        <v>363584</v>
      </c>
      <c r="D365" s="4">
        <v>3537</v>
      </c>
      <c r="E365" s="4">
        <v>727431</v>
      </c>
      <c r="F365" s="4">
        <v>130781</v>
      </c>
      <c r="G365" s="4">
        <v>6683</v>
      </c>
      <c r="H365" s="4">
        <v>38607</v>
      </c>
      <c r="I365" s="4">
        <v>23718</v>
      </c>
      <c r="J365" s="75">
        <f t="shared" si="25"/>
        <v>8</v>
      </c>
      <c r="K365" s="4">
        <v>61022599</v>
      </c>
      <c r="L365" s="4">
        <v>290183</v>
      </c>
      <c r="M365" s="4">
        <v>3767</v>
      </c>
      <c r="N365" s="4">
        <v>7791</v>
      </c>
      <c r="O365" s="42" t="e">
        <f>IFERROR(VLOOKUP(N365,Mapping!$A$1:$B$17,2,0),Absent)</f>
        <v>#NAME?</v>
      </c>
      <c r="P365" s="4">
        <v>22021417</v>
      </c>
      <c r="Q365" s="4">
        <v>269368</v>
      </c>
      <c r="R365" s="4">
        <v>56</v>
      </c>
      <c r="S365" s="4" t="e">
        <f>VLOOKUP(Q365,Mapping!$A$1:$B$17,2,0)</f>
        <v>#N/A</v>
      </c>
      <c r="T365" s="4">
        <v>270270359</v>
      </c>
      <c r="U365" s="4">
        <v>2137700</v>
      </c>
      <c r="V365" s="34" t="str">
        <f t="shared" si="26"/>
        <v>7752_10</v>
      </c>
      <c r="W365" s="75" t="e">
        <f t="shared" si="27"/>
        <v>#N/A</v>
      </c>
      <c r="X365" s="43" t="e">
        <f t="shared" si="28"/>
        <v>#VALUE!</v>
      </c>
      <c r="Y365" s="43" t="e">
        <f t="shared" si="29"/>
        <v>#VALUE!</v>
      </c>
    </row>
    <row r="366" spans="2:25" x14ac:dyDescent="0.35">
      <c r="B366" s="34">
        <v>44206</v>
      </c>
      <c r="C366" s="4">
        <v>365652</v>
      </c>
      <c r="D366" s="4">
        <v>2068</v>
      </c>
      <c r="E366" s="4">
        <v>729844</v>
      </c>
      <c r="F366" s="4">
        <v>129223</v>
      </c>
      <c r="G366" s="4">
        <v>2413</v>
      </c>
      <c r="H366" s="4">
        <v>38706</v>
      </c>
      <c r="I366" s="4">
        <v>23640</v>
      </c>
      <c r="J366" s="75">
        <f t="shared" si="25"/>
        <v>3</v>
      </c>
      <c r="K366" s="4">
        <v>61292981</v>
      </c>
      <c r="L366" s="4">
        <v>270382</v>
      </c>
      <c r="M366" s="4">
        <v>3771</v>
      </c>
      <c r="N366" s="4">
        <v>7878</v>
      </c>
      <c r="O366" s="42" t="e">
        <f>IFERROR(VLOOKUP(N366,Mapping!$A$1:$B$17,2,0),Absent)</f>
        <v>#NAME?</v>
      </c>
      <c r="P366" s="4">
        <v>22250149</v>
      </c>
      <c r="Q366" s="4">
        <v>228732</v>
      </c>
      <c r="R366" s="4">
        <v>56</v>
      </c>
      <c r="S366" s="4" t="e">
        <f>VLOOKUP(Q366,Mapping!$A$1:$B$17,2,0)</f>
        <v>#N/A</v>
      </c>
      <c r="T366" s="4">
        <v>272322020</v>
      </c>
      <c r="U366" s="4">
        <v>2051661</v>
      </c>
      <c r="V366" s="34" t="str">
        <f t="shared" si="26"/>
        <v>7517_04</v>
      </c>
      <c r="W366" s="75" t="e">
        <f t="shared" si="27"/>
        <v>#N/A</v>
      </c>
      <c r="X366" s="43" t="e">
        <f t="shared" si="28"/>
        <v>#VALUE!</v>
      </c>
      <c r="Y366" s="43" t="e">
        <f t="shared" si="29"/>
        <v>#VALUE!</v>
      </c>
    </row>
    <row r="367" spans="2:25" x14ac:dyDescent="0.35">
      <c r="B367" s="34">
        <v>44207</v>
      </c>
      <c r="C367" s="4">
        <v>367385</v>
      </c>
      <c r="D367" s="4">
        <v>1733</v>
      </c>
      <c r="E367" s="4">
        <v>732889</v>
      </c>
      <c r="F367" s="4">
        <v>129793</v>
      </c>
      <c r="G367" s="4">
        <v>3045</v>
      </c>
      <c r="H367" s="4">
        <v>38823</v>
      </c>
      <c r="I367" s="4">
        <v>23501</v>
      </c>
      <c r="J367" s="75">
        <f t="shared" si="25"/>
        <v>7</v>
      </c>
      <c r="K367" s="4">
        <v>61518789</v>
      </c>
      <c r="L367" s="4">
        <v>225808</v>
      </c>
      <c r="M367" s="4">
        <v>3773</v>
      </c>
      <c r="N367" s="4">
        <v>7786</v>
      </c>
      <c r="O367" s="42" t="e">
        <f>IFERROR(VLOOKUP(N367,Mapping!$A$1:$B$17,2,0),Absent)</f>
        <v>#NAME?</v>
      </c>
      <c r="P367" s="4">
        <v>22445404</v>
      </c>
      <c r="Q367" s="4">
        <v>195255</v>
      </c>
      <c r="R367" s="4">
        <v>56</v>
      </c>
      <c r="S367" s="4" t="e">
        <f>VLOOKUP(Q367,Mapping!$A$1:$B$17,2,0)</f>
        <v>#N/A</v>
      </c>
      <c r="T367" s="4">
        <v>274017787</v>
      </c>
      <c r="U367" s="4">
        <v>1695767</v>
      </c>
      <c r="V367" s="34" t="str">
        <f t="shared" si="26"/>
        <v>6542_11</v>
      </c>
      <c r="W367" s="75" t="e">
        <f t="shared" si="27"/>
        <v>#N/A</v>
      </c>
      <c r="X367" s="43" t="e">
        <f t="shared" si="28"/>
        <v>#VALUE!</v>
      </c>
      <c r="Y367" s="43" t="e">
        <f t="shared" si="29"/>
        <v>#VALUE!</v>
      </c>
    </row>
    <row r="368" spans="2:25" x14ac:dyDescent="0.35">
      <c r="B368" s="34">
        <v>44208</v>
      </c>
      <c r="C368" s="4">
        <v>371449</v>
      </c>
      <c r="D368" s="4">
        <v>4064</v>
      </c>
      <c r="E368" s="4">
        <v>737546</v>
      </c>
      <c r="F368" s="4">
        <v>131326</v>
      </c>
      <c r="G368" s="4">
        <v>4657</v>
      </c>
      <c r="H368" s="4">
        <v>39049</v>
      </c>
      <c r="I368" s="4">
        <v>23881</v>
      </c>
      <c r="J368" s="75">
        <f t="shared" si="25"/>
        <v>5</v>
      </c>
      <c r="K368" s="4">
        <v>61947584</v>
      </c>
      <c r="L368" s="4">
        <v>428795</v>
      </c>
      <c r="M368" s="4">
        <v>3796</v>
      </c>
      <c r="N368" s="4">
        <v>7879</v>
      </c>
      <c r="O368" s="42" t="e">
        <f>IFERROR(VLOOKUP(N368,Mapping!$A$1:$B$17,2,0),Absent)</f>
        <v>#NAME?</v>
      </c>
      <c r="P368" s="4">
        <v>22663424</v>
      </c>
      <c r="Q368" s="4">
        <v>218020</v>
      </c>
      <c r="R368" s="4">
        <v>56</v>
      </c>
      <c r="S368" s="4" t="e">
        <f>VLOOKUP(Q368,Mapping!$A$1:$B$17,2,0)</f>
        <v>#N/A</v>
      </c>
      <c r="T368" s="4">
        <v>275962021</v>
      </c>
      <c r="U368" s="4">
        <v>1944234</v>
      </c>
      <c r="V368" s="34" t="str">
        <f t="shared" si="26"/>
        <v>7223_02</v>
      </c>
      <c r="W368" s="75" t="e">
        <f t="shared" si="27"/>
        <v>#N/A</v>
      </c>
      <c r="X368" s="43" t="e">
        <f t="shared" si="28"/>
        <v>#VALUE!</v>
      </c>
      <c r="Y368" s="43" t="e">
        <f t="shared" si="29"/>
        <v>#VALUE!</v>
      </c>
    </row>
    <row r="369" spans="2:25" x14ac:dyDescent="0.35">
      <c r="B369" s="34">
        <v>44209</v>
      </c>
      <c r="C369" s="4">
        <v>375536</v>
      </c>
      <c r="D369" s="4">
        <v>4087</v>
      </c>
      <c r="E369" s="4">
        <v>742858</v>
      </c>
      <c r="F369" s="4">
        <v>130391</v>
      </c>
      <c r="G369" s="4">
        <v>5312</v>
      </c>
      <c r="H369" s="4">
        <v>39248</v>
      </c>
      <c r="I369" s="4">
        <v>23857</v>
      </c>
      <c r="J369" s="75">
        <f t="shared" si="25"/>
        <v>11</v>
      </c>
      <c r="K369" s="4">
        <v>62185469</v>
      </c>
      <c r="L369" s="4">
        <v>237885</v>
      </c>
      <c r="M369" s="4">
        <v>3811</v>
      </c>
      <c r="N369" s="4">
        <v>7902</v>
      </c>
      <c r="O369" s="42" t="e">
        <f>IFERROR(VLOOKUP(N369,Mapping!$A$1:$B$17,2,0),Absent)</f>
        <v>#NAME?</v>
      </c>
      <c r="P369" s="4">
        <v>22887915</v>
      </c>
      <c r="Q369" s="4">
        <v>224491</v>
      </c>
      <c r="R369" s="4">
        <v>56</v>
      </c>
      <c r="S369" s="4" t="e">
        <f>VLOOKUP(Q369,Mapping!$A$1:$B$17,2,0)</f>
        <v>#N/A</v>
      </c>
      <c r="T369" s="4">
        <v>277789417</v>
      </c>
      <c r="U369" s="4">
        <v>1827396</v>
      </c>
      <c r="V369" s="34" t="str">
        <f t="shared" si="26"/>
        <v>6903_03</v>
      </c>
      <c r="W369" s="75" t="e">
        <f t="shared" si="27"/>
        <v>#N/A</v>
      </c>
      <c r="X369" s="43" t="e">
        <f t="shared" si="28"/>
        <v>#VALUE!</v>
      </c>
      <c r="Y369" s="43" t="e">
        <f t="shared" si="29"/>
        <v>#VALUE!</v>
      </c>
    </row>
    <row r="370" spans="2:25" x14ac:dyDescent="0.35">
      <c r="B370" s="34">
        <v>44210</v>
      </c>
      <c r="C370" s="4">
        <v>379451</v>
      </c>
      <c r="D370" s="4">
        <v>3915</v>
      </c>
      <c r="E370" s="4">
        <v>746650</v>
      </c>
      <c r="F370" s="4">
        <v>128947</v>
      </c>
      <c r="G370" s="4">
        <v>3792</v>
      </c>
      <c r="H370" s="4">
        <v>39418</v>
      </c>
      <c r="I370" s="4">
        <v>23891</v>
      </c>
      <c r="J370" s="75">
        <f t="shared" si="25"/>
        <v>4</v>
      </c>
      <c r="K370" s="4">
        <v>62491363</v>
      </c>
      <c r="L370" s="4">
        <v>305894</v>
      </c>
      <c r="M370" s="4">
        <v>3829</v>
      </c>
      <c r="N370" s="4">
        <v>7878</v>
      </c>
      <c r="O370" s="42" t="e">
        <f>IFERROR(VLOOKUP(N370,Mapping!$A$1:$B$17,2,0),Absent)</f>
        <v>#NAME?</v>
      </c>
      <c r="P370" s="4">
        <v>23113531</v>
      </c>
      <c r="Q370" s="4">
        <v>225616</v>
      </c>
      <c r="R370" s="4">
        <v>56</v>
      </c>
      <c r="S370" s="4" t="e">
        <f>VLOOKUP(Q370,Mapping!$A$1:$B$17,2,0)</f>
        <v>#N/A</v>
      </c>
      <c r="T370" s="4">
        <v>279838316</v>
      </c>
      <c r="U370" s="4">
        <v>2048899</v>
      </c>
      <c r="V370" s="34" t="str">
        <f t="shared" si="26"/>
        <v>7509_09</v>
      </c>
      <c r="W370" s="75" t="e">
        <f t="shared" si="27"/>
        <v>#N/A</v>
      </c>
      <c r="X370" s="43" t="e">
        <f t="shared" si="28"/>
        <v>#VALUE!</v>
      </c>
      <c r="Y370" s="43" t="e">
        <f t="shared" si="29"/>
        <v>#VALUE!</v>
      </c>
    </row>
    <row r="371" spans="2:25" x14ac:dyDescent="0.35">
      <c r="B371" s="34">
        <v>44211</v>
      </c>
      <c r="C371" s="4">
        <v>383130</v>
      </c>
      <c r="D371" s="4">
        <v>3679</v>
      </c>
      <c r="E371" s="4">
        <v>750650</v>
      </c>
      <c r="F371" s="4">
        <v>127235</v>
      </c>
      <c r="G371" s="4">
        <v>4000</v>
      </c>
      <c r="H371" s="4">
        <v>39626</v>
      </c>
      <c r="I371" s="4">
        <v>23593</v>
      </c>
      <c r="J371" s="75">
        <f t="shared" si="25"/>
        <v>3</v>
      </c>
      <c r="K371" s="4">
        <v>62902360</v>
      </c>
      <c r="L371" s="4">
        <v>410997</v>
      </c>
      <c r="M371" s="4">
        <v>3845</v>
      </c>
      <c r="N371" s="4">
        <v>7772</v>
      </c>
      <c r="O371" s="42" t="e">
        <f>IFERROR(VLOOKUP(N371,Mapping!$A$1:$B$17,2,0),Absent)</f>
        <v>#NAME?</v>
      </c>
      <c r="P371" s="4">
        <v>23359985</v>
      </c>
      <c r="Q371" s="4">
        <v>246454</v>
      </c>
      <c r="R371" s="4">
        <v>56</v>
      </c>
      <c r="S371" s="4" t="e">
        <f>VLOOKUP(Q371,Mapping!$A$1:$B$17,2,0)</f>
        <v>#N/A</v>
      </c>
      <c r="T371" s="4">
        <v>282148200</v>
      </c>
      <c r="U371" s="4">
        <v>2309884</v>
      </c>
      <c r="V371" s="34" t="str">
        <f t="shared" si="26"/>
        <v>8224_03</v>
      </c>
      <c r="W371" s="75" t="e">
        <f t="shared" si="27"/>
        <v>#N/A</v>
      </c>
      <c r="X371" s="43" t="e">
        <f t="shared" si="28"/>
        <v>#VALUE!</v>
      </c>
      <c r="Y371" s="43" t="e">
        <f t="shared" si="29"/>
        <v>#VALUE!</v>
      </c>
    </row>
    <row r="372" spans="2:25" x14ac:dyDescent="0.35">
      <c r="B372" s="34">
        <v>44212</v>
      </c>
      <c r="C372" s="4">
        <v>386839</v>
      </c>
      <c r="D372" s="4">
        <v>3709</v>
      </c>
      <c r="E372" s="4">
        <v>754689</v>
      </c>
      <c r="F372" s="4">
        <v>126139</v>
      </c>
      <c r="G372" s="4">
        <v>4039</v>
      </c>
      <c r="H372" s="4">
        <v>39797</v>
      </c>
      <c r="I372" s="4">
        <v>23524</v>
      </c>
      <c r="J372" s="75">
        <f t="shared" si="25"/>
        <v>4</v>
      </c>
      <c r="K372" s="4">
        <v>63128702</v>
      </c>
      <c r="L372" s="4">
        <v>226342</v>
      </c>
      <c r="M372" s="4">
        <v>3858</v>
      </c>
      <c r="N372" s="4">
        <v>7755</v>
      </c>
      <c r="O372" s="42" t="e">
        <f>IFERROR(VLOOKUP(N372,Mapping!$A$1:$B$17,2,0),Absent)</f>
        <v>#NAME?</v>
      </c>
      <c r="P372" s="4">
        <v>23578070</v>
      </c>
      <c r="Q372" s="4">
        <v>218085</v>
      </c>
      <c r="R372" s="4">
        <v>56</v>
      </c>
      <c r="S372" s="4" t="e">
        <f>VLOOKUP(Q372,Mapping!$A$1:$B$17,2,0)</f>
        <v>#N/A</v>
      </c>
      <c r="T372" s="4">
        <v>284264424</v>
      </c>
      <c r="U372" s="4">
        <v>2116224</v>
      </c>
      <c r="V372" s="34" t="str">
        <f t="shared" si="26"/>
        <v>7694_01</v>
      </c>
      <c r="W372" s="75" t="e">
        <f t="shared" si="27"/>
        <v>#N/A</v>
      </c>
      <c r="X372" s="43" t="e">
        <f t="shared" si="28"/>
        <v>#VALUE!</v>
      </c>
      <c r="Y372" s="43" t="e">
        <f t="shared" si="29"/>
        <v>#VALUE!</v>
      </c>
    </row>
    <row r="373" spans="2:25" x14ac:dyDescent="0.35">
      <c r="B373" s="34">
        <v>44213</v>
      </c>
      <c r="C373" s="4">
        <v>388892</v>
      </c>
      <c r="D373" s="4">
        <v>2053</v>
      </c>
      <c r="E373" s="4">
        <v>756856</v>
      </c>
      <c r="F373" s="4">
        <v>124387</v>
      </c>
      <c r="G373" s="4">
        <v>2167</v>
      </c>
      <c r="H373" s="4">
        <v>39864</v>
      </c>
      <c r="I373" s="4">
        <v>23432</v>
      </c>
      <c r="J373" s="75">
        <f t="shared" si="25"/>
        <v>3</v>
      </c>
      <c r="K373" s="4">
        <v>63406544</v>
      </c>
      <c r="L373" s="4">
        <v>277842</v>
      </c>
      <c r="M373" s="4">
        <v>3860</v>
      </c>
      <c r="N373" s="4">
        <v>7797</v>
      </c>
      <c r="O373" s="42" t="e">
        <f>IFERROR(VLOOKUP(N373,Mapping!$A$1:$B$17,2,0),Absent)</f>
        <v>#NAME?</v>
      </c>
      <c r="P373" s="4">
        <v>23765288</v>
      </c>
      <c r="Q373" s="4">
        <v>187218</v>
      </c>
      <c r="R373" s="4">
        <v>56</v>
      </c>
      <c r="S373" s="4" t="e">
        <f>VLOOKUP(Q373,Mapping!$A$1:$B$17,2,0)</f>
        <v>#N/A</v>
      </c>
      <c r="T373" s="4">
        <v>286181180</v>
      </c>
      <c r="U373" s="4">
        <v>1916756</v>
      </c>
      <c r="V373" s="34" t="str">
        <f t="shared" si="26"/>
        <v>7147_11</v>
      </c>
      <c r="W373" s="75" t="e">
        <f t="shared" si="27"/>
        <v>#N/A</v>
      </c>
      <c r="X373" s="43" t="e">
        <f t="shared" si="28"/>
        <v>#VALUE!</v>
      </c>
      <c r="Y373" s="43" t="e">
        <f t="shared" si="29"/>
        <v>#VALUE!</v>
      </c>
    </row>
    <row r="374" spans="2:25" x14ac:dyDescent="0.35">
      <c r="B374" s="34">
        <v>44214</v>
      </c>
      <c r="C374" s="4">
        <v>390287</v>
      </c>
      <c r="D374" s="4">
        <v>1395</v>
      </c>
      <c r="E374" s="4">
        <v>759695</v>
      </c>
      <c r="F374" s="4">
        <v>123848</v>
      </c>
      <c r="G374" s="4">
        <v>2839</v>
      </c>
      <c r="H374" s="4">
        <v>39973</v>
      </c>
      <c r="I374" s="4">
        <v>23226</v>
      </c>
      <c r="J374" s="75">
        <f t="shared" si="25"/>
        <v>12</v>
      </c>
      <c r="K374" s="4">
        <v>63599369</v>
      </c>
      <c r="L374" s="4">
        <v>192825</v>
      </c>
      <c r="M374" s="4">
        <v>3865</v>
      </c>
      <c r="N374" s="4">
        <v>7772</v>
      </c>
      <c r="O374" s="42" t="e">
        <f>IFERROR(VLOOKUP(N374,Mapping!$A$1:$B$17,2,0),Absent)</f>
        <v>#NAME?</v>
      </c>
      <c r="P374" s="4">
        <v>23916080</v>
      </c>
      <c r="Q374" s="4">
        <v>150792</v>
      </c>
      <c r="R374" s="4">
        <v>56</v>
      </c>
      <c r="S374" s="4" t="e">
        <f>VLOOKUP(Q374,Mapping!$A$1:$B$17,2,0)</f>
        <v>#N/A</v>
      </c>
      <c r="T374" s="4">
        <v>287952448</v>
      </c>
      <c r="U374" s="4">
        <v>1771268</v>
      </c>
      <c r="V374" s="34" t="str">
        <f t="shared" si="26"/>
        <v>6749_07</v>
      </c>
      <c r="W374" s="75" t="e">
        <f t="shared" si="27"/>
        <v>#N/A</v>
      </c>
      <c r="X374" s="43" t="e">
        <f t="shared" si="28"/>
        <v>#VALUE!</v>
      </c>
      <c r="Y374" s="43" t="e">
        <f t="shared" si="29"/>
        <v>#VALUE!</v>
      </c>
    </row>
    <row r="375" spans="2:25" x14ac:dyDescent="0.35">
      <c r="B375" s="34">
        <v>44215</v>
      </c>
      <c r="C375" s="4">
        <v>392428</v>
      </c>
      <c r="D375" s="4">
        <v>2141</v>
      </c>
      <c r="E375" s="4">
        <v>762901</v>
      </c>
      <c r="F375" s="4">
        <v>123820</v>
      </c>
      <c r="G375" s="4">
        <v>3206</v>
      </c>
      <c r="H375" s="4">
        <v>40103</v>
      </c>
      <c r="I375" s="4">
        <v>23029</v>
      </c>
      <c r="J375" s="75">
        <f t="shared" si="25"/>
        <v>9</v>
      </c>
      <c r="K375" s="4">
        <v>63970291</v>
      </c>
      <c r="L375" s="4">
        <v>370922</v>
      </c>
      <c r="M375" s="4">
        <v>3883</v>
      </c>
      <c r="N375" s="4">
        <v>7688</v>
      </c>
      <c r="O375" s="42" t="e">
        <f>IFERROR(VLOOKUP(N375,Mapping!$A$1:$B$17,2,0),Absent)</f>
        <v>#NAME?</v>
      </c>
      <c r="P375" s="4">
        <v>24062706</v>
      </c>
      <c r="Q375" s="4">
        <v>146626</v>
      </c>
      <c r="R375" s="4">
        <v>56</v>
      </c>
      <c r="S375" s="4" t="e">
        <f>VLOOKUP(Q375,Mapping!$A$1:$B$17,2,0)</f>
        <v>#N/A</v>
      </c>
      <c r="T375" s="4">
        <v>289590386</v>
      </c>
      <c r="U375" s="4">
        <v>1637938</v>
      </c>
      <c r="V375" s="34" t="str">
        <f t="shared" si="26"/>
        <v>6384_07</v>
      </c>
      <c r="W375" s="75" t="e">
        <f t="shared" si="27"/>
        <v>#N/A</v>
      </c>
      <c r="X375" s="43" t="e">
        <f t="shared" si="28"/>
        <v>#VALUE!</v>
      </c>
      <c r="Y375" s="43" t="e">
        <f t="shared" si="29"/>
        <v>#VALUE!</v>
      </c>
    </row>
    <row r="376" spans="2:25" x14ac:dyDescent="0.35">
      <c r="B376" s="34">
        <v>44216</v>
      </c>
      <c r="C376" s="4">
        <v>396837</v>
      </c>
      <c r="D376" s="4">
        <v>4409</v>
      </c>
      <c r="E376" s="4">
        <v>768006</v>
      </c>
      <c r="F376" s="4">
        <v>122700</v>
      </c>
      <c r="G376" s="4">
        <v>5105</v>
      </c>
      <c r="H376" s="4">
        <v>40340</v>
      </c>
      <c r="I376" s="4">
        <v>22809</v>
      </c>
      <c r="J376" s="75">
        <f t="shared" si="25"/>
        <v>9</v>
      </c>
      <c r="K376" s="4">
        <v>64283193</v>
      </c>
      <c r="L376" s="4">
        <v>312902</v>
      </c>
      <c r="M376" s="4">
        <v>3897</v>
      </c>
      <c r="N376" s="4">
        <v>7564</v>
      </c>
      <c r="O376" s="42" t="e">
        <f>IFERROR(VLOOKUP(N376,Mapping!$A$1:$B$17,2,0),Absent)</f>
        <v>#NAME?</v>
      </c>
      <c r="P376" s="4">
        <v>24251909</v>
      </c>
      <c r="Q376" s="4">
        <v>189203</v>
      </c>
      <c r="R376" s="4">
        <v>56</v>
      </c>
      <c r="S376" s="4" t="e">
        <f>VLOOKUP(Q376,Mapping!$A$1:$B$17,2,0)</f>
        <v>#N/A</v>
      </c>
      <c r="T376" s="4">
        <v>291412188</v>
      </c>
      <c r="U376" s="4">
        <v>1821802</v>
      </c>
      <c r="V376" s="34" t="str">
        <f t="shared" si="26"/>
        <v>6887_12</v>
      </c>
      <c r="W376" s="75" t="e">
        <f t="shared" si="27"/>
        <v>#N/A</v>
      </c>
      <c r="X376" s="43" t="e">
        <f t="shared" si="28"/>
        <v>#VALUE!</v>
      </c>
      <c r="Y376" s="43" t="e">
        <f t="shared" si="29"/>
        <v>#VALUE!</v>
      </c>
    </row>
    <row r="377" spans="2:25" x14ac:dyDescent="0.35">
      <c r="B377" s="34">
        <v>44217</v>
      </c>
      <c r="C377" s="4">
        <v>400715</v>
      </c>
      <c r="D377" s="4">
        <v>3878</v>
      </c>
      <c r="E377" s="4">
        <v>772059</v>
      </c>
      <c r="F377" s="4">
        <v>119949</v>
      </c>
      <c r="G377" s="4">
        <v>4053</v>
      </c>
      <c r="H377" s="4">
        <v>40481</v>
      </c>
      <c r="I377" s="4">
        <v>22309</v>
      </c>
      <c r="J377" s="75">
        <f t="shared" si="25"/>
        <v>10</v>
      </c>
      <c r="K377" s="4">
        <v>64539361</v>
      </c>
      <c r="L377" s="4">
        <v>256168</v>
      </c>
      <c r="M377" s="4">
        <v>3910</v>
      </c>
      <c r="N377" s="4">
        <v>7370</v>
      </c>
      <c r="O377" s="42" t="e">
        <f>IFERROR(VLOOKUP(N377,Mapping!$A$1:$B$17,2,0),Absent)</f>
        <v>#NAME?</v>
      </c>
      <c r="P377" s="4">
        <v>24438184</v>
      </c>
      <c r="Q377" s="4">
        <v>186275</v>
      </c>
      <c r="R377" s="4">
        <v>56</v>
      </c>
      <c r="S377" s="4" t="e">
        <f>VLOOKUP(Q377,Mapping!$A$1:$B$17,2,0)</f>
        <v>#N/A</v>
      </c>
      <c r="T377" s="4">
        <v>293334343</v>
      </c>
      <c r="U377" s="4">
        <v>1922155</v>
      </c>
      <c r="V377" s="34" t="str">
        <f t="shared" si="26"/>
        <v>7162_09</v>
      </c>
      <c r="W377" s="75" t="e">
        <f t="shared" si="27"/>
        <v>#N/A</v>
      </c>
      <c r="X377" s="43" t="e">
        <f t="shared" si="28"/>
        <v>#VALUE!</v>
      </c>
      <c r="Y377" s="43" t="e">
        <f t="shared" si="29"/>
        <v>#VALUE!</v>
      </c>
    </row>
    <row r="378" spans="2:25" x14ac:dyDescent="0.35">
      <c r="B378" s="34">
        <v>44218</v>
      </c>
      <c r="C378" s="4">
        <v>404695</v>
      </c>
      <c r="D378" s="4">
        <v>3980</v>
      </c>
      <c r="E378" s="4">
        <v>776384</v>
      </c>
      <c r="F378" s="4">
        <v>116264</v>
      </c>
      <c r="G378" s="4">
        <v>4325</v>
      </c>
      <c r="H378" s="4">
        <v>40687</v>
      </c>
      <c r="I378" s="4">
        <v>22008</v>
      </c>
      <c r="J378" s="75">
        <f t="shared" si="25"/>
        <v>8</v>
      </c>
      <c r="K378" s="4">
        <v>64823753</v>
      </c>
      <c r="L378" s="4">
        <v>284392</v>
      </c>
      <c r="M378" s="4">
        <v>3919</v>
      </c>
      <c r="N378" s="4">
        <v>7236</v>
      </c>
      <c r="O378" s="42" t="e">
        <f>IFERROR(VLOOKUP(N378,Mapping!$A$1:$B$17,2,0),Absent)</f>
        <v>#NAME?</v>
      </c>
      <c r="P378" s="4">
        <v>24629099</v>
      </c>
      <c r="Q378" s="4">
        <v>190915</v>
      </c>
      <c r="R378" s="4">
        <v>56</v>
      </c>
      <c r="S378" s="4" t="e">
        <f>VLOOKUP(Q378,Mapping!$A$1:$B$17,2,0)</f>
        <v>#N/A</v>
      </c>
      <c r="T378" s="4">
        <v>295356371</v>
      </c>
      <c r="U378" s="4">
        <v>2022028</v>
      </c>
      <c r="V378" s="34" t="str">
        <f t="shared" si="26"/>
        <v>7436_02</v>
      </c>
      <c r="W378" s="75" t="e">
        <f t="shared" si="27"/>
        <v>#N/A</v>
      </c>
      <c r="X378" s="43" t="e">
        <f t="shared" si="28"/>
        <v>#VALUE!</v>
      </c>
      <c r="Y378" s="43" t="e">
        <f t="shared" si="29"/>
        <v>#VALUE!</v>
      </c>
    </row>
    <row r="379" spans="2:25" x14ac:dyDescent="0.35">
      <c r="B379" s="34">
        <v>44219</v>
      </c>
      <c r="C379" s="4">
        <v>408286</v>
      </c>
      <c r="D379" s="4">
        <v>3591</v>
      </c>
      <c r="E379" s="4">
        <v>783036</v>
      </c>
      <c r="F379" s="4">
        <v>113609</v>
      </c>
      <c r="G379" s="4">
        <v>6652</v>
      </c>
      <c r="H379" s="4">
        <v>40853</v>
      </c>
      <c r="I379" s="4">
        <v>21657</v>
      </c>
      <c r="J379" s="75">
        <f t="shared" si="25"/>
        <v>11</v>
      </c>
      <c r="K379" s="4">
        <v>65098300</v>
      </c>
      <c r="L379" s="4">
        <v>274547</v>
      </c>
      <c r="M379" s="4">
        <v>3941</v>
      </c>
      <c r="N379" s="4">
        <v>7110</v>
      </c>
      <c r="O379" s="42" t="e">
        <f>IFERROR(VLOOKUP(N379,Mapping!$A$1:$B$17,2,0),Absent)</f>
        <v>#NAME?</v>
      </c>
      <c r="P379" s="4">
        <v>24806217</v>
      </c>
      <c r="Q379" s="4">
        <v>177118</v>
      </c>
      <c r="R379" s="4">
        <v>56</v>
      </c>
      <c r="S379" s="4" t="e">
        <f>VLOOKUP(Q379,Mapping!$A$1:$B$17,2,0)</f>
        <v>#N/A</v>
      </c>
      <c r="T379" s="4">
        <v>297346443</v>
      </c>
      <c r="U379" s="4">
        <v>1990072</v>
      </c>
      <c r="V379" s="34" t="str">
        <f t="shared" si="26"/>
        <v>7348_08</v>
      </c>
      <c r="W379" s="75" t="e">
        <f t="shared" si="27"/>
        <v>#N/A</v>
      </c>
      <c r="X379" s="43" t="e">
        <f t="shared" si="28"/>
        <v>#VALUE!</v>
      </c>
      <c r="Y379" s="43" t="e">
        <f t="shared" si="29"/>
        <v>#VALUE!</v>
      </c>
    </row>
    <row r="380" spans="2:25" x14ac:dyDescent="0.35">
      <c r="B380" s="34">
        <v>44220</v>
      </c>
      <c r="C380" s="4">
        <v>410230</v>
      </c>
      <c r="D380" s="4">
        <v>1944</v>
      </c>
      <c r="E380" s="4">
        <v>784945</v>
      </c>
      <c r="F380" s="4">
        <v>110628</v>
      </c>
      <c r="G380" s="4">
        <v>1909</v>
      </c>
      <c r="H380" s="4">
        <v>40931</v>
      </c>
      <c r="I380" s="4">
        <v>21168</v>
      </c>
      <c r="J380" s="75">
        <f t="shared" si="25"/>
        <v>2</v>
      </c>
      <c r="K380" s="4">
        <v>65321747</v>
      </c>
      <c r="L380" s="4">
        <v>223447</v>
      </c>
      <c r="M380" s="4">
        <v>3943</v>
      </c>
      <c r="N380" s="4">
        <v>6989</v>
      </c>
      <c r="O380" s="42" t="e">
        <f>IFERROR(VLOOKUP(N380,Mapping!$A$1:$B$17,2,0),Absent)</f>
        <v>#NAME?</v>
      </c>
      <c r="P380" s="4">
        <v>24950451</v>
      </c>
      <c r="Q380" s="4">
        <v>144234</v>
      </c>
      <c r="R380" s="4">
        <v>56</v>
      </c>
      <c r="S380" s="4" t="e">
        <f>VLOOKUP(Q380,Mapping!$A$1:$B$17,2,0)</f>
        <v>#N/A</v>
      </c>
      <c r="T380" s="4">
        <v>299139335</v>
      </c>
      <c r="U380" s="4">
        <v>1792892</v>
      </c>
      <c r="V380" s="34" t="str">
        <f t="shared" si="26"/>
        <v>6808_10</v>
      </c>
      <c r="W380" s="75" t="e">
        <f t="shared" si="27"/>
        <v>#N/A</v>
      </c>
      <c r="X380" s="43" t="e">
        <f t="shared" si="28"/>
        <v>#VALUE!</v>
      </c>
      <c r="Y380" s="43" t="e">
        <f t="shared" si="29"/>
        <v>#VALUE!</v>
      </c>
    </row>
    <row r="381" spans="2:25" x14ac:dyDescent="0.35">
      <c r="B381" s="34">
        <v>44221</v>
      </c>
      <c r="C381" s="4">
        <v>411823</v>
      </c>
      <c r="D381" s="4">
        <v>1593</v>
      </c>
      <c r="E381" s="4">
        <v>787460</v>
      </c>
      <c r="F381" s="4">
        <v>109936</v>
      </c>
      <c r="G381" s="4">
        <v>2515</v>
      </c>
      <c r="H381" s="4">
        <v>41028</v>
      </c>
      <c r="I381" s="4">
        <v>20875</v>
      </c>
      <c r="J381" s="75">
        <f t="shared" si="25"/>
        <v>12</v>
      </c>
      <c r="K381" s="4">
        <v>65538753</v>
      </c>
      <c r="L381" s="4">
        <v>217006</v>
      </c>
      <c r="M381" s="4">
        <v>3949</v>
      </c>
      <c r="N381" s="4">
        <v>6857</v>
      </c>
      <c r="O381" s="42" t="e">
        <f>IFERROR(VLOOKUP(N381,Mapping!$A$1:$B$17,2,0),Absent)</f>
        <v>#NAME?</v>
      </c>
      <c r="P381" s="4">
        <v>25083905</v>
      </c>
      <c r="Q381" s="4">
        <v>133454</v>
      </c>
      <c r="R381" s="4">
        <v>56</v>
      </c>
      <c r="S381" s="4" t="e">
        <f>VLOOKUP(Q381,Mapping!$A$1:$B$17,2,0)</f>
        <v>#N/A</v>
      </c>
      <c r="T381" s="4">
        <v>300769726</v>
      </c>
      <c r="U381" s="4">
        <v>1630391</v>
      </c>
      <c r="V381" s="34" t="str">
        <f t="shared" si="26"/>
        <v>6363_11</v>
      </c>
      <c r="W381" s="75" t="e">
        <f t="shared" si="27"/>
        <v>#N/A</v>
      </c>
      <c r="X381" s="43" t="e">
        <f t="shared" si="28"/>
        <v>#VALUE!</v>
      </c>
      <c r="Y381" s="43" t="e">
        <f t="shared" si="29"/>
        <v>#VALUE!</v>
      </c>
    </row>
    <row r="382" spans="2:25" x14ac:dyDescent="0.35">
      <c r="B382" s="34">
        <v>44222</v>
      </c>
      <c r="C382" s="4">
        <v>415557</v>
      </c>
      <c r="D382" s="4">
        <v>3734</v>
      </c>
      <c r="E382" s="4">
        <v>791165</v>
      </c>
      <c r="F382" s="4">
        <v>108960</v>
      </c>
      <c r="G382" s="4">
        <v>3705</v>
      </c>
      <c r="H382" s="4">
        <v>41205</v>
      </c>
      <c r="I382" s="4">
        <v>20573</v>
      </c>
      <c r="J382" s="75">
        <f t="shared" si="25"/>
        <v>2</v>
      </c>
      <c r="K382" s="4">
        <v>65916203</v>
      </c>
      <c r="L382" s="4">
        <v>377450</v>
      </c>
      <c r="M382" s="4">
        <v>3976</v>
      </c>
      <c r="N382" s="4">
        <v>6832</v>
      </c>
      <c r="O382" s="42" t="e">
        <f>IFERROR(VLOOKUP(N382,Mapping!$A$1:$B$17,2,0),Absent)</f>
        <v>#NAME?</v>
      </c>
      <c r="P382" s="4">
        <v>25230353</v>
      </c>
      <c r="Q382" s="4">
        <v>146448</v>
      </c>
      <c r="R382" s="4">
        <v>56</v>
      </c>
      <c r="S382" s="4" t="e">
        <f>VLOOKUP(Q382,Mapping!$A$1:$B$17,2,0)</f>
        <v>#N/A</v>
      </c>
      <c r="T382" s="4">
        <v>302503525</v>
      </c>
      <c r="U382" s="4">
        <v>1733799</v>
      </c>
      <c r="V382" s="34" t="str">
        <f t="shared" si="26"/>
        <v>6646_12</v>
      </c>
      <c r="W382" s="75" t="e">
        <f t="shared" si="27"/>
        <v>#N/A</v>
      </c>
      <c r="X382" s="43" t="e">
        <f t="shared" si="28"/>
        <v>#VALUE!</v>
      </c>
      <c r="Y382" s="43" t="e">
        <f t="shared" si="29"/>
        <v>#VALUE!</v>
      </c>
    </row>
    <row r="383" spans="2:25" x14ac:dyDescent="0.35">
      <c r="B383" s="34">
        <v>44223</v>
      </c>
      <c r="C383" s="4">
        <v>419634</v>
      </c>
      <c r="D383" s="4">
        <v>4077</v>
      </c>
      <c r="E383" s="4">
        <v>795299</v>
      </c>
      <c r="F383" s="4">
        <v>107444</v>
      </c>
      <c r="G383" s="4">
        <v>4134</v>
      </c>
      <c r="H383" s="4">
        <v>41402</v>
      </c>
      <c r="I383" s="4">
        <v>20497</v>
      </c>
      <c r="J383" s="75">
        <f t="shared" si="25"/>
        <v>6</v>
      </c>
      <c r="K383" s="4">
        <v>66160756</v>
      </c>
      <c r="L383" s="4">
        <v>244553</v>
      </c>
      <c r="M383" s="4">
        <v>3985</v>
      </c>
      <c r="N383" s="4">
        <v>6806</v>
      </c>
      <c r="O383" s="42" t="e">
        <f>IFERROR(VLOOKUP(N383,Mapping!$A$1:$B$17,2,0),Absent)</f>
        <v>#NAME?</v>
      </c>
      <c r="P383" s="4">
        <v>25384338</v>
      </c>
      <c r="Q383" s="4">
        <v>153985</v>
      </c>
      <c r="R383" s="4">
        <v>56</v>
      </c>
      <c r="S383" s="4" t="e">
        <f>VLOOKUP(Q383,Mapping!$A$1:$B$17,2,0)</f>
        <v>#N/A</v>
      </c>
      <c r="T383" s="4">
        <v>304129918</v>
      </c>
      <c r="U383" s="4">
        <v>1626393</v>
      </c>
      <c r="V383" s="34" t="str">
        <f t="shared" si="26"/>
        <v>6352_11</v>
      </c>
      <c r="W383" s="75" t="e">
        <f t="shared" si="27"/>
        <v>#N/A</v>
      </c>
      <c r="X383" s="43" t="e">
        <f t="shared" si="28"/>
        <v>#VALUE!</v>
      </c>
      <c r="Y383" s="43" t="e">
        <f t="shared" si="29"/>
        <v>#VALUE!</v>
      </c>
    </row>
    <row r="384" spans="2:25" x14ac:dyDescent="0.35">
      <c r="B384" s="34">
        <v>44224</v>
      </c>
      <c r="C384" s="4">
        <v>423645</v>
      </c>
      <c r="D384" s="4">
        <v>4011</v>
      </c>
      <c r="E384" s="4">
        <v>798799</v>
      </c>
      <c r="F384" s="4">
        <v>104303</v>
      </c>
      <c r="G384" s="4">
        <v>3500</v>
      </c>
      <c r="H384" s="4">
        <v>41588</v>
      </c>
      <c r="I384" s="4">
        <v>20113</v>
      </c>
      <c r="J384" s="75">
        <f t="shared" si="25"/>
        <v>1</v>
      </c>
      <c r="K384" s="4">
        <v>66430423</v>
      </c>
      <c r="L384" s="4">
        <v>269667</v>
      </c>
      <c r="M384" s="4">
        <v>4000</v>
      </c>
      <c r="N384" s="4">
        <v>6642</v>
      </c>
      <c r="O384" s="42" t="e">
        <f>IFERROR(VLOOKUP(N384,Mapping!$A$1:$B$17,2,0),Absent)</f>
        <v>#NAME?</v>
      </c>
      <c r="P384" s="4">
        <v>25541644</v>
      </c>
      <c r="Q384" s="4">
        <v>157306</v>
      </c>
      <c r="R384" s="4">
        <v>56</v>
      </c>
      <c r="S384" s="4" t="e">
        <f>VLOOKUP(Q384,Mapping!$A$1:$B$17,2,0)</f>
        <v>#N/A</v>
      </c>
      <c r="T384" s="4">
        <v>306066679</v>
      </c>
      <c r="U384" s="4">
        <v>1936761</v>
      </c>
      <c r="V384" s="34" t="str">
        <f t="shared" si="26"/>
        <v>7202_09</v>
      </c>
      <c r="W384" s="75" t="e">
        <f t="shared" si="27"/>
        <v>#N/A</v>
      </c>
      <c r="X384" s="43" t="e">
        <f t="shared" si="28"/>
        <v>#VALUE!</v>
      </c>
      <c r="Y384" s="43" t="e">
        <f t="shared" si="29"/>
        <v>#VALUE!</v>
      </c>
    </row>
    <row r="385" spans="2:25" x14ac:dyDescent="0.35">
      <c r="B385" s="34">
        <v>44225</v>
      </c>
      <c r="C385" s="4">
        <v>427148</v>
      </c>
      <c r="D385" s="4">
        <v>3503</v>
      </c>
      <c r="E385" s="4">
        <v>801634</v>
      </c>
      <c r="F385" s="4">
        <v>101003</v>
      </c>
      <c r="G385" s="4">
        <v>2835</v>
      </c>
      <c r="H385" s="4">
        <v>41758</v>
      </c>
      <c r="I385" s="4">
        <v>19609</v>
      </c>
      <c r="J385" s="75">
        <f t="shared" si="25"/>
        <v>10</v>
      </c>
      <c r="K385" s="4">
        <v>66714591</v>
      </c>
      <c r="L385" s="4">
        <v>284168</v>
      </c>
      <c r="M385" s="4">
        <v>4011</v>
      </c>
      <c r="N385" s="4">
        <v>6483</v>
      </c>
      <c r="O385" s="42" t="e">
        <f>IFERROR(VLOOKUP(N385,Mapping!$A$1:$B$17,2,0),Absent)</f>
        <v>#NAME?</v>
      </c>
      <c r="P385" s="4">
        <v>25708755</v>
      </c>
      <c r="Q385" s="4">
        <v>167111</v>
      </c>
      <c r="R385" s="4">
        <v>56</v>
      </c>
      <c r="S385" s="4" t="e">
        <f>VLOOKUP(Q385,Mapping!$A$1:$B$17,2,0)</f>
        <v>#N/A</v>
      </c>
      <c r="T385" s="4">
        <v>308021780</v>
      </c>
      <c r="U385" s="4">
        <v>1955101</v>
      </c>
      <c r="V385" s="34" t="str">
        <f t="shared" si="26"/>
        <v>7252_11</v>
      </c>
      <c r="W385" s="75" t="e">
        <f t="shared" si="27"/>
        <v>#N/A</v>
      </c>
      <c r="X385" s="43" t="e">
        <f t="shared" si="28"/>
        <v>#VALUE!</v>
      </c>
      <c r="Y385" s="43" t="e">
        <f t="shared" si="29"/>
        <v>#VALUE!</v>
      </c>
    </row>
    <row r="386" spans="2:25" x14ac:dyDescent="0.35">
      <c r="B386" s="34">
        <v>44226</v>
      </c>
      <c r="C386" s="4">
        <v>430130</v>
      </c>
      <c r="D386" s="4">
        <v>2982</v>
      </c>
      <c r="E386" s="4">
        <v>804781</v>
      </c>
      <c r="F386" s="4">
        <v>97561</v>
      </c>
      <c r="G386" s="4">
        <v>3147</v>
      </c>
      <c r="H386" s="4">
        <v>41872</v>
      </c>
      <c r="I386" s="4">
        <v>19130</v>
      </c>
      <c r="J386" s="75">
        <f t="shared" si="25"/>
        <v>5</v>
      </c>
      <c r="K386" s="4">
        <v>66946890</v>
      </c>
      <c r="L386" s="4">
        <v>232299</v>
      </c>
      <c r="M386" s="4">
        <v>4016</v>
      </c>
      <c r="N386" s="4">
        <v>6329</v>
      </c>
      <c r="O386" s="42" t="e">
        <f>IFERROR(VLOOKUP(N386,Mapping!$A$1:$B$17,2,0),Absent)</f>
        <v>#NAME?</v>
      </c>
      <c r="P386" s="4">
        <v>25857579</v>
      </c>
      <c r="Q386" s="4">
        <v>148824</v>
      </c>
      <c r="R386" s="4">
        <v>56</v>
      </c>
      <c r="S386" s="4" t="e">
        <f>VLOOKUP(Q386,Mapping!$A$1:$B$17,2,0)</f>
        <v>#N/A</v>
      </c>
      <c r="T386" s="4">
        <v>310161359</v>
      </c>
      <c r="U386" s="4">
        <v>2139579</v>
      </c>
      <c r="V386" s="34" t="str">
        <f t="shared" si="26"/>
        <v>7757_12</v>
      </c>
      <c r="W386" s="75" t="e">
        <f t="shared" si="27"/>
        <v>#N/A</v>
      </c>
      <c r="X386" s="43" t="e">
        <f t="shared" si="28"/>
        <v>#VALUE!</v>
      </c>
      <c r="Y386" s="43" t="e">
        <f t="shared" si="29"/>
        <v>#VALUE!</v>
      </c>
    </row>
    <row r="387" spans="2:25" x14ac:dyDescent="0.35">
      <c r="B387" s="34">
        <v>44227</v>
      </c>
      <c r="C387" s="4">
        <v>432189</v>
      </c>
      <c r="D387" s="4">
        <v>2059</v>
      </c>
      <c r="E387" s="4">
        <v>806952</v>
      </c>
      <c r="F387" s="4">
        <v>95013</v>
      </c>
      <c r="G387" s="4">
        <v>2171</v>
      </c>
      <c r="H387" s="4">
        <v>41934</v>
      </c>
      <c r="I387" s="4">
        <v>18968</v>
      </c>
      <c r="J387" s="75">
        <f t="shared" ref="J387:J422" si="30">MONTH(E387)</f>
        <v>5</v>
      </c>
      <c r="K387" s="4">
        <v>67171483</v>
      </c>
      <c r="L387" s="4">
        <v>224593</v>
      </c>
      <c r="M387" s="4">
        <v>4019</v>
      </c>
      <c r="N387" s="4">
        <v>6291</v>
      </c>
      <c r="O387" s="42" t="e">
        <f>IFERROR(VLOOKUP(N387,Mapping!$A$1:$B$17,2,0),Absent)</f>
        <v>#NAME?</v>
      </c>
      <c r="P387" s="4">
        <v>25976946</v>
      </c>
      <c r="Q387" s="4">
        <v>119367</v>
      </c>
      <c r="R387" s="4">
        <v>56</v>
      </c>
      <c r="S387" s="4" t="e">
        <f>VLOOKUP(Q387,Mapping!$A$1:$B$17,2,0)</f>
        <v>#N/A</v>
      </c>
      <c r="T387" s="4">
        <v>311887083</v>
      </c>
      <c r="U387" s="4">
        <v>1725724</v>
      </c>
      <c r="V387" s="34" t="str">
        <f t="shared" ref="V387:V422" si="31">YEAR(U387)&amp;"_"&amp;TEXT(MONTH(U387),"00")</f>
        <v>6624_11</v>
      </c>
      <c r="W387" s="75" t="e">
        <f t="shared" ref="W387:W422" si="32">YEAR(S387)</f>
        <v>#N/A</v>
      </c>
      <c r="X387" s="43" t="e">
        <f t="shared" ref="X387:X422" si="33">YEAR(V387)&amp;"_"&amp;MONTH(V387)</f>
        <v>#VALUE!</v>
      </c>
      <c r="Y387" s="43" t="e">
        <f t="shared" ref="Y387:Y422" si="34">YEAR(V387)&amp;"_"&amp;TEXT(MONTH(V387),"00")</f>
        <v>#VALUE!</v>
      </c>
    </row>
    <row r="388" spans="2:25" x14ac:dyDescent="0.35">
      <c r="B388" s="34">
        <v>44228</v>
      </c>
      <c r="C388" s="4">
        <v>433751</v>
      </c>
      <c r="D388" s="4">
        <v>1562</v>
      </c>
      <c r="E388" s="4">
        <v>808718</v>
      </c>
      <c r="F388" s="4">
        <v>93536</v>
      </c>
      <c r="G388" s="4">
        <v>1766</v>
      </c>
      <c r="H388" s="4">
        <v>41998</v>
      </c>
      <c r="I388" s="4">
        <v>18572</v>
      </c>
      <c r="J388" s="75">
        <f t="shared" si="30"/>
        <v>3</v>
      </c>
      <c r="K388" s="4">
        <v>67516458</v>
      </c>
      <c r="L388" s="4">
        <v>344975</v>
      </c>
      <c r="M388" s="4">
        <v>4025</v>
      </c>
      <c r="N388" s="4">
        <v>6086</v>
      </c>
      <c r="O388" s="42" t="e">
        <f>IFERROR(VLOOKUP(N388,Mapping!$A$1:$B$17,2,0),Absent)</f>
        <v>#NAME?</v>
      </c>
      <c r="P388" s="4">
        <v>26097146</v>
      </c>
      <c r="Q388" s="4">
        <v>120200</v>
      </c>
      <c r="R388" s="4">
        <v>56</v>
      </c>
      <c r="S388" s="4" t="e">
        <f>VLOOKUP(Q388,Mapping!$A$1:$B$17,2,0)</f>
        <v>#N/A</v>
      </c>
      <c r="T388" s="4">
        <v>313394628</v>
      </c>
      <c r="U388" s="4">
        <v>1507545</v>
      </c>
      <c r="V388" s="34" t="str">
        <f t="shared" si="31"/>
        <v>6027_07</v>
      </c>
      <c r="W388" s="75" t="e">
        <f t="shared" si="32"/>
        <v>#N/A</v>
      </c>
      <c r="X388" s="43" t="e">
        <f t="shared" si="33"/>
        <v>#VALUE!</v>
      </c>
      <c r="Y388" s="43" t="e">
        <f t="shared" si="34"/>
        <v>#VALUE!</v>
      </c>
    </row>
    <row r="389" spans="2:25" x14ac:dyDescent="0.35">
      <c r="B389" s="34">
        <v>44229</v>
      </c>
      <c r="C389" s="4">
        <v>437237</v>
      </c>
      <c r="D389" s="4">
        <v>3486</v>
      </c>
      <c r="E389" s="4">
        <v>812003</v>
      </c>
      <c r="F389" s="4">
        <v>92880</v>
      </c>
      <c r="G389" s="4">
        <v>3285</v>
      </c>
      <c r="H389" s="4">
        <v>42148</v>
      </c>
      <c r="I389" s="4">
        <v>18388</v>
      </c>
      <c r="J389" s="75">
        <f t="shared" si="30"/>
        <v>3</v>
      </c>
      <c r="K389" s="4">
        <v>67683540</v>
      </c>
      <c r="L389" s="4">
        <v>167082</v>
      </c>
      <c r="M389" s="4">
        <v>4035</v>
      </c>
      <c r="N389" s="4">
        <v>6047</v>
      </c>
      <c r="O389" s="42" t="e">
        <f>IFERROR(VLOOKUP(N389,Mapping!$A$1:$B$17,2,0),Absent)</f>
        <v>#NAME?</v>
      </c>
      <c r="P389" s="4">
        <v>26214762</v>
      </c>
      <c r="Q389" s="4">
        <v>117616</v>
      </c>
      <c r="R389" s="4">
        <v>56</v>
      </c>
      <c r="S389" s="4" t="e">
        <f>VLOOKUP(Q389,Mapping!$A$1:$B$17,2,0)</f>
        <v>#N/A</v>
      </c>
      <c r="T389" s="4">
        <v>314780223</v>
      </c>
      <c r="U389" s="4">
        <v>1385595</v>
      </c>
      <c r="V389" s="34" t="str">
        <f t="shared" si="31"/>
        <v>5693_08</v>
      </c>
      <c r="W389" s="75" t="e">
        <f t="shared" si="32"/>
        <v>#N/A</v>
      </c>
      <c r="X389" s="43" t="e">
        <f t="shared" si="33"/>
        <v>#VALUE!</v>
      </c>
      <c r="Y389" s="43" t="e">
        <f t="shared" si="34"/>
        <v>#VALUE!</v>
      </c>
    </row>
    <row r="390" spans="2:25" x14ac:dyDescent="0.35">
      <c r="B390" s="34">
        <v>44230</v>
      </c>
      <c r="C390" s="4">
        <v>440922</v>
      </c>
      <c r="D390" s="4">
        <v>3685</v>
      </c>
      <c r="E390" s="4">
        <v>815978</v>
      </c>
      <c r="F390" s="4">
        <v>91440</v>
      </c>
      <c r="G390" s="4">
        <v>3975</v>
      </c>
      <c r="H390" s="4">
        <v>42323</v>
      </c>
      <c r="I390" s="4">
        <v>18147</v>
      </c>
      <c r="J390" s="75">
        <f t="shared" si="30"/>
        <v>1</v>
      </c>
      <c r="K390" s="4">
        <v>67908039</v>
      </c>
      <c r="L390" s="4">
        <v>224499</v>
      </c>
      <c r="M390" s="4">
        <v>4044</v>
      </c>
      <c r="N390" s="4">
        <v>5920</v>
      </c>
      <c r="O390" s="42" t="e">
        <f>IFERROR(VLOOKUP(N390,Mapping!$A$1:$B$17,2,0),Absent)</f>
        <v>#NAME?</v>
      </c>
      <c r="P390" s="4">
        <v>26331722</v>
      </c>
      <c r="Q390" s="4">
        <v>116960</v>
      </c>
      <c r="R390" s="4">
        <v>56</v>
      </c>
      <c r="S390" s="4" t="e">
        <f>VLOOKUP(Q390,Mapping!$A$1:$B$17,2,0)</f>
        <v>#N/A</v>
      </c>
      <c r="T390" s="4">
        <v>316165104</v>
      </c>
      <c r="U390" s="4">
        <v>1384881</v>
      </c>
      <c r="V390" s="34" t="str">
        <f t="shared" si="31"/>
        <v>5691_09</v>
      </c>
      <c r="W390" s="75" t="e">
        <f t="shared" si="32"/>
        <v>#N/A</v>
      </c>
      <c r="X390" s="43" t="e">
        <f t="shared" si="33"/>
        <v>#VALUE!</v>
      </c>
      <c r="Y390" s="43" t="e">
        <f t="shared" si="34"/>
        <v>#VALUE!</v>
      </c>
    </row>
    <row r="391" spans="2:25" x14ac:dyDescent="0.35">
      <c r="B391" s="34">
        <v>44231</v>
      </c>
      <c r="C391" s="4">
        <v>446134</v>
      </c>
      <c r="D391" s="4">
        <v>5212</v>
      </c>
      <c r="E391" s="4">
        <v>819380</v>
      </c>
      <c r="F391" s="4">
        <v>88668</v>
      </c>
      <c r="G391" s="4">
        <v>3402</v>
      </c>
      <c r="H391" s="4">
        <v>42472</v>
      </c>
      <c r="I391" s="4">
        <v>17918</v>
      </c>
      <c r="J391" s="75">
        <f t="shared" si="30"/>
        <v>5</v>
      </c>
      <c r="K391" s="4">
        <v>68125535</v>
      </c>
      <c r="L391" s="4">
        <v>217496</v>
      </c>
      <c r="M391" s="4">
        <v>4059</v>
      </c>
      <c r="N391" s="4">
        <v>5732</v>
      </c>
      <c r="O391" s="42" t="e">
        <f>IFERROR(VLOOKUP(N391,Mapping!$A$1:$B$17,2,0),Absent)</f>
        <v>#NAME?</v>
      </c>
      <c r="P391" s="4">
        <v>26455629</v>
      </c>
      <c r="Q391" s="4">
        <v>123907</v>
      </c>
      <c r="R391" s="4">
        <v>56</v>
      </c>
      <c r="S391" s="4" t="e">
        <f>VLOOKUP(Q391,Mapping!$A$1:$B$17,2,0)</f>
        <v>#N/A</v>
      </c>
      <c r="T391" s="4">
        <v>317829099</v>
      </c>
      <c r="U391" s="4">
        <v>1663995</v>
      </c>
      <c r="V391" s="34" t="str">
        <f t="shared" si="31"/>
        <v>6455_11</v>
      </c>
      <c r="W391" s="75" t="e">
        <f t="shared" si="32"/>
        <v>#N/A</v>
      </c>
      <c r="X391" s="43" t="e">
        <f t="shared" si="33"/>
        <v>#VALUE!</v>
      </c>
      <c r="Y391" s="43" t="e">
        <f t="shared" si="34"/>
        <v>#VALUE!</v>
      </c>
    </row>
    <row r="392" spans="2:25" x14ac:dyDescent="0.35">
      <c r="B392" s="34">
        <v>44232</v>
      </c>
      <c r="C392" s="4">
        <v>449677</v>
      </c>
      <c r="D392" s="4">
        <v>3543</v>
      </c>
      <c r="E392" s="4">
        <v>822320</v>
      </c>
      <c r="F392" s="4">
        <v>86373</v>
      </c>
      <c r="G392" s="4">
        <v>2940</v>
      </c>
      <c r="H392" s="4">
        <v>42626</v>
      </c>
      <c r="I392" s="4">
        <v>17284</v>
      </c>
      <c r="J392" s="75">
        <f t="shared" si="30"/>
        <v>6</v>
      </c>
      <c r="K392" s="4">
        <v>68396289</v>
      </c>
      <c r="L392" s="4">
        <v>270754</v>
      </c>
      <c r="M392" s="4">
        <v>4060</v>
      </c>
      <c r="N392" s="4">
        <v>5596</v>
      </c>
      <c r="O392" s="42" t="e">
        <f>IFERROR(VLOOKUP(N392,Mapping!$A$1:$B$17,2,0),Absent)</f>
        <v>#NAME?</v>
      </c>
      <c r="P392" s="4">
        <v>26586775</v>
      </c>
      <c r="Q392" s="4">
        <v>131146</v>
      </c>
      <c r="R392" s="4">
        <v>56</v>
      </c>
      <c r="S392" s="4" t="e">
        <f>VLOOKUP(Q392,Mapping!$A$1:$B$17,2,0)</f>
        <v>#N/A</v>
      </c>
      <c r="T392" s="4">
        <v>319697595</v>
      </c>
      <c r="U392" s="4">
        <v>1868496</v>
      </c>
      <c r="V392" s="34" t="str">
        <f t="shared" si="31"/>
        <v>7015_10</v>
      </c>
      <c r="W392" s="75" t="e">
        <f t="shared" si="32"/>
        <v>#N/A</v>
      </c>
      <c r="X392" s="43" t="e">
        <f t="shared" si="33"/>
        <v>#VALUE!</v>
      </c>
      <c r="Y392" s="43" t="e">
        <f t="shared" si="34"/>
        <v>#VALUE!</v>
      </c>
    </row>
    <row r="393" spans="2:25" x14ac:dyDescent="0.35">
      <c r="B393" s="34">
        <v>44233</v>
      </c>
      <c r="C393" s="4">
        <v>452671</v>
      </c>
      <c r="D393" s="4">
        <v>2994</v>
      </c>
      <c r="E393" s="4">
        <v>824763</v>
      </c>
      <c r="F393" s="4">
        <v>84233</v>
      </c>
      <c r="G393" s="4">
        <v>2443</v>
      </c>
      <c r="H393" s="4">
        <v>42730</v>
      </c>
      <c r="I393" s="4">
        <v>17093</v>
      </c>
      <c r="J393" s="75">
        <f t="shared" si="30"/>
        <v>2</v>
      </c>
      <c r="K393" s="4">
        <v>68678766</v>
      </c>
      <c r="L393" s="4">
        <v>282477</v>
      </c>
      <c r="M393" s="4">
        <v>4078</v>
      </c>
      <c r="N393" s="4">
        <v>5475</v>
      </c>
      <c r="O393" s="42" t="e">
        <f>IFERROR(VLOOKUP(N393,Mapping!$A$1:$B$17,2,0),Absent)</f>
        <v>#NAME?</v>
      </c>
      <c r="P393" s="4">
        <v>26701332</v>
      </c>
      <c r="Q393" s="4">
        <v>114557</v>
      </c>
      <c r="R393" s="4">
        <v>56</v>
      </c>
      <c r="S393" s="4" t="e">
        <f>VLOOKUP(Q393,Mapping!$A$1:$B$17,2,0)</f>
        <v>#N/A</v>
      </c>
      <c r="T393" s="4">
        <v>321586449</v>
      </c>
      <c r="U393" s="4">
        <v>1888854</v>
      </c>
      <c r="V393" s="34" t="str">
        <f t="shared" si="31"/>
        <v>7071_07</v>
      </c>
      <c r="W393" s="75" t="e">
        <f t="shared" si="32"/>
        <v>#N/A</v>
      </c>
      <c r="X393" s="43" t="e">
        <f t="shared" si="33"/>
        <v>#VALUE!</v>
      </c>
      <c r="Y393" s="43" t="e">
        <f t="shared" si="34"/>
        <v>#VALUE!</v>
      </c>
    </row>
    <row r="394" spans="2:25" x14ac:dyDescent="0.35">
      <c r="B394" s="34">
        <v>44234</v>
      </c>
      <c r="C394" s="4">
        <v>454146</v>
      </c>
      <c r="D394" s="4">
        <v>1475</v>
      </c>
      <c r="E394" s="4">
        <v>826306</v>
      </c>
      <c r="F394" s="4">
        <v>81439</v>
      </c>
      <c r="G394" s="4">
        <v>1543</v>
      </c>
      <c r="H394" s="4">
        <v>42779</v>
      </c>
      <c r="I394" s="4">
        <v>16616</v>
      </c>
      <c r="J394" s="75">
        <f t="shared" si="30"/>
        <v>5</v>
      </c>
      <c r="K394" s="4">
        <v>68887069</v>
      </c>
      <c r="L394" s="4">
        <v>208303</v>
      </c>
      <c r="M394" s="4">
        <v>4079</v>
      </c>
      <c r="N394" s="4">
        <v>5342</v>
      </c>
      <c r="O394" s="42" t="e">
        <f>IFERROR(VLOOKUP(N394,Mapping!$A$1:$B$17,2,0),Absent)</f>
        <v>#NAME?</v>
      </c>
      <c r="P394" s="4">
        <v>26797326</v>
      </c>
      <c r="Q394" s="4">
        <v>95994</v>
      </c>
      <c r="R394" s="4">
        <v>56</v>
      </c>
      <c r="S394" s="4" t="e">
        <f>VLOOKUP(Q394,Mapping!$A$1:$B$17,2,0)</f>
        <v>#N/A</v>
      </c>
      <c r="T394" s="4">
        <v>323085257</v>
      </c>
      <c r="U394" s="4">
        <v>1498808</v>
      </c>
      <c r="V394" s="34" t="str">
        <f t="shared" si="31"/>
        <v>6003_08</v>
      </c>
      <c r="W394" s="75" t="e">
        <f t="shared" si="32"/>
        <v>#N/A</v>
      </c>
      <c r="X394" s="43" t="e">
        <f t="shared" si="33"/>
        <v>#VALUE!</v>
      </c>
      <c r="Y394" s="43" t="e">
        <f t="shared" si="34"/>
        <v>#VALUE!</v>
      </c>
    </row>
    <row r="395" spans="2:25" x14ac:dyDescent="0.35">
      <c r="B395" s="34">
        <v>44235</v>
      </c>
      <c r="C395" s="4">
        <v>455455</v>
      </c>
      <c r="D395" s="4"/>
      <c r="E395" s="4">
        <v>827944</v>
      </c>
      <c r="F395" s="4">
        <v>80055</v>
      </c>
      <c r="G395" s="4">
        <v>1638</v>
      </c>
      <c r="H395" s="4">
        <v>42833</v>
      </c>
      <c r="I395" s="4">
        <v>16174</v>
      </c>
      <c r="J395" s="75">
        <f t="shared" si="30"/>
        <v>10</v>
      </c>
      <c r="K395" s="4">
        <v>69029225</v>
      </c>
      <c r="L395" s="4">
        <v>142156</v>
      </c>
      <c r="M395" s="4">
        <v>4080</v>
      </c>
      <c r="N395" s="4">
        <v>5260</v>
      </c>
      <c r="O395" s="42" t="e">
        <f>IFERROR(VLOOKUP(N395,Mapping!$A$1:$B$17,2,0),Absent)</f>
        <v>#NAME?</v>
      </c>
      <c r="P395" s="4">
        <v>26875063</v>
      </c>
      <c r="Q395" s="4">
        <v>77737</v>
      </c>
      <c r="R395" s="4">
        <v>56</v>
      </c>
      <c r="S395" s="4" t="e">
        <f>VLOOKUP(Q395,Mapping!$A$1:$B$17,2,0)</f>
        <v>#N/A</v>
      </c>
      <c r="T395" s="4">
        <v>324485266</v>
      </c>
      <c r="U395" s="4">
        <v>1400009</v>
      </c>
      <c r="V395" s="34" t="str">
        <f t="shared" si="31"/>
        <v>5733_02</v>
      </c>
      <c r="W395" s="75" t="e">
        <f t="shared" si="32"/>
        <v>#N/A</v>
      </c>
      <c r="X395" s="43" t="e">
        <f t="shared" si="33"/>
        <v>#VALUE!</v>
      </c>
      <c r="Y395" s="43" t="e">
        <f t="shared" si="34"/>
        <v>#VALUE!</v>
      </c>
    </row>
    <row r="396" spans="2:25" x14ac:dyDescent="0.35">
      <c r="B396" s="34">
        <v>44236</v>
      </c>
      <c r="C396" s="4">
        <v>458250</v>
      </c>
      <c r="D396" s="4"/>
      <c r="E396" s="4">
        <v>831088</v>
      </c>
      <c r="F396" s="4">
        <v>79179</v>
      </c>
      <c r="G396" s="4">
        <v>3144</v>
      </c>
      <c r="H396" s="4">
        <v>43000</v>
      </c>
      <c r="I396" s="4">
        <v>16129</v>
      </c>
      <c r="J396" s="75">
        <f t="shared" si="30"/>
        <v>6</v>
      </c>
      <c r="K396" s="4">
        <v>69366393</v>
      </c>
      <c r="L396" s="4">
        <v>337168</v>
      </c>
      <c r="M396" s="4">
        <v>4092</v>
      </c>
      <c r="N396" s="4">
        <v>5216</v>
      </c>
      <c r="O396" s="42" t="e">
        <f>IFERROR(VLOOKUP(N396,Mapping!$A$1:$B$17,2,0),Absent)</f>
        <v>#NAME?</v>
      </c>
      <c r="P396" s="4">
        <v>26968049</v>
      </c>
      <c r="Q396" s="4">
        <v>92986</v>
      </c>
      <c r="R396" s="4">
        <v>56</v>
      </c>
      <c r="S396" s="4" t="e">
        <f>VLOOKUP(Q396,Mapping!$A$1:$B$17,2,0)</f>
        <v>#N/A</v>
      </c>
      <c r="T396" s="4">
        <v>325973747</v>
      </c>
      <c r="U396" s="4">
        <v>1488481</v>
      </c>
      <c r="V396" s="34" t="str">
        <f t="shared" si="31"/>
        <v>5975_04</v>
      </c>
      <c r="W396" s="75" t="e">
        <f t="shared" si="32"/>
        <v>#N/A</v>
      </c>
      <c r="X396" s="43" t="e">
        <f t="shared" si="33"/>
        <v>#VALUE!</v>
      </c>
      <c r="Y396" s="43" t="e">
        <f t="shared" si="34"/>
        <v>#VALUE!</v>
      </c>
    </row>
    <row r="397" spans="2:25" x14ac:dyDescent="0.35">
      <c r="B397" s="34">
        <v>44237</v>
      </c>
      <c r="C397" s="4">
        <v>461695</v>
      </c>
      <c r="D397" s="4"/>
      <c r="E397" s="4">
        <v>834314</v>
      </c>
      <c r="F397" s="4">
        <v>76979</v>
      </c>
      <c r="G397" s="4">
        <v>3226</v>
      </c>
      <c r="H397" s="4">
        <v>43184</v>
      </c>
      <c r="I397" s="4">
        <v>15788</v>
      </c>
      <c r="J397" s="75">
        <f t="shared" si="30"/>
        <v>4</v>
      </c>
      <c r="K397" s="4">
        <v>69522254</v>
      </c>
      <c r="L397" s="4">
        <v>155861</v>
      </c>
      <c r="M397" s="4">
        <v>4106</v>
      </c>
      <c r="N397" s="4">
        <v>5121</v>
      </c>
      <c r="O397" s="42" t="e">
        <f>IFERROR(VLOOKUP(N397,Mapping!$A$1:$B$17,2,0),Absent)</f>
        <v>#NAME?</v>
      </c>
      <c r="P397" s="4">
        <v>27063243</v>
      </c>
      <c r="Q397" s="4">
        <v>95194</v>
      </c>
      <c r="R397" s="4">
        <v>56</v>
      </c>
      <c r="S397" s="4" t="e">
        <f>VLOOKUP(Q397,Mapping!$A$1:$B$17,2,0)</f>
        <v>#N/A</v>
      </c>
      <c r="T397" s="4">
        <v>327356456</v>
      </c>
      <c r="U397" s="4">
        <v>1382709</v>
      </c>
      <c r="V397" s="34" t="str">
        <f t="shared" si="31"/>
        <v>5685_09</v>
      </c>
      <c r="W397" s="75" t="e">
        <f t="shared" si="32"/>
        <v>#N/A</v>
      </c>
      <c r="X397" s="43" t="e">
        <f t="shared" si="33"/>
        <v>#VALUE!</v>
      </c>
      <c r="Y397" s="43" t="e">
        <f t="shared" si="34"/>
        <v>#VALUE!</v>
      </c>
    </row>
    <row r="398" spans="2:25" x14ac:dyDescent="0.35">
      <c r="B398" s="34">
        <v>44238</v>
      </c>
      <c r="C398" s="4">
        <v>465568</v>
      </c>
      <c r="D398" s="4"/>
      <c r="E398" s="4">
        <v>836774</v>
      </c>
      <c r="F398" s="4">
        <v>74225</v>
      </c>
      <c r="G398" s="4">
        <v>2460</v>
      </c>
      <c r="H398" s="4">
        <v>43291</v>
      </c>
      <c r="I398" s="4">
        <v>15190</v>
      </c>
      <c r="J398" s="75">
        <f t="shared" si="30"/>
        <v>1</v>
      </c>
      <c r="K398" s="4">
        <v>69782378</v>
      </c>
      <c r="L398" s="4">
        <v>260124</v>
      </c>
      <c r="M398" s="4">
        <v>4113</v>
      </c>
      <c r="N398" s="4">
        <v>4970</v>
      </c>
      <c r="O398" s="42" t="e">
        <f>IFERROR(VLOOKUP(N398,Mapping!$A$1:$B$17,2,0),Absent)</f>
        <v>#NAME?</v>
      </c>
      <c r="P398" s="4">
        <v>27165660</v>
      </c>
      <c r="Q398" s="4">
        <v>102417</v>
      </c>
      <c r="R398" s="4">
        <v>56</v>
      </c>
      <c r="S398" s="4" t="e">
        <f>VLOOKUP(Q398,Mapping!$A$1:$B$17,2,0)</f>
        <v>#N/A</v>
      </c>
      <c r="T398" s="4">
        <v>329212385</v>
      </c>
      <c r="U398" s="4">
        <v>1855929</v>
      </c>
      <c r="V398" s="34" t="str">
        <f t="shared" si="31"/>
        <v>6981_05</v>
      </c>
      <c r="W398" s="75" t="e">
        <f t="shared" si="32"/>
        <v>#N/A</v>
      </c>
      <c r="X398" s="43" t="e">
        <f t="shared" si="33"/>
        <v>#VALUE!</v>
      </c>
      <c r="Y398" s="43" t="e">
        <f t="shared" si="34"/>
        <v>#VALUE!</v>
      </c>
    </row>
    <row r="399" spans="2:25" x14ac:dyDescent="0.35">
      <c r="B399" s="34">
        <v>44239</v>
      </c>
      <c r="C399" s="4">
        <v>470995</v>
      </c>
      <c r="D399" s="4"/>
      <c r="E399" s="4">
        <v>839121</v>
      </c>
      <c r="F399" s="4">
        <v>71497</v>
      </c>
      <c r="G399" s="4">
        <v>2347</v>
      </c>
      <c r="H399" s="4">
        <v>43389</v>
      </c>
      <c r="I399" s="4">
        <v>14775</v>
      </c>
      <c r="J399" s="75">
        <f t="shared" si="30"/>
        <v>6</v>
      </c>
      <c r="K399" s="4">
        <v>70038361</v>
      </c>
      <c r="L399" s="4">
        <v>255983</v>
      </c>
      <c r="M399" s="4">
        <v>4126</v>
      </c>
      <c r="N399" s="4">
        <v>4849</v>
      </c>
      <c r="O399" s="42" t="e">
        <f>IFERROR(VLOOKUP(N399,Mapping!$A$1:$B$17,2,0),Absent)</f>
        <v>#NAME?</v>
      </c>
      <c r="P399" s="4">
        <v>27266690</v>
      </c>
      <c r="Q399" s="4">
        <v>101030</v>
      </c>
      <c r="R399" s="4">
        <v>56</v>
      </c>
      <c r="S399" s="4" t="e">
        <f>VLOOKUP(Q399,Mapping!$A$1:$B$17,2,0)</f>
        <v>#N/A</v>
      </c>
      <c r="T399" s="4">
        <v>331024839</v>
      </c>
      <c r="U399" s="4">
        <v>1812454</v>
      </c>
      <c r="V399" s="34" t="str">
        <f t="shared" si="31"/>
        <v>6862_04</v>
      </c>
      <c r="W399" s="75" t="e">
        <f t="shared" si="32"/>
        <v>#N/A</v>
      </c>
      <c r="X399" s="43" t="e">
        <f t="shared" si="33"/>
        <v>#VALUE!</v>
      </c>
      <c r="Y399" s="43" t="e">
        <f t="shared" si="34"/>
        <v>#VALUE!</v>
      </c>
    </row>
    <row r="400" spans="2:25" x14ac:dyDescent="0.35">
      <c r="B400" s="34">
        <v>44240</v>
      </c>
      <c r="C400" s="4">
        <v>474462</v>
      </c>
      <c r="D400" s="4"/>
      <c r="E400" s="4">
        <v>840926</v>
      </c>
      <c r="F400" s="4">
        <v>69283</v>
      </c>
      <c r="G400" s="4">
        <v>1805</v>
      </c>
      <c r="H400" s="4">
        <v>43463</v>
      </c>
      <c r="I400" s="4">
        <v>14396</v>
      </c>
      <c r="J400" s="75">
        <f t="shared" si="30"/>
        <v>5</v>
      </c>
      <c r="K400" s="4">
        <v>70272654</v>
      </c>
      <c r="L400" s="4">
        <v>234293</v>
      </c>
      <c r="M400" s="4">
        <v>4140</v>
      </c>
      <c r="N400" s="4">
        <v>4648</v>
      </c>
      <c r="O400" s="42" t="e">
        <f>IFERROR(VLOOKUP(N400,Mapping!$A$1:$B$17,2,0),Absent)</f>
        <v>#NAME?</v>
      </c>
      <c r="P400" s="4">
        <v>27357332</v>
      </c>
      <c r="Q400" s="4">
        <v>90642</v>
      </c>
      <c r="R400" s="4">
        <v>56</v>
      </c>
      <c r="S400" s="4" t="e">
        <f>VLOOKUP(Q400,Mapping!$A$1:$B$17,2,0)</f>
        <v>#N/A</v>
      </c>
      <c r="T400" s="4">
        <v>332782447</v>
      </c>
      <c r="U400" s="4">
        <v>1757608</v>
      </c>
      <c r="V400" s="34" t="str">
        <f t="shared" si="31"/>
        <v>6712_03</v>
      </c>
      <c r="W400" s="75" t="e">
        <f t="shared" si="32"/>
        <v>#N/A</v>
      </c>
      <c r="X400" s="43" t="e">
        <f t="shared" si="33"/>
        <v>#VALUE!</v>
      </c>
      <c r="Y400" s="43" t="e">
        <f t="shared" si="34"/>
        <v>#VALUE!</v>
      </c>
    </row>
    <row r="401" spans="2:25" x14ac:dyDescent="0.35">
      <c r="B401" s="34">
        <v>44241</v>
      </c>
      <c r="C401" s="4">
        <v>475828</v>
      </c>
      <c r="D401" s="4"/>
      <c r="E401" s="4">
        <v>842162</v>
      </c>
      <c r="F401" s="4">
        <v>67023</v>
      </c>
      <c r="G401" s="4">
        <v>1236</v>
      </c>
      <c r="H401" s="4">
        <v>43516</v>
      </c>
      <c r="I401" s="4">
        <v>14047</v>
      </c>
      <c r="J401" s="75">
        <f t="shared" si="30"/>
        <v>10</v>
      </c>
      <c r="K401" s="4">
        <v>70444531</v>
      </c>
      <c r="L401" s="4">
        <v>171877</v>
      </c>
      <c r="M401" s="4">
        <v>4141</v>
      </c>
      <c r="N401" s="4">
        <v>4538</v>
      </c>
      <c r="O401" s="42" t="e">
        <f>IFERROR(VLOOKUP(N401,Mapping!$A$1:$B$17,2,0),Absent)</f>
        <v>#NAME?</v>
      </c>
      <c r="P401" s="4">
        <v>27429496</v>
      </c>
      <c r="Q401" s="4">
        <v>72164</v>
      </c>
      <c r="R401" s="4">
        <v>56</v>
      </c>
      <c r="S401" s="4" t="e">
        <f>VLOOKUP(Q401,Mapping!$A$1:$B$17,2,0)</f>
        <v>#N/A</v>
      </c>
      <c r="T401" s="4">
        <v>334222078</v>
      </c>
      <c r="U401" s="4">
        <v>1439631</v>
      </c>
      <c r="V401" s="34" t="str">
        <f t="shared" si="31"/>
        <v>5841_07</v>
      </c>
      <c r="W401" s="75" t="e">
        <f t="shared" si="32"/>
        <v>#N/A</v>
      </c>
      <c r="X401" s="43" t="e">
        <f t="shared" si="33"/>
        <v>#VALUE!</v>
      </c>
      <c r="Y401" s="43" t="e">
        <f t="shared" si="34"/>
        <v>#VALUE!</v>
      </c>
    </row>
    <row r="402" spans="2:25" x14ac:dyDescent="0.35">
      <c r="B402" s="34">
        <v>44242</v>
      </c>
      <c r="C402" s="4">
        <v>476906</v>
      </c>
      <c r="D402" s="4">
        <v>1078</v>
      </c>
      <c r="E402" s="4">
        <v>843292</v>
      </c>
      <c r="F402" s="4">
        <v>65455</v>
      </c>
      <c r="G402" s="4">
        <v>1130</v>
      </c>
      <c r="H402" s="4">
        <v>43553</v>
      </c>
      <c r="I402" s="4">
        <v>13799</v>
      </c>
      <c r="J402" s="75">
        <f t="shared" si="30"/>
        <v>11</v>
      </c>
      <c r="K402" s="4">
        <v>70587919</v>
      </c>
      <c r="L402" s="4">
        <v>143388</v>
      </c>
      <c r="M402" s="4">
        <v>4143</v>
      </c>
      <c r="N402" s="4">
        <v>4454</v>
      </c>
      <c r="O402" s="42" t="e">
        <f>IFERROR(VLOOKUP(N402,Mapping!$A$1:$B$17,2,0),Absent)</f>
        <v>#NAME?</v>
      </c>
      <c r="P402" s="4">
        <v>27484573</v>
      </c>
      <c r="Q402" s="4">
        <v>55077</v>
      </c>
      <c r="R402" s="4">
        <v>56</v>
      </c>
      <c r="S402" s="4" t="e">
        <f>VLOOKUP(Q402,Mapping!$A$1:$B$17,2,0)</f>
        <v>#N/A</v>
      </c>
      <c r="T402" s="4">
        <v>335345638</v>
      </c>
      <c r="U402" s="4">
        <v>1123560</v>
      </c>
      <c r="V402" s="34" t="str">
        <f t="shared" si="31"/>
        <v>4976_03</v>
      </c>
      <c r="W402" s="75" t="e">
        <f t="shared" si="32"/>
        <v>#N/A</v>
      </c>
      <c r="X402" s="43" t="e">
        <f t="shared" si="33"/>
        <v>#VALUE!</v>
      </c>
      <c r="Y402" s="43" t="e">
        <f t="shared" si="34"/>
        <v>#VALUE!</v>
      </c>
    </row>
    <row r="403" spans="2:25" x14ac:dyDescent="0.35">
      <c r="B403" s="34">
        <v>44243</v>
      </c>
      <c r="C403" s="4">
        <v>478259</v>
      </c>
      <c r="D403" s="4">
        <v>1353</v>
      </c>
      <c r="E403" s="4">
        <v>845386</v>
      </c>
      <c r="F403" s="4">
        <v>64533</v>
      </c>
      <c r="G403" s="4">
        <v>2094</v>
      </c>
      <c r="H403" s="4">
        <v>43673</v>
      </c>
      <c r="I403" s="4">
        <v>13616</v>
      </c>
      <c r="J403" s="75">
        <f t="shared" si="30"/>
        <v>8</v>
      </c>
      <c r="K403" s="4">
        <v>70689021</v>
      </c>
      <c r="L403" s="4">
        <v>101102</v>
      </c>
      <c r="M403" s="4">
        <v>4149</v>
      </c>
      <c r="N403" s="4">
        <v>4406</v>
      </c>
      <c r="O403" s="42" t="e">
        <f>IFERROR(VLOOKUP(N403,Mapping!$A$1:$B$17,2,0),Absent)</f>
        <v>#NAME?</v>
      </c>
      <c r="P403" s="4">
        <v>27540885</v>
      </c>
      <c r="Q403" s="4">
        <v>56312</v>
      </c>
      <c r="R403" s="4">
        <v>56</v>
      </c>
      <c r="S403" s="4" t="e">
        <f>VLOOKUP(Q403,Mapping!$A$1:$B$17,2,0)</f>
        <v>#N/A</v>
      </c>
      <c r="T403" s="4">
        <v>336399336</v>
      </c>
      <c r="U403" s="4">
        <v>1053698</v>
      </c>
      <c r="V403" s="34" t="str">
        <f t="shared" si="31"/>
        <v>4784_12</v>
      </c>
      <c r="W403" s="75" t="e">
        <f t="shared" si="32"/>
        <v>#N/A</v>
      </c>
      <c r="X403" s="43" t="e">
        <f t="shared" si="33"/>
        <v>#VALUE!</v>
      </c>
      <c r="Y403" s="43" t="e">
        <f t="shared" si="34"/>
        <v>#VALUE!</v>
      </c>
    </row>
    <row r="404" spans="2:25" x14ac:dyDescent="0.35">
      <c r="B404" s="34">
        <v>44244</v>
      </c>
      <c r="C404" s="4">
        <v>480607</v>
      </c>
      <c r="D404" s="4">
        <v>2348</v>
      </c>
      <c r="E404" s="4">
        <v>848243</v>
      </c>
      <c r="F404" s="4">
        <v>63405</v>
      </c>
      <c r="G404" s="4">
        <v>2857</v>
      </c>
      <c r="H404" s="4">
        <v>43823</v>
      </c>
      <c r="I404" s="4">
        <v>13103</v>
      </c>
      <c r="J404" s="75">
        <f t="shared" si="30"/>
        <v>5</v>
      </c>
      <c r="K404" s="4">
        <v>70922687</v>
      </c>
      <c r="L404" s="4">
        <v>233666</v>
      </c>
      <c r="M404" s="4">
        <v>4154</v>
      </c>
      <c r="N404" s="4">
        <v>4271</v>
      </c>
      <c r="O404" s="42" t="e">
        <f>IFERROR(VLOOKUP(N404,Mapping!$A$1:$B$17,2,0),Absent)</f>
        <v>#NAME?</v>
      </c>
      <c r="P404" s="4">
        <v>27607724</v>
      </c>
      <c r="Q404" s="4">
        <v>66839</v>
      </c>
      <c r="R404" s="4">
        <v>56</v>
      </c>
      <c r="S404" s="4" t="e">
        <f>VLOOKUP(Q404,Mapping!$A$1:$B$17,2,0)</f>
        <v>#N/A</v>
      </c>
      <c r="T404" s="4">
        <v>337697757</v>
      </c>
      <c r="U404" s="4">
        <v>1298421</v>
      </c>
      <c r="V404" s="34" t="str">
        <f t="shared" si="31"/>
        <v>5454_12</v>
      </c>
      <c r="W404" s="75" t="e">
        <f t="shared" si="32"/>
        <v>#N/A</v>
      </c>
      <c r="X404" s="43" t="e">
        <f t="shared" si="33"/>
        <v>#VALUE!</v>
      </c>
      <c r="Y404" s="43" t="e">
        <f t="shared" si="34"/>
        <v>#VALUE!</v>
      </c>
    </row>
    <row r="405" spans="2:25" x14ac:dyDescent="0.35">
      <c r="B405" s="34">
        <v>44245</v>
      </c>
      <c r="C405" s="4">
        <v>483223</v>
      </c>
      <c r="D405" s="4">
        <v>2616</v>
      </c>
      <c r="E405" s="4">
        <v>850740</v>
      </c>
      <c r="F405" s="4">
        <v>62300</v>
      </c>
      <c r="G405" s="4">
        <v>2497</v>
      </c>
      <c r="H405" s="4">
        <v>43964</v>
      </c>
      <c r="I405" s="4">
        <v>13045</v>
      </c>
      <c r="J405" s="75">
        <f t="shared" si="30"/>
        <v>3</v>
      </c>
      <c r="K405" s="4">
        <v>71141178</v>
      </c>
      <c r="L405" s="4">
        <v>218491</v>
      </c>
      <c r="M405" s="4">
        <v>4178</v>
      </c>
      <c r="N405" s="4">
        <v>4180</v>
      </c>
      <c r="O405" s="42" t="e">
        <f>IFERROR(VLOOKUP(N405,Mapping!$A$1:$B$17,2,0),Absent)</f>
        <v>#NAME?</v>
      </c>
      <c r="P405" s="4">
        <v>27674548</v>
      </c>
      <c r="Q405" s="4">
        <v>66824</v>
      </c>
      <c r="R405" s="4">
        <v>56</v>
      </c>
      <c r="S405" s="4" t="e">
        <f>VLOOKUP(Q405,Mapping!$A$1:$B$17,2,0)</f>
        <v>#N/A</v>
      </c>
      <c r="T405" s="4">
        <v>339043606</v>
      </c>
      <c r="U405" s="4">
        <v>1345849</v>
      </c>
      <c r="V405" s="34" t="str">
        <f t="shared" si="31"/>
        <v>5584_10</v>
      </c>
      <c r="W405" s="75" t="e">
        <f t="shared" si="32"/>
        <v>#N/A</v>
      </c>
      <c r="X405" s="43" t="e">
        <f t="shared" si="33"/>
        <v>#VALUE!</v>
      </c>
      <c r="Y405" s="43" t="e">
        <f t="shared" si="34"/>
        <v>#VALUE!</v>
      </c>
    </row>
    <row r="406" spans="2:25" x14ac:dyDescent="0.35">
      <c r="B406" s="34">
        <v>44246</v>
      </c>
      <c r="C406" s="4">
        <v>485700</v>
      </c>
      <c r="D406" s="4">
        <v>2477</v>
      </c>
      <c r="E406" s="4">
        <v>853414</v>
      </c>
      <c r="F406" s="4">
        <v>59882</v>
      </c>
      <c r="G406" s="4">
        <v>2674</v>
      </c>
      <c r="H406" s="4">
        <v>44085</v>
      </c>
      <c r="I406" s="4">
        <v>12491</v>
      </c>
      <c r="J406" s="75">
        <f t="shared" si="30"/>
        <v>7</v>
      </c>
      <c r="K406" s="4">
        <v>71365933</v>
      </c>
      <c r="L406" s="4">
        <v>224755</v>
      </c>
      <c r="M406" s="4">
        <v>4187</v>
      </c>
      <c r="N406" s="4">
        <v>4118</v>
      </c>
      <c r="O406" s="42" t="e">
        <f>IFERROR(VLOOKUP(N406,Mapping!$A$1:$B$17,2,0),Absent)</f>
        <v>#NAME?</v>
      </c>
      <c r="P406" s="4">
        <v>27749224</v>
      </c>
      <c r="Q406" s="4">
        <v>74676</v>
      </c>
      <c r="R406" s="4">
        <v>56</v>
      </c>
      <c r="S406" s="4" t="e">
        <f>VLOOKUP(Q406,Mapping!$A$1:$B$17,2,0)</f>
        <v>#N/A</v>
      </c>
      <c r="T406" s="4">
        <v>340921639</v>
      </c>
      <c r="U406" s="4">
        <v>1878033</v>
      </c>
      <c r="V406" s="34" t="str">
        <f t="shared" si="31"/>
        <v>7041_11</v>
      </c>
      <c r="W406" s="75" t="e">
        <f t="shared" si="32"/>
        <v>#N/A</v>
      </c>
      <c r="X406" s="43" t="e">
        <f t="shared" si="33"/>
        <v>#VALUE!</v>
      </c>
      <c r="Y406" s="43" t="e">
        <f t="shared" si="34"/>
        <v>#VALUE!</v>
      </c>
    </row>
    <row r="407" spans="2:25" x14ac:dyDescent="0.35">
      <c r="B407" s="34">
        <v>44247</v>
      </c>
      <c r="C407" s="4">
        <v>487860</v>
      </c>
      <c r="D407" s="4">
        <v>2160</v>
      </c>
      <c r="E407" s="4">
        <v>855146</v>
      </c>
      <c r="F407" s="4">
        <v>58222</v>
      </c>
      <c r="G407" s="4">
        <v>1732</v>
      </c>
      <c r="H407" s="4">
        <v>44166</v>
      </c>
      <c r="I407" s="4">
        <v>12120</v>
      </c>
      <c r="J407" s="75">
        <f t="shared" si="30"/>
        <v>4</v>
      </c>
      <c r="K407" s="4">
        <v>71507723</v>
      </c>
      <c r="L407" s="4">
        <v>141790</v>
      </c>
      <c r="M407" s="4">
        <v>4197</v>
      </c>
      <c r="N407" s="4">
        <v>3932</v>
      </c>
      <c r="O407" s="42" t="e">
        <f>IFERROR(VLOOKUP(N407,Mapping!$A$1:$B$17,2,0),Absent)</f>
        <v>#NAME?</v>
      </c>
      <c r="P407" s="4">
        <v>27821578</v>
      </c>
      <c r="Q407" s="4">
        <v>72354</v>
      </c>
      <c r="R407" s="4">
        <v>56</v>
      </c>
      <c r="S407" s="4" t="e">
        <f>VLOOKUP(Q407,Mapping!$A$1:$B$17,2,0)</f>
        <v>#N/A</v>
      </c>
      <c r="T407" s="4">
        <v>342212120</v>
      </c>
      <c r="U407" s="4">
        <v>1290481</v>
      </c>
      <c r="V407" s="34" t="str">
        <f t="shared" si="31"/>
        <v>5433_03</v>
      </c>
      <c r="W407" s="75" t="e">
        <f t="shared" si="32"/>
        <v>#N/A</v>
      </c>
      <c r="X407" s="43" t="e">
        <f t="shared" si="33"/>
        <v>#VALUE!</v>
      </c>
      <c r="Y407" s="43" t="e">
        <f t="shared" si="34"/>
        <v>#VALUE!</v>
      </c>
    </row>
    <row r="408" spans="2:25" x14ac:dyDescent="0.35">
      <c r="B408" s="34">
        <v>44248</v>
      </c>
      <c r="C408" s="4">
        <v>489147</v>
      </c>
      <c r="D408" s="4">
        <v>1287</v>
      </c>
      <c r="E408" s="4">
        <v>856143</v>
      </c>
      <c r="F408" s="4">
        <v>56159</v>
      </c>
      <c r="G408" s="4">
        <v>997</v>
      </c>
      <c r="H408" s="4">
        <v>44216</v>
      </c>
      <c r="I408" s="4">
        <v>11862</v>
      </c>
      <c r="J408" s="75">
        <f t="shared" si="30"/>
        <v>1</v>
      </c>
      <c r="K408" s="4">
        <v>71664501</v>
      </c>
      <c r="L408" s="4">
        <v>156778</v>
      </c>
      <c r="M408" s="4">
        <v>4197</v>
      </c>
      <c r="N408" s="4">
        <v>3915</v>
      </c>
      <c r="O408" s="42" t="e">
        <f>IFERROR(VLOOKUP(N408,Mapping!$A$1:$B$17,2,0),Absent)</f>
        <v>#NAME?</v>
      </c>
      <c r="P408" s="4">
        <v>27880280</v>
      </c>
      <c r="Q408" s="4">
        <v>58702</v>
      </c>
      <c r="R408" s="4">
        <v>56</v>
      </c>
      <c r="S408" s="4" t="e">
        <f>VLOOKUP(Q408,Mapping!$A$1:$B$17,2,0)</f>
        <v>#N/A</v>
      </c>
      <c r="T408" s="4">
        <v>343445115</v>
      </c>
      <c r="U408" s="4">
        <v>1232995</v>
      </c>
      <c r="V408" s="34" t="str">
        <f t="shared" si="31"/>
        <v>5275_10</v>
      </c>
      <c r="W408" s="75" t="e">
        <f t="shared" si="32"/>
        <v>#N/A</v>
      </c>
      <c r="X408" s="43" t="e">
        <f t="shared" si="33"/>
        <v>#VALUE!</v>
      </c>
      <c r="Y408" s="43" t="e">
        <f t="shared" si="34"/>
        <v>#VALUE!</v>
      </c>
    </row>
    <row r="409" spans="2:25" x14ac:dyDescent="0.35">
      <c r="B409" s="34">
        <v>44249</v>
      </c>
      <c r="C409" s="4">
        <v>490382</v>
      </c>
      <c r="D409" s="4">
        <v>1235</v>
      </c>
      <c r="E409" s="4">
        <v>857448</v>
      </c>
      <c r="F409" s="4">
        <v>55403</v>
      </c>
      <c r="G409" s="4">
        <v>1305</v>
      </c>
      <c r="H409" s="4">
        <v>44266</v>
      </c>
      <c r="I409" s="4">
        <v>11536</v>
      </c>
      <c r="J409" s="75">
        <f t="shared" si="30"/>
        <v>8</v>
      </c>
      <c r="K409" s="4">
        <v>71788112</v>
      </c>
      <c r="L409" s="4">
        <v>123611</v>
      </c>
      <c r="M409" s="4">
        <v>4200</v>
      </c>
      <c r="N409" s="4">
        <v>3804</v>
      </c>
      <c r="O409" s="42" t="e">
        <f>IFERROR(VLOOKUP(N409,Mapping!$A$1:$B$17,2,0),Absent)</f>
        <v>#NAME?</v>
      </c>
      <c r="P409" s="4">
        <v>27932810</v>
      </c>
      <c r="Q409" s="4">
        <v>52530</v>
      </c>
      <c r="R409" s="4">
        <v>56</v>
      </c>
      <c r="S409" s="4" t="e">
        <f>VLOOKUP(Q409,Mapping!$A$1:$B$17,2,0)</f>
        <v>#N/A</v>
      </c>
      <c r="T409" s="4">
        <v>344646362</v>
      </c>
      <c r="U409" s="4">
        <v>1201247</v>
      </c>
      <c r="V409" s="34" t="str">
        <f t="shared" si="31"/>
        <v>5188_11</v>
      </c>
      <c r="W409" s="75" t="e">
        <f t="shared" si="32"/>
        <v>#N/A</v>
      </c>
      <c r="X409" s="43" t="e">
        <f t="shared" si="33"/>
        <v>#VALUE!</v>
      </c>
      <c r="Y409" s="43" t="e">
        <f t="shared" si="34"/>
        <v>#VALUE!</v>
      </c>
    </row>
    <row r="410" spans="2:25" x14ac:dyDescent="0.35">
      <c r="B410" s="34">
        <v>44250</v>
      </c>
      <c r="C410" s="4">
        <v>492623</v>
      </c>
      <c r="D410" s="4">
        <v>2241</v>
      </c>
      <c r="E410" s="4">
        <v>859612</v>
      </c>
      <c r="F410" s="4">
        <v>55058</v>
      </c>
      <c r="G410" s="4">
        <v>2164</v>
      </c>
      <c r="H410" s="4">
        <v>44420</v>
      </c>
      <c r="I410" s="4">
        <v>11272</v>
      </c>
      <c r="J410" s="75">
        <f t="shared" si="30"/>
        <v>7</v>
      </c>
      <c r="K410" s="4">
        <v>72013379</v>
      </c>
      <c r="L410" s="4">
        <v>225267</v>
      </c>
      <c r="M410" s="4">
        <v>4214</v>
      </c>
      <c r="N410" s="4">
        <v>3755</v>
      </c>
      <c r="O410" s="42" t="e">
        <f>IFERROR(VLOOKUP(N410,Mapping!$A$1:$B$17,2,0),Absent)</f>
        <v>#NAME?</v>
      </c>
      <c r="P410" s="4">
        <v>28001915</v>
      </c>
      <c r="Q410" s="4">
        <v>69105</v>
      </c>
      <c r="R410" s="4">
        <v>56</v>
      </c>
      <c r="S410" s="4" t="e">
        <f>VLOOKUP(Q410,Mapping!$A$1:$B$17,2,0)</f>
        <v>#N/A</v>
      </c>
      <c r="T410" s="4">
        <v>345840197</v>
      </c>
      <c r="U410" s="4">
        <v>1193835</v>
      </c>
      <c r="V410" s="34" t="str">
        <f t="shared" si="31"/>
        <v>5168_08</v>
      </c>
      <c r="W410" s="75" t="e">
        <f t="shared" si="32"/>
        <v>#N/A</v>
      </c>
      <c r="X410" s="43" t="e">
        <f t="shared" si="33"/>
        <v>#VALUE!</v>
      </c>
      <c r="Y410" s="43" t="e">
        <f t="shared" si="34"/>
        <v>#VALUE!</v>
      </c>
    </row>
    <row r="411" spans="2:25" x14ac:dyDescent="0.35">
      <c r="B411" s="34">
        <v>44251</v>
      </c>
      <c r="C411" s="4">
        <v>495070</v>
      </c>
      <c r="D411" s="4">
        <v>2447</v>
      </c>
      <c r="E411" s="4">
        <v>861784</v>
      </c>
      <c r="F411" s="4">
        <v>54118</v>
      </c>
      <c r="G411" s="4">
        <v>2172</v>
      </c>
      <c r="H411" s="4">
        <v>44534</v>
      </c>
      <c r="I411" s="4">
        <v>11026</v>
      </c>
      <c r="J411" s="75">
        <f t="shared" si="30"/>
        <v>6</v>
      </c>
      <c r="K411" s="4">
        <v>72258697</v>
      </c>
      <c r="L411" s="4">
        <v>245318</v>
      </c>
      <c r="M411" s="4">
        <v>4227</v>
      </c>
      <c r="N411" s="4">
        <v>3685</v>
      </c>
      <c r="O411" s="42" t="e">
        <f>IFERROR(VLOOKUP(N411,Mapping!$A$1:$B$17,2,0),Absent)</f>
        <v>#NAME?</v>
      </c>
      <c r="P411" s="4">
        <v>28075173</v>
      </c>
      <c r="Q411" s="4">
        <v>73258</v>
      </c>
      <c r="R411" s="4">
        <v>56</v>
      </c>
      <c r="S411" s="4" t="e">
        <f>VLOOKUP(Q411,Mapping!$A$1:$B$17,2,0)</f>
        <v>#N/A</v>
      </c>
      <c r="T411" s="4">
        <v>347290863</v>
      </c>
      <c r="U411" s="4">
        <v>1450666</v>
      </c>
      <c r="V411" s="34" t="str">
        <f t="shared" si="31"/>
        <v>5871_10</v>
      </c>
      <c r="W411" s="75" t="e">
        <f t="shared" si="32"/>
        <v>#N/A</v>
      </c>
      <c r="X411" s="43" t="e">
        <f t="shared" si="33"/>
        <v>#VALUE!</v>
      </c>
      <c r="Y411" s="43" t="e">
        <f t="shared" si="34"/>
        <v>#VALUE!</v>
      </c>
    </row>
    <row r="412" spans="2:25" x14ac:dyDescent="0.35">
      <c r="B412" s="34">
        <v>44252</v>
      </c>
      <c r="C412" s="4">
        <v>498208</v>
      </c>
      <c r="D412" s="4">
        <v>3138</v>
      </c>
      <c r="E412" s="4">
        <v>863766</v>
      </c>
      <c r="F412" s="4">
        <v>52669</v>
      </c>
      <c r="G412" s="4">
        <v>1982</v>
      </c>
      <c r="H412" s="4">
        <v>44636</v>
      </c>
      <c r="I412" s="4">
        <v>10846</v>
      </c>
      <c r="J412" s="75">
        <f t="shared" si="30"/>
        <v>11</v>
      </c>
      <c r="K412" s="4">
        <v>72530906</v>
      </c>
      <c r="L412" s="4">
        <v>272209</v>
      </c>
      <c r="M412" s="4">
        <v>4233</v>
      </c>
      <c r="N412" s="4">
        <v>3567</v>
      </c>
      <c r="O412" s="42" t="e">
        <f>IFERROR(VLOOKUP(N412,Mapping!$A$1:$B$17,2,0),Absent)</f>
        <v>#NAME?</v>
      </c>
      <c r="P412" s="4">
        <v>28150738</v>
      </c>
      <c r="Q412" s="4">
        <v>75565</v>
      </c>
      <c r="R412" s="4">
        <v>56</v>
      </c>
      <c r="S412" s="4" t="e">
        <f>VLOOKUP(Q412,Mapping!$A$1:$B$17,2,0)</f>
        <v>#N/A</v>
      </c>
      <c r="T412" s="4">
        <v>349117007</v>
      </c>
      <c r="U412" s="4">
        <v>1826144</v>
      </c>
      <c r="V412" s="34" t="str">
        <f t="shared" si="31"/>
        <v>6899_10</v>
      </c>
      <c r="W412" s="75" t="e">
        <f t="shared" si="32"/>
        <v>#N/A</v>
      </c>
      <c r="X412" s="43" t="e">
        <f t="shared" si="33"/>
        <v>#VALUE!</v>
      </c>
      <c r="Y412" s="43" t="e">
        <f t="shared" si="34"/>
        <v>#VALUE!</v>
      </c>
    </row>
    <row r="413" spans="2:25" x14ac:dyDescent="0.35">
      <c r="B413" s="34">
        <v>44253</v>
      </c>
      <c r="C413" s="4">
        <v>500349</v>
      </c>
      <c r="D413" s="4">
        <v>2141</v>
      </c>
      <c r="E413" s="4">
        <v>865699</v>
      </c>
      <c r="F413" s="4">
        <v>51112</v>
      </c>
      <c r="G413" s="4">
        <v>1933</v>
      </c>
      <c r="H413" s="4">
        <v>44791</v>
      </c>
      <c r="I413" s="4">
        <v>10466</v>
      </c>
      <c r="J413" s="75">
        <f t="shared" si="30"/>
        <v>3</v>
      </c>
      <c r="K413" s="4">
        <v>72807735</v>
      </c>
      <c r="L413" s="4">
        <v>276829</v>
      </c>
      <c r="M413" s="4">
        <v>4247</v>
      </c>
      <c r="N413" s="4">
        <v>3466</v>
      </c>
      <c r="O413" s="42" t="e">
        <f>IFERROR(VLOOKUP(N413,Mapping!$A$1:$B$17,2,0),Absent)</f>
        <v>#NAME?</v>
      </c>
      <c r="P413" s="4">
        <v>28225595</v>
      </c>
      <c r="Q413" s="4">
        <v>74857</v>
      </c>
      <c r="R413" s="4">
        <v>56</v>
      </c>
      <c r="S413" s="4" t="e">
        <f>VLOOKUP(Q413,Mapping!$A$1:$B$17,2,0)</f>
        <v>#N/A</v>
      </c>
      <c r="T413" s="4">
        <v>350920316</v>
      </c>
      <c r="U413" s="4">
        <v>1803309</v>
      </c>
      <c r="V413" s="34" t="str">
        <f t="shared" si="31"/>
        <v>6837_04</v>
      </c>
      <c r="W413" s="75" t="e">
        <f t="shared" si="32"/>
        <v>#N/A</v>
      </c>
      <c r="X413" s="43" t="e">
        <f t="shared" si="33"/>
        <v>#VALUE!</v>
      </c>
      <c r="Y413" s="43" t="e">
        <f t="shared" si="34"/>
        <v>#VALUE!</v>
      </c>
    </row>
    <row r="414" spans="2:25" x14ac:dyDescent="0.35">
      <c r="B414" s="34">
        <v>44254</v>
      </c>
      <c r="C414" s="4">
        <v>502196</v>
      </c>
      <c r="D414" s="4">
        <v>1847</v>
      </c>
      <c r="E414" s="4">
        <v>867127</v>
      </c>
      <c r="F414" s="4">
        <v>48871</v>
      </c>
      <c r="G414" s="4">
        <v>1428</v>
      </c>
      <c r="H414" s="4">
        <v>44875</v>
      </c>
      <c r="I414" s="4">
        <v>10114</v>
      </c>
      <c r="J414" s="75">
        <f t="shared" si="30"/>
        <v>2</v>
      </c>
      <c r="K414" s="4">
        <v>73012825</v>
      </c>
      <c r="L414" s="4">
        <v>205090</v>
      </c>
      <c r="M414" s="4">
        <v>4252</v>
      </c>
      <c r="N414" s="4">
        <v>3335</v>
      </c>
      <c r="O414" s="42" t="e">
        <f>IFERROR(VLOOKUP(N414,Mapping!$A$1:$B$17,2,0),Absent)</f>
        <v>#NAME?</v>
      </c>
      <c r="P414" s="4">
        <v>28296840</v>
      </c>
      <c r="Q414" s="4">
        <v>71245</v>
      </c>
      <c r="R414" s="4">
        <v>56</v>
      </c>
      <c r="S414" s="4" t="e">
        <f>VLOOKUP(Q414,Mapping!$A$1:$B$17,2,0)</f>
        <v>#N/A</v>
      </c>
      <c r="T414" s="4">
        <v>352575495</v>
      </c>
      <c r="U414" s="4">
        <v>1655179</v>
      </c>
      <c r="V414" s="34" t="str">
        <f t="shared" si="31"/>
        <v>6431_09</v>
      </c>
      <c r="W414" s="75" t="e">
        <f t="shared" si="32"/>
        <v>#N/A</v>
      </c>
      <c r="X414" s="43" t="e">
        <f t="shared" si="33"/>
        <v>#VALUE!</v>
      </c>
      <c r="Y414" s="43" t="e">
        <f t="shared" si="34"/>
        <v>#VALUE!</v>
      </c>
    </row>
    <row r="415" spans="2:25" x14ac:dyDescent="0.35">
      <c r="B415" s="34">
        <v>44255</v>
      </c>
      <c r="C415" s="4">
        <v>503247</v>
      </c>
      <c r="D415" s="4">
        <v>1051</v>
      </c>
      <c r="E415" s="4">
        <v>868006</v>
      </c>
      <c r="F415" s="4">
        <v>47352</v>
      </c>
      <c r="G415" s="4">
        <v>879</v>
      </c>
      <c r="H415" s="4">
        <v>44907</v>
      </c>
      <c r="I415" s="4">
        <v>9802</v>
      </c>
      <c r="J415" s="75">
        <f t="shared" si="30"/>
        <v>7</v>
      </c>
      <c r="K415" s="4">
        <v>73216424</v>
      </c>
      <c r="L415" s="4">
        <v>203599</v>
      </c>
      <c r="M415" s="4">
        <v>4252</v>
      </c>
      <c r="N415" s="4">
        <v>3245</v>
      </c>
      <c r="O415" s="42" t="e">
        <f>IFERROR(VLOOKUP(N415,Mapping!$A$1:$B$17,2,0),Absent)</f>
        <v>#NAME?</v>
      </c>
      <c r="P415" s="4">
        <v>28351189</v>
      </c>
      <c r="Q415" s="4">
        <v>54349</v>
      </c>
      <c r="R415" s="4">
        <v>56</v>
      </c>
      <c r="S415" s="4" t="e">
        <f>VLOOKUP(Q415,Mapping!$A$1:$B$17,2,0)</f>
        <v>#N/A</v>
      </c>
      <c r="T415" s="4">
        <v>353983917</v>
      </c>
      <c r="U415" s="4">
        <v>1408422</v>
      </c>
      <c r="V415" s="34" t="str">
        <f t="shared" si="31"/>
        <v>5756_02</v>
      </c>
      <c r="W415" s="75" t="e">
        <f t="shared" si="32"/>
        <v>#N/A</v>
      </c>
      <c r="X415" s="43" t="e">
        <f t="shared" si="33"/>
        <v>#VALUE!</v>
      </c>
      <c r="Y415" s="43" t="e">
        <f t="shared" si="34"/>
        <v>#VALUE!</v>
      </c>
    </row>
    <row r="416" spans="2:25" x14ac:dyDescent="0.35">
      <c r="B416" s="34">
        <v>44256</v>
      </c>
      <c r="C416" s="4">
        <v>504488</v>
      </c>
      <c r="D416" s="4">
        <v>1241</v>
      </c>
      <c r="E416" s="4">
        <v>869030</v>
      </c>
      <c r="F416" s="4">
        <v>46738</v>
      </c>
      <c r="G416" s="4">
        <v>1024</v>
      </c>
      <c r="H416" s="4">
        <v>44956</v>
      </c>
      <c r="I416" s="4">
        <v>9595</v>
      </c>
      <c r="J416" s="75">
        <f t="shared" si="30"/>
        <v>4</v>
      </c>
      <c r="K416" s="4">
        <v>73334501</v>
      </c>
      <c r="L416" s="4">
        <v>118077</v>
      </c>
      <c r="M416" s="4">
        <v>4252</v>
      </c>
      <c r="N416" s="4">
        <v>3171</v>
      </c>
      <c r="O416" s="42" t="e">
        <f>IFERROR(VLOOKUP(N416,Mapping!$A$1:$B$17,2,0),Absent)</f>
        <v>#NAME?</v>
      </c>
      <c r="P416" s="4">
        <v>28399281</v>
      </c>
      <c r="Q416" s="4">
        <v>48092</v>
      </c>
      <c r="R416" s="4">
        <v>56</v>
      </c>
      <c r="S416" s="4" t="e">
        <f>VLOOKUP(Q416,Mapping!$A$1:$B$17,2,0)</f>
        <v>#N/A</v>
      </c>
      <c r="T416" s="4">
        <v>355138357</v>
      </c>
      <c r="U416" s="4">
        <v>1154440</v>
      </c>
      <c r="V416" s="34" t="str">
        <f t="shared" si="31"/>
        <v>5060_09</v>
      </c>
      <c r="W416" s="75" t="e">
        <f t="shared" si="32"/>
        <v>#N/A</v>
      </c>
      <c r="X416" s="43" t="e">
        <f t="shared" si="33"/>
        <v>#VALUE!</v>
      </c>
      <c r="Y416" s="43" t="e">
        <f t="shared" si="34"/>
        <v>#VALUE!</v>
      </c>
    </row>
    <row r="417" spans="2:25" x14ac:dyDescent="0.35">
      <c r="B417" s="34">
        <v>44257</v>
      </c>
      <c r="C417" s="4">
        <v>506216</v>
      </c>
      <c r="D417" s="4">
        <v>1728</v>
      </c>
      <c r="E417" s="4">
        <v>870901</v>
      </c>
      <c r="F417" s="4">
        <v>46388</v>
      </c>
      <c r="G417" s="4">
        <v>1871</v>
      </c>
      <c r="H417" s="4">
        <v>45084</v>
      </c>
      <c r="I417" s="4">
        <v>9465</v>
      </c>
      <c r="J417" s="75">
        <f t="shared" si="30"/>
        <v>6</v>
      </c>
      <c r="K417" s="4">
        <v>73590280</v>
      </c>
      <c r="L417" s="4">
        <v>255779</v>
      </c>
      <c r="M417" s="4">
        <v>4257</v>
      </c>
      <c r="N417" s="4">
        <v>3169</v>
      </c>
      <c r="O417" s="42" t="e">
        <f>IFERROR(VLOOKUP(N417,Mapping!$A$1:$B$17,2,0),Absent)</f>
        <v>#NAME?</v>
      </c>
      <c r="P417" s="4">
        <v>28453529</v>
      </c>
      <c r="Q417" s="4">
        <v>54248</v>
      </c>
      <c r="R417" s="4">
        <v>56</v>
      </c>
      <c r="S417" s="4" t="e">
        <f>VLOOKUP(Q417,Mapping!$A$1:$B$17,2,0)</f>
        <v>#N/A</v>
      </c>
      <c r="T417" s="4">
        <v>356481876</v>
      </c>
      <c r="U417" s="4">
        <v>1343519</v>
      </c>
      <c r="V417" s="34" t="str">
        <f t="shared" si="31"/>
        <v>5578_06</v>
      </c>
      <c r="W417" s="75" t="e">
        <f t="shared" si="32"/>
        <v>#N/A</v>
      </c>
      <c r="X417" s="43" t="e">
        <f t="shared" si="33"/>
        <v>#VALUE!</v>
      </c>
      <c r="Y417" s="43" t="e">
        <f t="shared" si="34"/>
        <v>#VALUE!</v>
      </c>
    </row>
    <row r="418" spans="2:25" x14ac:dyDescent="0.35">
      <c r="B418" s="34">
        <v>44258</v>
      </c>
      <c r="C418" s="4">
        <v>508665</v>
      </c>
      <c r="D418" s="4">
        <v>2449</v>
      </c>
      <c r="E418" s="4">
        <v>873073</v>
      </c>
      <c r="F418" s="4">
        <v>45462</v>
      </c>
      <c r="G418" s="4">
        <v>2172</v>
      </c>
      <c r="H418" s="4">
        <v>45214</v>
      </c>
      <c r="I418" s="4">
        <v>9359</v>
      </c>
      <c r="J418" s="75">
        <f t="shared" si="30"/>
        <v>5</v>
      </c>
      <c r="K418" s="4">
        <v>73857281</v>
      </c>
      <c r="L418" s="4">
        <v>267001</v>
      </c>
      <c r="M418" s="4">
        <v>4260</v>
      </c>
      <c r="N418" s="4">
        <v>3094</v>
      </c>
      <c r="O418" s="42" t="e">
        <f>IFERROR(VLOOKUP(N418,Mapping!$A$1:$B$17,2,0),Absent)</f>
        <v>#NAME?</v>
      </c>
      <c r="P418" s="4">
        <v>28520365</v>
      </c>
      <c r="Q418" s="4">
        <v>66836</v>
      </c>
      <c r="R418" s="4">
        <v>56</v>
      </c>
      <c r="S418" s="4" t="e">
        <f>VLOOKUP(Q418,Mapping!$A$1:$B$17,2,0)</f>
        <v>#N/A</v>
      </c>
      <c r="T418" s="4">
        <v>357888671</v>
      </c>
      <c r="U418" s="4">
        <v>1406795</v>
      </c>
      <c r="V418" s="34" t="str">
        <f t="shared" si="31"/>
        <v>5751_09</v>
      </c>
      <c r="W418" s="75" t="e">
        <f t="shared" si="32"/>
        <v>#N/A</v>
      </c>
      <c r="X418" s="43" t="e">
        <f t="shared" si="33"/>
        <v>#VALUE!</v>
      </c>
      <c r="Y418" s="43" t="e">
        <f t="shared" si="34"/>
        <v>#VALUE!</v>
      </c>
    </row>
    <row r="419" spans="2:25" x14ac:dyDescent="0.35">
      <c r="B419" s="34">
        <v>44259</v>
      </c>
      <c r="C419" s="4">
        <v>510408</v>
      </c>
      <c r="D419" s="4">
        <v>1743</v>
      </c>
      <c r="E419" s="4">
        <v>874603</v>
      </c>
      <c r="F419" s="4">
        <v>44172</v>
      </c>
      <c r="G419" s="4">
        <v>1530</v>
      </c>
      <c r="H419" s="4">
        <v>45293</v>
      </c>
      <c r="I419" s="4">
        <v>8970</v>
      </c>
      <c r="J419" s="75">
        <f t="shared" si="30"/>
        <v>7</v>
      </c>
      <c r="K419" s="4">
        <v>74035238</v>
      </c>
      <c r="L419" s="4">
        <v>177957</v>
      </c>
      <c r="M419" s="4">
        <v>4267</v>
      </c>
      <c r="N419" s="4">
        <v>2973</v>
      </c>
      <c r="O419" s="42" t="e">
        <f>IFERROR(VLOOKUP(N419,Mapping!$A$1:$B$17,2,0),Absent)</f>
        <v>#NAME?</v>
      </c>
      <c r="P419" s="4">
        <v>28585852</v>
      </c>
      <c r="Q419" s="4">
        <v>65487</v>
      </c>
      <c r="R419" s="4">
        <v>56</v>
      </c>
      <c r="S419" s="4" t="e">
        <f>VLOOKUP(Q419,Mapping!$A$1:$B$17,2,0)</f>
        <v>#N/A</v>
      </c>
      <c r="T419" s="4">
        <v>359479655</v>
      </c>
      <c r="U419" s="4">
        <v>1590984</v>
      </c>
      <c r="V419" s="34" t="str">
        <f t="shared" si="31"/>
        <v>6255_12</v>
      </c>
      <c r="W419" s="75" t="e">
        <f t="shared" si="32"/>
        <v>#N/A</v>
      </c>
      <c r="X419" s="43" t="e">
        <f t="shared" si="33"/>
        <v>#VALUE!</v>
      </c>
      <c r="Y419" s="43" t="e">
        <f t="shared" si="34"/>
        <v>#VALUE!</v>
      </c>
    </row>
    <row r="420" spans="2:25" x14ac:dyDescent="0.35">
      <c r="B420" s="34">
        <v>44260</v>
      </c>
      <c r="C420" s="4">
        <v>512629</v>
      </c>
      <c r="D420" s="4">
        <v>2221</v>
      </c>
      <c r="E420" s="4">
        <v>877384</v>
      </c>
      <c r="F420" s="4">
        <v>42541</v>
      </c>
      <c r="G420" s="4">
        <v>2781</v>
      </c>
      <c r="H420" s="4">
        <v>45373</v>
      </c>
      <c r="I420" s="4">
        <v>8634</v>
      </c>
      <c r="J420" s="75">
        <f t="shared" si="30"/>
        <v>3</v>
      </c>
      <c r="K420" s="4">
        <v>74307155</v>
      </c>
      <c r="L420" s="4">
        <v>271917</v>
      </c>
      <c r="M420" s="4">
        <v>4275</v>
      </c>
      <c r="N420" s="4">
        <v>2889</v>
      </c>
      <c r="O420" s="42" t="e">
        <f>IFERROR(VLOOKUP(N420,Mapping!$A$1:$B$17,2,0),Absent)</f>
        <v>#NAME?</v>
      </c>
      <c r="P420" s="4">
        <v>28654639</v>
      </c>
      <c r="Q420" s="4">
        <v>68787</v>
      </c>
      <c r="R420" s="4">
        <v>56</v>
      </c>
      <c r="S420" s="4" t="e">
        <f>VLOOKUP(Q420,Mapping!$A$1:$B$17,2,0)</f>
        <v>#N/A</v>
      </c>
      <c r="T420" s="4">
        <v>361224072</v>
      </c>
      <c r="U420" s="4">
        <v>1744417</v>
      </c>
      <c r="V420" s="34" t="str">
        <f t="shared" si="31"/>
        <v>6676_01</v>
      </c>
      <c r="W420" s="75" t="e">
        <f t="shared" si="32"/>
        <v>#N/A</v>
      </c>
      <c r="X420" s="43" t="e">
        <f t="shared" si="33"/>
        <v>#VALUE!</v>
      </c>
      <c r="Y420" s="43" t="e">
        <f t="shared" si="34"/>
        <v>#VALUE!</v>
      </c>
    </row>
    <row r="421" spans="2:25" x14ac:dyDescent="0.35">
      <c r="B421" s="34">
        <v>44261</v>
      </c>
      <c r="C421" s="4">
        <v>514309</v>
      </c>
      <c r="D421" s="4">
        <v>1680</v>
      </c>
      <c r="E421" s="4">
        <v>877887</v>
      </c>
      <c r="F421" s="4">
        <v>41401</v>
      </c>
      <c r="G421" s="4">
        <v>503</v>
      </c>
      <c r="H421" s="4">
        <v>45453</v>
      </c>
      <c r="I421" s="4">
        <v>8409</v>
      </c>
      <c r="J421" s="75">
        <f t="shared" si="30"/>
        <v>7</v>
      </c>
      <c r="K421" s="4">
        <v>74450990</v>
      </c>
      <c r="L421" s="4">
        <v>143835</v>
      </c>
      <c r="M421" s="4">
        <v>4280</v>
      </c>
      <c r="N421" s="4">
        <v>2811</v>
      </c>
      <c r="O421" s="42" t="e">
        <f>IFERROR(VLOOKUP(N421,Mapping!$A$1:$B$17,2,0),Absent)</f>
        <v>#NAME?</v>
      </c>
      <c r="P421" s="4">
        <v>28714654</v>
      </c>
      <c r="Q421" s="4">
        <v>60015</v>
      </c>
      <c r="R421" s="4">
        <v>56</v>
      </c>
      <c r="S421" s="4" t="e">
        <f>VLOOKUP(Q421,Mapping!$A$1:$B$17,2,0)</f>
        <v>#N/A</v>
      </c>
      <c r="T421" s="4">
        <v>362655064</v>
      </c>
      <c r="U421" s="4">
        <v>1430992</v>
      </c>
      <c r="V421" s="34" t="str">
        <f t="shared" si="31"/>
        <v>5817_12</v>
      </c>
      <c r="W421" s="75" t="e">
        <f t="shared" si="32"/>
        <v>#N/A</v>
      </c>
      <c r="X421" s="43" t="e">
        <f t="shared" si="33"/>
        <v>#VALUE!</v>
      </c>
      <c r="Y421" s="43" t="e">
        <f t="shared" si="34"/>
        <v>#VALUE!</v>
      </c>
    </row>
    <row r="422" spans="2:25" x14ac:dyDescent="0.35">
      <c r="B422" s="34">
        <v>44262</v>
      </c>
      <c r="C422" s="4">
        <v>515148</v>
      </c>
      <c r="D422" s="4">
        <v>839</v>
      </c>
      <c r="E422" s="4">
        <v>878613</v>
      </c>
      <c r="F422" s="4">
        <v>40212</v>
      </c>
      <c r="G422" s="4">
        <v>726</v>
      </c>
      <c r="H422" s="4">
        <v>45475</v>
      </c>
      <c r="I422" s="4">
        <v>8137</v>
      </c>
      <c r="J422" s="75">
        <f t="shared" si="30"/>
        <v>7</v>
      </c>
      <c r="K422" s="4">
        <v>74582825</v>
      </c>
      <c r="L422" s="4">
        <v>131835</v>
      </c>
      <c r="M422" s="4">
        <v>4281</v>
      </c>
      <c r="N422" s="4">
        <v>2801</v>
      </c>
      <c r="O422" s="42" t="e">
        <f>IFERROR(VLOOKUP(N422,Mapping!$A$1:$B$17,2,0),Absent)</f>
        <v>#NAME?</v>
      </c>
      <c r="P422" s="4">
        <v>28756184</v>
      </c>
      <c r="Q422" s="4">
        <v>41530</v>
      </c>
      <c r="R422" s="4">
        <v>56</v>
      </c>
      <c r="S422" s="4" t="e">
        <f>VLOOKUP(Q422,Mapping!$A$1:$B$17,2,0)</f>
        <v>#N/A</v>
      </c>
      <c r="T422" s="4">
        <v>363824818</v>
      </c>
      <c r="U422" s="4">
        <v>1169754</v>
      </c>
      <c r="V422" s="75" t="str">
        <f t="shared" si="31"/>
        <v>5102_09</v>
      </c>
      <c r="W422" s="75" t="e">
        <f t="shared" si="32"/>
        <v>#N/A</v>
      </c>
      <c r="X422" s="43" t="e">
        <f t="shared" si="33"/>
        <v>#VALUE!</v>
      </c>
      <c r="Y422" s="43" t="e">
        <f t="shared" si="34"/>
        <v>#VALUE!</v>
      </c>
    </row>
    <row r="425" spans="2:25" x14ac:dyDescent="0.35">
      <c r="D425" s="81">
        <v>1</v>
      </c>
      <c r="E425" s="81" t="s">
        <v>362</v>
      </c>
    </row>
    <row r="426" spans="2:25" x14ac:dyDescent="0.35">
      <c r="D426" s="303" t="s">
        <v>363</v>
      </c>
      <c r="E426" s="303"/>
      <c r="F426" s="303"/>
      <c r="G426" s="303"/>
      <c r="H426" s="303"/>
    </row>
  </sheetData>
  <sortState xmlns:xlrd2="http://schemas.microsoft.com/office/spreadsheetml/2017/richdata2" columnSort="1" ref="B2:Y422">
    <sortCondition ref="B2:Y2"/>
  </sortState>
  <mergeCells count="1">
    <mergeCell ref="D426:H4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FCEE0-6BE8-442A-8B94-1FCC31BF2142}">
  <dimension ref="C2:F8"/>
  <sheetViews>
    <sheetView showGridLines="0" workbookViewId="0">
      <selection activeCell="C2" sqref="C2:F2"/>
    </sheetView>
  </sheetViews>
  <sheetFormatPr defaultRowHeight="14.5" x14ac:dyDescent="0.35"/>
  <cols>
    <col min="3" max="3" width="24.81640625" customWidth="1"/>
    <col min="4" max="4" width="37.90625" customWidth="1"/>
    <col min="5" max="5" width="26.36328125" customWidth="1"/>
    <col min="6" max="6" width="29.1796875" customWidth="1"/>
  </cols>
  <sheetData>
    <row r="2" spans="3:6" x14ac:dyDescent="0.35">
      <c r="C2" s="304" t="s">
        <v>143</v>
      </c>
      <c r="D2" s="304"/>
      <c r="E2" s="304"/>
      <c r="F2" s="304"/>
    </row>
    <row r="3" spans="3:6" ht="15" thickBot="1" x14ac:dyDescent="0.4"/>
    <row r="4" spans="3:6" ht="17" thickBot="1" x14ac:dyDescent="0.4">
      <c r="C4" s="30" t="s">
        <v>127</v>
      </c>
      <c r="D4" s="30" t="s">
        <v>128</v>
      </c>
      <c r="E4" s="30" t="s">
        <v>129</v>
      </c>
      <c r="F4" s="30" t="s">
        <v>130</v>
      </c>
    </row>
    <row r="5" spans="3:6" ht="83" thickBot="1" x14ac:dyDescent="0.4">
      <c r="C5" s="31" t="s">
        <v>131</v>
      </c>
      <c r="D5" s="31" t="s">
        <v>132</v>
      </c>
      <c r="E5" s="184" t="b">
        <f>AND(A2&gt;=10, B2&lt;5)</f>
        <v>0</v>
      </c>
      <c r="F5" s="31" t="s">
        <v>133</v>
      </c>
    </row>
    <row r="6" spans="3:6" ht="116" thickBot="1" x14ac:dyDescent="0.4">
      <c r="C6" s="31" t="s">
        <v>134</v>
      </c>
      <c r="D6" s="31" t="s">
        <v>135</v>
      </c>
      <c r="E6" s="184" t="b">
        <f>OR(A2&gt;=10, B2&lt;5)</f>
        <v>1</v>
      </c>
      <c r="F6" s="31" t="s">
        <v>136</v>
      </c>
    </row>
    <row r="7" spans="3:6" ht="116" thickBot="1" x14ac:dyDescent="0.4">
      <c r="C7" s="31" t="s">
        <v>137</v>
      </c>
      <c r="D7" s="31" t="s">
        <v>138</v>
      </c>
      <c r="E7" s="184" t="b">
        <f>_xlfn.XOR(A2&gt;=10, B2&lt;5)</f>
        <v>1</v>
      </c>
      <c r="F7" s="31" t="s">
        <v>139</v>
      </c>
    </row>
    <row r="8" spans="3:6" ht="66.5" thickBot="1" x14ac:dyDescent="0.4">
      <c r="C8" s="31" t="s">
        <v>140</v>
      </c>
      <c r="D8" s="31" t="s">
        <v>141</v>
      </c>
      <c r="E8" s="184" t="b">
        <f>NOT(A2&gt;=10)</f>
        <v>1</v>
      </c>
      <c r="F8" s="31" t="s">
        <v>142</v>
      </c>
    </row>
  </sheetData>
  <mergeCells count="1">
    <mergeCell ref="C2: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A523-AF87-4AF0-BE47-E7288C0703F7}">
  <dimension ref="A1:B17"/>
  <sheetViews>
    <sheetView workbookViewId="0">
      <selection activeCell="A6" sqref="A6"/>
    </sheetView>
  </sheetViews>
  <sheetFormatPr defaultRowHeight="14.5" x14ac:dyDescent="0.35"/>
  <cols>
    <col min="2" max="2" width="14" bestFit="1" customWidth="1"/>
  </cols>
  <sheetData>
    <row r="1" spans="1:2" x14ac:dyDescent="0.35">
      <c r="A1" t="s">
        <v>3</v>
      </c>
      <c r="B1" t="s">
        <v>2</v>
      </c>
    </row>
    <row r="2" spans="1:2" x14ac:dyDescent="0.35">
      <c r="A2">
        <v>1</v>
      </c>
      <c r="B2" t="s">
        <v>236</v>
      </c>
    </row>
    <row r="3" spans="1:2" x14ac:dyDescent="0.35">
      <c r="A3">
        <v>2</v>
      </c>
      <c r="B3" t="s">
        <v>235</v>
      </c>
    </row>
    <row r="4" spans="1:2" x14ac:dyDescent="0.35">
      <c r="A4">
        <v>3</v>
      </c>
      <c r="B4" t="s">
        <v>234</v>
      </c>
    </row>
    <row r="5" spans="1:2" x14ac:dyDescent="0.35">
      <c r="A5">
        <v>4</v>
      </c>
      <c r="B5" t="s">
        <v>233</v>
      </c>
    </row>
    <row r="6" spans="1:2" x14ac:dyDescent="0.35">
      <c r="A6">
        <v>5</v>
      </c>
      <c r="B6" t="s">
        <v>232</v>
      </c>
    </row>
    <row r="7" spans="1:2" x14ac:dyDescent="0.35">
      <c r="A7">
        <v>6</v>
      </c>
      <c r="B7" t="s">
        <v>231</v>
      </c>
    </row>
    <row r="8" spans="1:2" x14ac:dyDescent="0.35">
      <c r="A8">
        <v>7</v>
      </c>
      <c r="B8" t="s">
        <v>230</v>
      </c>
    </row>
    <row r="9" spans="1:2" x14ac:dyDescent="0.35">
      <c r="A9">
        <v>8</v>
      </c>
      <c r="B9" t="s">
        <v>229</v>
      </c>
    </row>
    <row r="10" spans="1:2" x14ac:dyDescent="0.35">
      <c r="A10">
        <v>11</v>
      </c>
      <c r="B10" t="s">
        <v>228</v>
      </c>
    </row>
    <row r="11" spans="1:2" x14ac:dyDescent="0.35">
      <c r="A11">
        <v>12</v>
      </c>
      <c r="B11" t="s">
        <v>227</v>
      </c>
    </row>
    <row r="12" spans="1:2" x14ac:dyDescent="0.35">
      <c r="A12">
        <v>16</v>
      </c>
      <c r="B12" t="s">
        <v>226</v>
      </c>
    </row>
    <row r="13" spans="1:2" x14ac:dyDescent="0.35">
      <c r="A13">
        <v>26</v>
      </c>
      <c r="B13" t="s">
        <v>225</v>
      </c>
    </row>
    <row r="14" spans="1:2" x14ac:dyDescent="0.35">
      <c r="A14">
        <v>32</v>
      </c>
      <c r="B14" t="s">
        <v>224</v>
      </c>
    </row>
    <row r="15" spans="1:2" x14ac:dyDescent="0.35">
      <c r="A15">
        <v>40</v>
      </c>
      <c r="B15" t="s">
        <v>223</v>
      </c>
    </row>
    <row r="16" spans="1:2" x14ac:dyDescent="0.35">
      <c r="A16">
        <v>51</v>
      </c>
      <c r="B16" t="s">
        <v>222</v>
      </c>
    </row>
    <row r="17" spans="1:2" x14ac:dyDescent="0.35">
      <c r="A17">
        <v>56</v>
      </c>
      <c r="B17"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130B-93FD-410A-BCBE-F22FD4C1D05D}">
  <dimension ref="A1:D67"/>
  <sheetViews>
    <sheetView tabSelected="1" workbookViewId="0">
      <selection activeCell="D11" sqref="D11"/>
    </sheetView>
  </sheetViews>
  <sheetFormatPr defaultRowHeight="14.5" outlineLevelRow="2" x14ac:dyDescent="0.35"/>
  <cols>
    <col min="1" max="1" width="19.26953125" style="17" bestFit="1" customWidth="1"/>
    <col min="2" max="2" width="8.81640625" style="17" bestFit="1" customWidth="1"/>
    <col min="4" max="4" width="171.08984375" bestFit="1" customWidth="1"/>
    <col min="5" max="5" width="24.54296875" customWidth="1"/>
  </cols>
  <sheetData>
    <row r="1" spans="1:4" ht="15" thickBot="1" x14ac:dyDescent="0.4">
      <c r="A1" s="82" t="s">
        <v>364</v>
      </c>
      <c r="B1" s="83"/>
      <c r="C1" s="170"/>
      <c r="D1" s="84"/>
    </row>
    <row r="2" spans="1:4" ht="15" thickBot="1" x14ac:dyDescent="0.4">
      <c r="A2" s="119"/>
      <c r="B2" s="169"/>
      <c r="C2" s="171" t="s">
        <v>30</v>
      </c>
      <c r="D2" s="172" t="s">
        <v>31</v>
      </c>
    </row>
    <row r="3" spans="1:4" outlineLevel="2" x14ac:dyDescent="0.35">
      <c r="A3" s="198" t="s">
        <v>365</v>
      </c>
      <c r="B3" s="205" t="s">
        <v>367</v>
      </c>
      <c r="C3" s="121">
        <v>1</v>
      </c>
      <c r="D3" s="173" t="s">
        <v>32</v>
      </c>
    </row>
    <row r="4" spans="1:4" outlineLevel="2" x14ac:dyDescent="0.35">
      <c r="A4" s="199"/>
      <c r="B4" s="206"/>
      <c r="C4" s="122">
        <v>2</v>
      </c>
      <c r="D4" s="173" t="s">
        <v>33</v>
      </c>
    </row>
    <row r="5" spans="1:4" outlineLevel="2" x14ac:dyDescent="0.35">
      <c r="A5" s="199"/>
      <c r="B5" s="206"/>
      <c r="C5" s="122">
        <v>3</v>
      </c>
      <c r="D5" s="173" t="s">
        <v>34</v>
      </c>
    </row>
    <row r="6" spans="1:4" ht="15" outlineLevel="2" thickBot="1" x14ac:dyDescent="0.4">
      <c r="A6" s="199"/>
      <c r="B6" s="207"/>
      <c r="C6" s="122">
        <v>4</v>
      </c>
      <c r="D6" s="173" t="s">
        <v>46</v>
      </c>
    </row>
    <row r="7" spans="1:4" outlineLevel="1" x14ac:dyDescent="0.35">
      <c r="A7" s="199"/>
      <c r="B7" s="208" t="s">
        <v>51</v>
      </c>
      <c r="C7" s="122">
        <v>5</v>
      </c>
      <c r="D7" s="174" t="s">
        <v>506</v>
      </c>
    </row>
    <row r="8" spans="1:4" outlineLevel="1" x14ac:dyDescent="0.35">
      <c r="A8" s="199"/>
      <c r="B8" s="209"/>
      <c r="C8" s="122">
        <v>6</v>
      </c>
      <c r="D8" s="174" t="s">
        <v>100</v>
      </c>
    </row>
    <row r="9" spans="1:4" outlineLevel="1" x14ac:dyDescent="0.35">
      <c r="A9" s="199"/>
      <c r="B9" s="209"/>
      <c r="C9" s="122">
        <v>7</v>
      </c>
      <c r="D9" s="173" t="s">
        <v>103</v>
      </c>
    </row>
    <row r="10" spans="1:4" outlineLevel="1" x14ac:dyDescent="0.35">
      <c r="A10" s="199"/>
      <c r="B10" s="209"/>
      <c r="C10" s="122"/>
      <c r="D10" s="174" t="s">
        <v>104</v>
      </c>
    </row>
    <row r="11" spans="1:4" outlineLevel="1" x14ac:dyDescent="0.35">
      <c r="A11" s="199"/>
      <c r="B11" s="209"/>
      <c r="C11" s="122"/>
      <c r="D11" s="174" t="s">
        <v>105</v>
      </c>
    </row>
    <row r="12" spans="1:4" outlineLevel="1" x14ac:dyDescent="0.35">
      <c r="A12" s="199"/>
      <c r="B12" s="209"/>
      <c r="C12" s="122"/>
      <c r="D12" s="174" t="s">
        <v>106</v>
      </c>
    </row>
    <row r="13" spans="1:4" ht="15" outlineLevel="1" thickBot="1" x14ac:dyDescent="0.4">
      <c r="A13" s="199"/>
      <c r="B13" s="210"/>
      <c r="C13" s="122"/>
      <c r="D13" s="174" t="s">
        <v>107</v>
      </c>
    </row>
    <row r="14" spans="1:4" ht="14.5" customHeight="1" outlineLevel="1" x14ac:dyDescent="0.35">
      <c r="A14" s="199"/>
      <c r="B14" s="211" t="s">
        <v>127</v>
      </c>
      <c r="C14" s="122">
        <v>8</v>
      </c>
      <c r="D14" s="174" t="s">
        <v>109</v>
      </c>
    </row>
    <row r="15" spans="1:4" outlineLevel="1" x14ac:dyDescent="0.35">
      <c r="A15" s="199"/>
      <c r="B15" s="211"/>
      <c r="C15" s="122"/>
      <c r="D15" s="174" t="s">
        <v>122</v>
      </c>
    </row>
    <row r="16" spans="1:4" s="146" customFormat="1" outlineLevel="1" x14ac:dyDescent="0.35">
      <c r="A16" s="199"/>
      <c r="B16" s="211"/>
      <c r="C16" s="122"/>
      <c r="D16" s="174" t="s">
        <v>610</v>
      </c>
    </row>
    <row r="17" spans="1:4" outlineLevel="1" x14ac:dyDescent="0.35">
      <c r="A17" s="199"/>
      <c r="B17" s="211"/>
      <c r="C17" s="122"/>
      <c r="D17" s="174" t="s">
        <v>144</v>
      </c>
    </row>
    <row r="18" spans="1:4" outlineLevel="1" x14ac:dyDescent="0.35">
      <c r="A18" s="199"/>
      <c r="B18" s="211"/>
      <c r="C18" s="122"/>
      <c r="D18" s="174" t="s">
        <v>151</v>
      </c>
    </row>
    <row r="19" spans="1:4" outlineLevel="1" x14ac:dyDescent="0.35">
      <c r="A19" s="199"/>
      <c r="B19" s="211"/>
      <c r="C19" s="122"/>
      <c r="D19" s="174" t="s">
        <v>159</v>
      </c>
    </row>
    <row r="20" spans="1:4" ht="15" outlineLevel="1" thickBot="1" x14ac:dyDescent="0.4">
      <c r="A20" s="199"/>
      <c r="B20" s="211"/>
      <c r="C20" s="122"/>
      <c r="D20" s="175" t="s">
        <v>175</v>
      </c>
    </row>
    <row r="21" spans="1:4" outlineLevel="1" x14ac:dyDescent="0.35">
      <c r="A21" s="199"/>
      <c r="B21" s="211"/>
      <c r="C21" s="122"/>
      <c r="D21" s="125" t="s">
        <v>180</v>
      </c>
    </row>
    <row r="22" spans="1:4" outlineLevel="1" x14ac:dyDescent="0.35">
      <c r="A22" s="199"/>
      <c r="B22" s="211"/>
      <c r="C22" s="122"/>
      <c r="D22" s="126" t="s">
        <v>194</v>
      </c>
    </row>
    <row r="23" spans="1:4" outlineLevel="1" x14ac:dyDescent="0.35">
      <c r="A23" s="199"/>
      <c r="B23" s="211"/>
      <c r="C23" s="122">
        <v>9</v>
      </c>
      <c r="D23" s="126" t="s">
        <v>199</v>
      </c>
    </row>
    <row r="24" spans="1:4" outlineLevel="1" x14ac:dyDescent="0.35">
      <c r="A24" s="199"/>
      <c r="B24" s="211"/>
      <c r="C24" s="122">
        <v>10</v>
      </c>
      <c r="D24" s="126" t="s">
        <v>200</v>
      </c>
    </row>
    <row r="25" spans="1:4" outlineLevel="1" x14ac:dyDescent="0.35">
      <c r="A25" s="199"/>
      <c r="B25" s="211"/>
      <c r="C25" s="122">
        <v>11</v>
      </c>
      <c r="D25" s="127" t="s">
        <v>201</v>
      </c>
    </row>
    <row r="26" spans="1:4" outlineLevel="1" x14ac:dyDescent="0.35">
      <c r="A26" s="199"/>
      <c r="B26" s="211"/>
      <c r="C26" s="122">
        <v>12</v>
      </c>
      <c r="D26" s="126" t="s">
        <v>210</v>
      </c>
    </row>
    <row r="27" spans="1:4" outlineLevel="1" x14ac:dyDescent="0.35">
      <c r="A27" s="199"/>
      <c r="B27" s="211"/>
      <c r="C27" s="122">
        <v>13</v>
      </c>
      <c r="D27" s="127" t="s">
        <v>212</v>
      </c>
    </row>
    <row r="28" spans="1:4" outlineLevel="1" x14ac:dyDescent="0.35">
      <c r="A28" s="199"/>
      <c r="B28" s="211"/>
      <c r="C28" s="122">
        <v>14</v>
      </c>
      <c r="D28" s="126" t="s">
        <v>238</v>
      </c>
    </row>
    <row r="29" spans="1:4" ht="15" outlineLevel="1" thickBot="1" x14ac:dyDescent="0.4">
      <c r="A29" s="199"/>
      <c r="B29" s="211"/>
      <c r="C29" s="122">
        <v>15</v>
      </c>
      <c r="D29" s="126" t="s">
        <v>239</v>
      </c>
    </row>
    <row r="30" spans="1:4" ht="15.5" customHeight="1" outlineLevel="1" x14ac:dyDescent="0.35">
      <c r="A30" s="200"/>
      <c r="B30" s="189" t="s">
        <v>70</v>
      </c>
      <c r="C30" s="122">
        <v>16</v>
      </c>
      <c r="D30" s="128" t="s">
        <v>242</v>
      </c>
    </row>
    <row r="31" spans="1:4" ht="14.5" customHeight="1" thickBot="1" x14ac:dyDescent="0.4">
      <c r="A31" s="201"/>
      <c r="B31" s="190"/>
      <c r="C31" s="122">
        <v>17</v>
      </c>
      <c r="D31" s="128" t="s">
        <v>243</v>
      </c>
    </row>
    <row r="32" spans="1:4" s="102" customFormat="1" ht="14.5" customHeight="1" thickBot="1" x14ac:dyDescent="0.4">
      <c r="A32" s="120"/>
      <c r="B32" s="190"/>
      <c r="C32" s="122"/>
      <c r="D32" s="128" t="s">
        <v>495</v>
      </c>
    </row>
    <row r="33" spans="1:4" ht="14.5" customHeight="1" outlineLevel="1" x14ac:dyDescent="0.35">
      <c r="A33" s="202" t="s">
        <v>366</v>
      </c>
      <c r="B33" s="190"/>
      <c r="C33" s="122">
        <v>18</v>
      </c>
      <c r="D33" s="126" t="s">
        <v>285</v>
      </c>
    </row>
    <row r="34" spans="1:4" ht="14.5" customHeight="1" outlineLevel="1" x14ac:dyDescent="0.35">
      <c r="A34" s="203"/>
      <c r="B34" s="190"/>
      <c r="C34" s="122">
        <v>20</v>
      </c>
      <c r="D34" s="128" t="s">
        <v>286</v>
      </c>
    </row>
    <row r="35" spans="1:4" outlineLevel="1" x14ac:dyDescent="0.35">
      <c r="A35" s="203"/>
      <c r="B35" s="190"/>
      <c r="C35" s="122">
        <v>21</v>
      </c>
      <c r="D35" s="126" t="s">
        <v>301</v>
      </c>
    </row>
    <row r="36" spans="1:4" outlineLevel="1" x14ac:dyDescent="0.35">
      <c r="A36" s="203"/>
      <c r="B36" s="190"/>
      <c r="C36" s="122">
        <v>21</v>
      </c>
      <c r="D36" s="126" t="s">
        <v>72</v>
      </c>
    </row>
    <row r="37" spans="1:4" outlineLevel="1" x14ac:dyDescent="0.35">
      <c r="A37" s="203"/>
      <c r="B37" s="190"/>
      <c r="C37" s="122">
        <v>21</v>
      </c>
      <c r="D37" s="126" t="s">
        <v>343</v>
      </c>
    </row>
    <row r="38" spans="1:4" outlineLevel="1" x14ac:dyDescent="0.35">
      <c r="A38" s="203"/>
      <c r="B38" s="190"/>
      <c r="C38" s="122"/>
      <c r="D38" s="126" t="s">
        <v>344</v>
      </c>
    </row>
    <row r="39" spans="1:4" ht="15" outlineLevel="1" thickBot="1" x14ac:dyDescent="0.4">
      <c r="A39" s="203"/>
      <c r="B39" s="190"/>
      <c r="C39" s="124"/>
      <c r="D39" s="126" t="s">
        <v>353</v>
      </c>
    </row>
    <row r="40" spans="1:4" ht="15" outlineLevel="1" thickBot="1" x14ac:dyDescent="0.4">
      <c r="A40" s="204"/>
      <c r="B40" s="190"/>
      <c r="C40" s="121"/>
      <c r="D40" s="126" t="s">
        <v>361</v>
      </c>
    </row>
    <row r="41" spans="1:4" x14ac:dyDescent="0.35">
      <c r="A41" s="186" t="s">
        <v>513</v>
      </c>
      <c r="B41" s="190"/>
      <c r="C41" s="122">
        <v>22</v>
      </c>
      <c r="D41" s="129" t="s">
        <v>372</v>
      </c>
    </row>
    <row r="42" spans="1:4" x14ac:dyDescent="0.35">
      <c r="A42" s="187"/>
      <c r="B42" s="190"/>
      <c r="C42" s="122"/>
      <c r="D42" s="130" t="s">
        <v>373</v>
      </c>
    </row>
    <row r="43" spans="1:4" x14ac:dyDescent="0.35">
      <c r="A43" s="187"/>
      <c r="B43" s="190"/>
      <c r="C43" s="122"/>
      <c r="D43" s="129" t="s">
        <v>374</v>
      </c>
    </row>
    <row r="44" spans="1:4" x14ac:dyDescent="0.35">
      <c r="A44" s="187"/>
      <c r="B44" s="190"/>
      <c r="C44" s="122"/>
      <c r="D44" s="129" t="s">
        <v>410</v>
      </c>
    </row>
    <row r="45" spans="1:4" x14ac:dyDescent="0.35">
      <c r="A45" s="187"/>
      <c r="B45" s="190"/>
      <c r="C45" s="122"/>
      <c r="D45" s="129" t="s">
        <v>438</v>
      </c>
    </row>
    <row r="46" spans="1:4" x14ac:dyDescent="0.35">
      <c r="A46" s="187"/>
      <c r="B46" s="190"/>
      <c r="C46" s="122"/>
      <c r="D46" s="129" t="s">
        <v>442</v>
      </c>
    </row>
    <row r="47" spans="1:4" x14ac:dyDescent="0.35">
      <c r="A47" s="187"/>
      <c r="B47" s="190"/>
      <c r="C47" s="122">
        <v>28</v>
      </c>
      <c r="D47" s="131" t="s">
        <v>446</v>
      </c>
    </row>
    <row r="48" spans="1:4" ht="15" thickBot="1" x14ac:dyDescent="0.4">
      <c r="A48" s="187"/>
      <c r="B48" s="190"/>
      <c r="C48" s="123">
        <v>29</v>
      </c>
      <c r="D48" s="132" t="s">
        <v>451</v>
      </c>
    </row>
    <row r="49" spans="1:4" ht="15" thickBot="1" x14ac:dyDescent="0.4">
      <c r="A49" s="187"/>
      <c r="B49" s="190"/>
      <c r="C49" s="123">
        <v>30</v>
      </c>
      <c r="D49" s="176" t="s">
        <v>577</v>
      </c>
    </row>
    <row r="50" spans="1:4" x14ac:dyDescent="0.35">
      <c r="A50" s="187"/>
      <c r="B50" s="190"/>
      <c r="C50" s="124">
        <v>31</v>
      </c>
      <c r="D50" s="176" t="s">
        <v>578</v>
      </c>
    </row>
    <row r="51" spans="1:4" x14ac:dyDescent="0.35">
      <c r="A51" s="187"/>
      <c r="B51" s="190"/>
      <c r="C51" s="177">
        <v>32</v>
      </c>
      <c r="D51" s="178" t="s">
        <v>579</v>
      </c>
    </row>
    <row r="52" spans="1:4" x14ac:dyDescent="0.35">
      <c r="A52" s="187"/>
      <c r="B52" s="190"/>
      <c r="C52" s="177">
        <v>33</v>
      </c>
      <c r="D52" s="178" t="s">
        <v>580</v>
      </c>
    </row>
    <row r="53" spans="1:4" x14ac:dyDescent="0.35">
      <c r="A53" s="187"/>
      <c r="B53" s="190"/>
      <c r="C53" s="177">
        <v>34</v>
      </c>
      <c r="D53" s="178" t="s">
        <v>599</v>
      </c>
    </row>
    <row r="54" spans="1:4" x14ac:dyDescent="0.35">
      <c r="A54" s="187"/>
      <c r="B54" s="190"/>
      <c r="C54" s="177">
        <v>35</v>
      </c>
      <c r="D54" s="178" t="s">
        <v>600</v>
      </c>
    </row>
    <row r="55" spans="1:4" x14ac:dyDescent="0.35">
      <c r="A55" s="187"/>
      <c r="B55" s="190"/>
      <c r="C55" s="177">
        <v>36</v>
      </c>
      <c r="D55" s="178" t="s">
        <v>602</v>
      </c>
    </row>
    <row r="56" spans="1:4" ht="15" thickBot="1" x14ac:dyDescent="0.4">
      <c r="A56" s="187"/>
      <c r="B56" s="191"/>
      <c r="C56" s="177">
        <v>37</v>
      </c>
      <c r="D56" s="179" t="s">
        <v>86</v>
      </c>
    </row>
    <row r="57" spans="1:4" ht="15" thickBot="1" x14ac:dyDescent="0.4">
      <c r="A57" s="188"/>
      <c r="B57" s="195" t="s">
        <v>604</v>
      </c>
      <c r="C57" s="177">
        <v>38</v>
      </c>
      <c r="D57" s="179" t="s">
        <v>605</v>
      </c>
    </row>
    <row r="58" spans="1:4" x14ac:dyDescent="0.35">
      <c r="A58" s="192" t="s">
        <v>603</v>
      </c>
      <c r="B58" s="196"/>
      <c r="C58" s="177">
        <v>39</v>
      </c>
      <c r="D58" s="179" t="s">
        <v>87</v>
      </c>
    </row>
    <row r="59" spans="1:4" x14ac:dyDescent="0.35">
      <c r="A59" s="193"/>
      <c r="B59" s="196"/>
      <c r="C59" s="177">
        <v>40</v>
      </c>
      <c r="D59" s="179" t="s">
        <v>88</v>
      </c>
    </row>
    <row r="60" spans="1:4" x14ac:dyDescent="0.35">
      <c r="A60" s="193"/>
      <c r="B60" s="196"/>
      <c r="C60" s="177">
        <v>41</v>
      </c>
      <c r="D60" s="179" t="s">
        <v>89</v>
      </c>
    </row>
    <row r="61" spans="1:4" x14ac:dyDescent="0.35">
      <c r="A61" s="193"/>
      <c r="B61" s="196"/>
      <c r="C61" s="177">
        <v>42</v>
      </c>
      <c r="D61" s="179" t="s">
        <v>90</v>
      </c>
    </row>
    <row r="62" spans="1:4" ht="15" thickBot="1" x14ac:dyDescent="0.4">
      <c r="A62" s="193"/>
      <c r="B62" s="197"/>
      <c r="C62" s="177">
        <v>43</v>
      </c>
      <c r="D62" s="178" t="s">
        <v>606</v>
      </c>
    </row>
    <row r="63" spans="1:4" ht="15" thickBot="1" x14ac:dyDescent="0.4">
      <c r="A63" s="194"/>
      <c r="C63" s="177">
        <v>44</v>
      </c>
      <c r="D63" s="179" t="s">
        <v>609</v>
      </c>
    </row>
    <row r="64" spans="1:4" x14ac:dyDescent="0.35">
      <c r="C64" s="180"/>
      <c r="D64" s="179"/>
    </row>
    <row r="65" spans="3:4" x14ac:dyDescent="0.35">
      <c r="C65" s="180"/>
      <c r="D65" s="179"/>
    </row>
    <row r="66" spans="3:4" x14ac:dyDescent="0.35">
      <c r="C66" s="180"/>
      <c r="D66" s="179"/>
    </row>
    <row r="67" spans="3:4" ht="15" thickBot="1" x14ac:dyDescent="0.4">
      <c r="C67" s="181"/>
      <c r="D67" s="182"/>
    </row>
  </sheetData>
  <mergeCells count="9">
    <mergeCell ref="A41:A57"/>
    <mergeCell ref="B30:B56"/>
    <mergeCell ref="A58:A63"/>
    <mergeCell ref="B57:B62"/>
    <mergeCell ref="A3:A31"/>
    <mergeCell ref="A33:A40"/>
    <mergeCell ref="B3:B6"/>
    <mergeCell ref="B7:B13"/>
    <mergeCell ref="B14:B29"/>
  </mergeCells>
  <hyperlinks>
    <hyperlink ref="D17" location="Sheet4!A1" display="b. Operator      " xr:uid="{47B53F67-A572-4EA1-8B88-16527FB61E83}"/>
    <hyperlink ref="D18" location="Formula!A1" display="c. If Function Formula Assigning Values regarding this Like If Function Assign Value i.e" xr:uid="{E66E3C20-DAD3-41D0-A006-76A04D5A383A}"/>
    <hyperlink ref="D19" location="Formula!A19" display="d. date time formula " xr:uid="{4A28A602-0EC9-4794-901E-A3F736BE50C6}"/>
    <hyperlink ref="D26" location="'$ Basis Range Multiplication '!B4" display="$ Range " xr:uid="{433BFA29-940E-4D86-868E-4709C51A4575}"/>
    <hyperlink ref="D28" location="Formula!B86" display="IfERROR " xr:uid="{C92DB7AA-99C9-4EA2-B708-00EB9EDF46F5}"/>
    <hyperlink ref="D29" location="'Covid US '!S2" display="If error _vlookup" xr:uid="{B6838032-4AA4-429B-A9EE-4B33F92779FF}"/>
    <hyperlink ref="D30" location="'Covid US '!D2" display="Ambersand Option (&amp;)( operator let us join text items without using FUNCTION -CONCATENATE Function )" xr:uid="{3F0FAF64-6A0C-4375-ADD3-483D645A8A95}"/>
    <hyperlink ref="D31" location="'Covid US '!D2" display="Text Function  function lets you change the way a number appears by applying formatting to it with format codes. It's useful in situations where you want to display numbers in a more readable format" xr:uid="{57020589-5CEA-4D76-8922-A7A468A699AE}"/>
    <hyperlink ref="D33" location="'$ Basis Range Multiplication '!B17" display="Vlook Up (Covid US Cases)  &amp; in Range Multiplcation Sheets" xr:uid="{7D9EC6C2-72B7-4B79-8E50-0D8FE003BFF8}"/>
    <hyperlink ref="D34" location="'Covid US '!A1" display="Sorting Function " xr:uid="{BAA21149-C6C4-46A7-BFCE-986FD347FED7}"/>
    <hyperlink ref="D35" location="Formula!B121" display="Custom filter  ( Alt + : ) basically using selecting visible cell and in this case we have used it for the purpose of (*100) on this filter ." xr:uid="{300A6035-E123-421B-9966-19C661CF7347}"/>
    <hyperlink ref="D36" location="'$ Basis Range Multiplication '!B33" display="Conditional Formatting " xr:uid="{D0212AAB-4F01-4FFF-88D5-1F56809F52E2}"/>
    <hyperlink ref="D37" location="'Sorting and Duplicates'!B2" display="Sorting Function  and Duplicate Removal " xr:uid="{C4870C1F-19DD-40C7-B430-380E56495362}"/>
    <hyperlink ref="D38" location="Sorting_1!B428" display="  a. Sorting " xr:uid="{E81DB31F-D30D-4204-9830-889E627EE55D}"/>
    <hyperlink ref="D39" location="'Sorting and Duplicates 2'!L426" display="  b. Sorting and Duplicates " xr:uid="{94D35A0A-A891-429F-B259-1E258D064AA5}"/>
    <hyperlink ref="D40" location="'Sorting on the basis of rows '!D426" display="  c. Sorting on the basis of rows " xr:uid="{F11C287F-FD22-490C-BCAF-2DA1D078E1BD}"/>
    <hyperlink ref="D43" location="Pivot_Table!A3" display="b.How to change  column to it's original name like in this sheet row label is changed to " xr:uid="{3B33633D-98E0-4095-A7E1-4BE0013D6EE7}"/>
    <hyperlink ref="D41" location="Pivot_Table!A3" display="Pivot Table (Basically Giving total inand out or total summary of whole data ." xr:uid="{C7FB5F2C-DE77-49AA-AF82-D21864C3432F}"/>
    <hyperlink ref="D44" location="Pivot_Table!A21" display="c.Addition of extra pivot table in the sae existing worksheet by ( alt+n+v+existing worksheet (exact location in requsite column and rows ) we want to add " xr:uid="{538A8502-BBA0-4B9A-80A0-5DAE77C49B38}"/>
    <hyperlink ref="D45" location="Pivot_Table!C68" display="d.Second change is inserting new set of column in pivot table by shortcut (alt+jt+j (filed sets) and do any function and inser column acc to that ." xr:uid="{4953E830-25C7-4FC0-84BF-F701D6676570}"/>
    <hyperlink ref="D46" location="Pivot_Table!C69" display="e. change in style of pivot table" xr:uid="{E49BB0E4-1621-43A3-BA1E-1A7B1605D351}"/>
    <hyperlink ref="D47" location="Pivot_Table!C116" display="Insert Slicer" xr:uid="{C3BDD3A7-D6EB-4632-9817-54911C053BFD}"/>
    <hyperlink ref="D32" location="'Index &amp; Match'!L1" display="Vlookupvs Index&amp;Mtach Function " xr:uid="{F5C3D3D7-A1A8-4F8E-81D8-C9B4558910F2}"/>
    <hyperlink ref="D7" location="'Indexing '!A1" display="Grid lines (Option View  ) Basically for formatting purpose we can remove/add gridlines  example " xr:uid="{F158DEFC-17F7-4631-A700-C9B2484C9EA6}"/>
    <hyperlink ref="D8" location="'Indexing '!A1" display="Grouping Of subtopic ( Basically Help to collapse of all subtopic )  i.e as we have done in index  worksheet ." xr:uid="{1B500D64-2278-427B-A015-DE7A1130F6CF}"/>
    <hyperlink ref="D48" location="Pivot_Table!C131" display="Insert Timetable" xr:uid="{CBC9F3F0-2537-4CF5-9744-96935FB47A61}"/>
    <hyperlink ref="D10:D15" location="'Indexing '!A1" display="a. Merging (Merging and Centre of Main Index (Topic) Performing Bullet and Bold underline and double uunderline ." xr:uid="{2E1B26F9-B70B-486E-9544-2F38D7FA66E2}"/>
    <hyperlink ref="D20" location="Formula!E35" display="e. Usage Of Find Function in order to find out postion of specifc value ." xr:uid="{DEB7231A-0D48-4CE7-A74B-45B6E601F282}"/>
    <hyperlink ref="D21" location="Formula!C37" display="f. Find Function , Left ,Right , Len function " xr:uid="{0EB5741B-B599-4900-86C9-FA0B70465B4C}"/>
    <hyperlink ref="D22" location="Formula!C44" display="g. Text to columns or using delimiter " xr:uid="{6DB87CA4-A88D-409D-80B4-30778C32DBFF}"/>
    <hyperlink ref="D23" location="Formula!C52" display="Basically Use Evaluate Formulas For debugging Purpose" xr:uid="{95FF3424-30F3-4678-9F78-9A98E6841070}"/>
    <hyperlink ref="D24" location="Formula!C56" display="Trace Dependents - Basically Tracing Dependent Values  from parent values ." xr:uid="{53EE7A35-DFB2-48F5-90AE-0CCEE26EFD0E}"/>
    <hyperlink ref="D49" location="Formula!C155" display="Sumif and Sumifs / Countif and Countifs Function  (Basic Function in Excel Various Syntax)" xr:uid="{895F04C8-D081-4921-8910-4D723D54AA8A}"/>
    <hyperlink ref="D50" location="Formula!C155" display="Countif and Countifs function (Basic Function in Excel various Syntax)" xr:uid="{297BB449-DD6B-4ADC-9037-80A1DCEA5D89}"/>
    <hyperlink ref="D51" location="Pivot_Table!H195" display="Sumif &amp; Countif function in pivot table" xr:uid="{418AA598-C806-4326-8CD9-A6F3626B20A2}"/>
    <hyperlink ref="D52" location="Pivot_Table!I195" display="Get Pivot table data change ( Basically used to remove get pivot table link )" xr:uid="{BD2A2C95-6B1A-4955-8DA6-B8AA3277E0BA}"/>
    <hyperlink ref="D53" location="Pivot_Table!J183" display="For Text Sticker(sticky paper) like this go to  Insert - text and Select Sticker . " xr:uid="{10B369F2-4788-4124-A790-DEC986072904}"/>
    <hyperlink ref="D54" location="'Index &amp; Match'!A2" display="Index &amp; Match " xr:uid="{45829A4E-4252-4790-A268-3D6A38A82A59}"/>
    <hyperlink ref="D55" location="'Index &amp; Match'!L3" display="Index &amp; Match Vs Vlookup Vs Hlookup " xr:uid="{D114DC18-5C8A-4289-8973-EC6588132D80}"/>
    <hyperlink ref="D62" r:id="rId1" xr:uid="{05B2C625-9119-4C28-ADB1-481847757DA3}"/>
    <hyperlink ref="D16" location="'Operator (Formula)'!C2" display="a.1 you can check out the ioperator sheet to understand all the basic thereotical knowledge before doing practical function ." xr:uid="{E682AA3A-C9B6-43A3-8BFC-3EAD665C039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F201-E004-4C5C-AF16-29C42FC2D63C}">
  <dimension ref="A1:R295"/>
  <sheetViews>
    <sheetView topLeftCell="B85" workbookViewId="0">
      <selection activeCell="E95" sqref="E95"/>
    </sheetView>
  </sheetViews>
  <sheetFormatPr defaultRowHeight="14.5" x14ac:dyDescent="0.35"/>
  <cols>
    <col min="2" max="2" width="18.36328125" bestFit="1" customWidth="1"/>
    <col min="3" max="3" width="12.36328125" bestFit="1" customWidth="1"/>
    <col min="4" max="4" width="13.7265625" bestFit="1" customWidth="1"/>
    <col min="5" max="5" width="21.90625" bestFit="1" customWidth="1"/>
    <col min="6" max="6" width="22.36328125" bestFit="1" customWidth="1"/>
    <col min="7" max="7" width="21.1796875" bestFit="1" customWidth="1"/>
    <col min="8" max="8" width="21.453125" bestFit="1" customWidth="1"/>
    <col min="9" max="9" width="23.6328125" bestFit="1" customWidth="1"/>
    <col min="10" max="10" width="20.81640625" bestFit="1" customWidth="1"/>
    <col min="11" max="11" width="45.6328125" bestFit="1" customWidth="1"/>
    <col min="12" max="12" width="13.54296875" bestFit="1" customWidth="1"/>
    <col min="13" max="16" width="9.81640625" bestFit="1" customWidth="1"/>
    <col min="17" max="17" width="20.81640625" bestFit="1" customWidth="1"/>
    <col min="18" max="20" width="4.26953125" bestFit="1" customWidth="1"/>
    <col min="21" max="21" width="3.81640625" bestFit="1" customWidth="1"/>
    <col min="22" max="22" width="4.453125" bestFit="1" customWidth="1"/>
    <col min="23" max="23" width="3.6328125" bestFit="1" customWidth="1"/>
    <col min="24" max="24" width="3.26953125" bestFit="1" customWidth="1"/>
    <col min="25" max="25" width="4" bestFit="1" customWidth="1"/>
    <col min="26" max="26" width="3.81640625" bestFit="1" customWidth="1"/>
    <col min="27" max="27" width="3.7265625" bestFit="1" customWidth="1"/>
    <col min="28" max="29" width="4.26953125" bestFit="1" customWidth="1"/>
    <col min="30" max="30" width="18.54296875" bestFit="1" customWidth="1"/>
    <col min="31" max="31" width="25.7265625" bestFit="1" customWidth="1"/>
  </cols>
  <sheetData>
    <row r="1" spans="2:4" x14ac:dyDescent="0.35">
      <c r="B1" s="86" t="s">
        <v>2</v>
      </c>
      <c r="C1" t="s">
        <v>376</v>
      </c>
    </row>
    <row r="2" spans="2:4" x14ac:dyDescent="0.35">
      <c r="B2" s="88" t="s">
        <v>120</v>
      </c>
      <c r="C2" s="88" t="s">
        <v>407</v>
      </c>
    </row>
    <row r="3" spans="2:4" x14ac:dyDescent="0.35">
      <c r="B3" s="86" t="s">
        <v>240</v>
      </c>
      <c r="C3" t="s">
        <v>371</v>
      </c>
      <c r="D3" t="s">
        <v>375</v>
      </c>
    </row>
    <row r="4" spans="2:4" x14ac:dyDescent="0.35">
      <c r="B4" t="s">
        <v>392</v>
      </c>
      <c r="C4" s="87">
        <v>19</v>
      </c>
      <c r="D4" s="87">
        <v>33</v>
      </c>
    </row>
    <row r="5" spans="2:4" x14ac:dyDescent="0.35">
      <c r="B5" t="s">
        <v>386</v>
      </c>
      <c r="C5" s="87">
        <v>31</v>
      </c>
      <c r="D5" s="87">
        <v>4088792625</v>
      </c>
    </row>
    <row r="6" spans="2:4" x14ac:dyDescent="0.35">
      <c r="B6" t="s">
        <v>387</v>
      </c>
      <c r="C6" s="87">
        <v>30</v>
      </c>
      <c r="D6" s="87">
        <v>5221247701</v>
      </c>
    </row>
    <row r="7" spans="2:4" x14ac:dyDescent="0.35">
      <c r="B7" t="s">
        <v>388</v>
      </c>
      <c r="C7" s="87">
        <v>31</v>
      </c>
      <c r="D7" s="87">
        <v>7061253472</v>
      </c>
    </row>
    <row r="8" spans="2:4" x14ac:dyDescent="0.35">
      <c r="B8" t="s">
        <v>396</v>
      </c>
      <c r="C8" s="87">
        <v>29</v>
      </c>
      <c r="D8" s="87">
        <v>20179</v>
      </c>
    </row>
    <row r="9" spans="2:4" x14ac:dyDescent="0.35">
      <c r="B9" t="s">
        <v>397</v>
      </c>
      <c r="C9" s="87">
        <v>31</v>
      </c>
      <c r="D9" s="87">
        <v>8650876</v>
      </c>
    </row>
    <row r="10" spans="2:4" x14ac:dyDescent="0.35">
      <c r="B10" t="s">
        <v>398</v>
      </c>
      <c r="C10" s="87">
        <v>30</v>
      </c>
      <c r="D10" s="87">
        <v>111970900</v>
      </c>
    </row>
    <row r="11" spans="2:4" x14ac:dyDescent="0.35">
      <c r="B11" t="s">
        <v>399</v>
      </c>
      <c r="C11" s="87">
        <v>31</v>
      </c>
      <c r="D11" s="87">
        <v>373518518</v>
      </c>
    </row>
    <row r="12" spans="2:4" x14ac:dyDescent="0.35">
      <c r="B12" t="s">
        <v>400</v>
      </c>
      <c r="C12" s="87">
        <v>30</v>
      </c>
      <c r="D12" s="87">
        <v>787102524</v>
      </c>
    </row>
    <row r="13" spans="2:4" x14ac:dyDescent="0.35">
      <c r="B13" t="s">
        <v>401</v>
      </c>
      <c r="C13" s="87">
        <v>31</v>
      </c>
      <c r="D13" s="87">
        <v>1480428691</v>
      </c>
    </row>
    <row r="14" spans="2:4" x14ac:dyDescent="0.35">
      <c r="B14" t="s">
        <v>402</v>
      </c>
      <c r="C14" s="87">
        <v>31</v>
      </c>
      <c r="D14" s="87">
        <v>2290408309</v>
      </c>
    </row>
    <row r="15" spans="2:4" x14ac:dyDescent="0.35">
      <c r="B15" t="s">
        <v>403</v>
      </c>
      <c r="C15" s="87">
        <v>30</v>
      </c>
      <c r="D15" s="87">
        <v>2995631279</v>
      </c>
    </row>
    <row r="16" spans="2:4" x14ac:dyDescent="0.35">
      <c r="B16" t="s">
        <v>404</v>
      </c>
      <c r="C16" s="87">
        <v>31</v>
      </c>
      <c r="D16" s="87">
        <v>8794436257</v>
      </c>
    </row>
    <row r="17" spans="2:8" x14ac:dyDescent="0.35">
      <c r="B17" t="s">
        <v>405</v>
      </c>
      <c r="C17" s="87">
        <v>21</v>
      </c>
      <c r="D17" s="87">
        <v>9351034941</v>
      </c>
    </row>
    <row r="18" spans="2:8" x14ac:dyDescent="0.35">
      <c r="B18" t="s">
        <v>406</v>
      </c>
      <c r="C18" s="87">
        <v>7</v>
      </c>
      <c r="D18" s="87">
        <v>2516692513</v>
      </c>
    </row>
    <row r="19" spans="2:8" x14ac:dyDescent="0.35">
      <c r="B19" t="s">
        <v>369</v>
      </c>
      <c r="C19" s="87">
        <v>413</v>
      </c>
      <c r="D19" s="87">
        <v>45081188818</v>
      </c>
    </row>
    <row r="21" spans="2:8" x14ac:dyDescent="0.35">
      <c r="B21" s="90" t="s">
        <v>409</v>
      </c>
      <c r="C21" s="90"/>
      <c r="D21" s="90"/>
      <c r="E21" s="90"/>
      <c r="F21" s="90"/>
      <c r="G21" s="90"/>
      <c r="H21" s="91"/>
    </row>
    <row r="22" spans="2:8" x14ac:dyDescent="0.35">
      <c r="B22" s="37" t="s">
        <v>121</v>
      </c>
      <c r="C22" s="89" t="s">
        <v>408</v>
      </c>
      <c r="D22" s="89"/>
    </row>
    <row r="25" spans="2:8" x14ac:dyDescent="0.35">
      <c r="C25" s="86" t="s">
        <v>2</v>
      </c>
      <c r="D25" s="97" t="s">
        <v>236</v>
      </c>
    </row>
    <row r="27" spans="2:8" x14ac:dyDescent="0.35">
      <c r="C27" s="86" t="s">
        <v>368</v>
      </c>
      <c r="D27" s="97" t="s">
        <v>371</v>
      </c>
      <c r="E27" s="97" t="s">
        <v>375</v>
      </c>
    </row>
    <row r="28" spans="2:8" x14ac:dyDescent="0.35">
      <c r="C28" s="10" t="s">
        <v>392</v>
      </c>
      <c r="D28" s="87">
        <v>9</v>
      </c>
      <c r="E28" s="87">
        <v>0</v>
      </c>
    </row>
    <row r="29" spans="2:8" x14ac:dyDescent="0.35">
      <c r="C29" s="101" t="s">
        <v>412</v>
      </c>
      <c r="D29" s="87">
        <v>9</v>
      </c>
      <c r="E29" s="87">
        <v>0</v>
      </c>
    </row>
    <row r="30" spans="2:8" x14ac:dyDescent="0.35">
      <c r="C30" s="10" t="s">
        <v>369</v>
      </c>
      <c r="D30" s="87">
        <v>9</v>
      </c>
      <c r="E30" s="87">
        <v>0</v>
      </c>
    </row>
    <row r="32" spans="2:8" x14ac:dyDescent="0.35">
      <c r="B32" t="s">
        <v>152</v>
      </c>
      <c r="C32" s="226" t="s">
        <v>411</v>
      </c>
      <c r="D32" s="227"/>
      <c r="E32" s="228"/>
    </row>
    <row r="35" spans="3:7" x14ac:dyDescent="0.35">
      <c r="C35" s="86" t="s">
        <v>17</v>
      </c>
      <c r="D35" s="86" t="s">
        <v>18</v>
      </c>
      <c r="E35" t="s">
        <v>371</v>
      </c>
      <c r="F35" t="s">
        <v>375</v>
      </c>
    </row>
    <row r="36" spans="3:7" x14ac:dyDescent="0.35">
      <c r="C36" t="s">
        <v>377</v>
      </c>
      <c r="D36" s="1" t="s">
        <v>412</v>
      </c>
      <c r="E36" s="87">
        <v>19</v>
      </c>
      <c r="F36" s="87">
        <v>33</v>
      </c>
      <c r="G36" s="87"/>
    </row>
    <row r="37" spans="3:7" x14ac:dyDescent="0.35">
      <c r="C37" t="s">
        <v>424</v>
      </c>
      <c r="E37" s="87">
        <v>19</v>
      </c>
      <c r="F37" s="87">
        <v>33</v>
      </c>
      <c r="G37" s="87"/>
    </row>
    <row r="38" spans="3:7" x14ac:dyDescent="0.35">
      <c r="C38" t="s">
        <v>378</v>
      </c>
      <c r="E38" s="87">
        <v>29</v>
      </c>
      <c r="F38" s="87">
        <v>20179</v>
      </c>
      <c r="G38" s="87"/>
    </row>
    <row r="39" spans="3:7" x14ac:dyDescent="0.35">
      <c r="C39" t="s">
        <v>379</v>
      </c>
      <c r="D39" s="1" t="s">
        <v>417</v>
      </c>
      <c r="E39" s="87">
        <v>31</v>
      </c>
      <c r="F39" s="87">
        <v>8650876</v>
      </c>
      <c r="G39" s="87"/>
    </row>
    <row r="40" spans="3:7" x14ac:dyDescent="0.35">
      <c r="C40" t="s">
        <v>425</v>
      </c>
      <c r="E40" s="87">
        <v>31</v>
      </c>
      <c r="F40" s="87">
        <v>8650876</v>
      </c>
      <c r="G40" s="87"/>
    </row>
    <row r="41" spans="3:7" x14ac:dyDescent="0.35">
      <c r="C41" t="s">
        <v>380</v>
      </c>
      <c r="D41" s="1" t="s">
        <v>418</v>
      </c>
      <c r="E41" s="87">
        <v>30</v>
      </c>
      <c r="F41" s="87">
        <v>111970900</v>
      </c>
      <c r="G41" s="87"/>
    </row>
    <row r="42" spans="3:7" x14ac:dyDescent="0.35">
      <c r="C42" t="s">
        <v>426</v>
      </c>
      <c r="E42" s="87">
        <v>30</v>
      </c>
      <c r="F42" s="87">
        <v>111970900</v>
      </c>
      <c r="G42" s="87"/>
    </row>
    <row r="43" spans="3:7" x14ac:dyDescent="0.35">
      <c r="C43" t="s">
        <v>381</v>
      </c>
      <c r="D43" s="1" t="s">
        <v>419</v>
      </c>
      <c r="E43" s="87">
        <v>31</v>
      </c>
      <c r="F43" s="87">
        <v>373518518</v>
      </c>
      <c r="G43" s="87"/>
    </row>
    <row r="44" spans="3:7" x14ac:dyDescent="0.35">
      <c r="C44" t="s">
        <v>427</v>
      </c>
      <c r="E44" s="87">
        <v>31</v>
      </c>
      <c r="F44" s="87">
        <v>373518518</v>
      </c>
      <c r="G44" s="87"/>
    </row>
    <row r="45" spans="3:7" x14ac:dyDescent="0.35">
      <c r="C45" t="s">
        <v>382</v>
      </c>
      <c r="D45" s="1" t="s">
        <v>420</v>
      </c>
      <c r="E45" s="87">
        <v>30</v>
      </c>
      <c r="F45" s="87">
        <v>787102524</v>
      </c>
      <c r="G45" s="87"/>
    </row>
    <row r="46" spans="3:7" x14ac:dyDescent="0.35">
      <c r="C46" t="s">
        <v>428</v>
      </c>
      <c r="E46" s="87">
        <v>30</v>
      </c>
      <c r="F46" s="87">
        <v>787102524</v>
      </c>
      <c r="G46" s="87"/>
    </row>
    <row r="47" spans="3:7" x14ac:dyDescent="0.35">
      <c r="C47" t="s">
        <v>383</v>
      </c>
      <c r="D47" s="1" t="s">
        <v>421</v>
      </c>
      <c r="E47" s="87">
        <v>31</v>
      </c>
      <c r="F47" s="87">
        <v>1480428691</v>
      </c>
      <c r="G47" s="87"/>
    </row>
    <row r="48" spans="3:7" x14ac:dyDescent="0.35">
      <c r="C48" t="s">
        <v>429</v>
      </c>
      <c r="E48" s="87">
        <v>31</v>
      </c>
      <c r="F48" s="87">
        <v>1480428691</v>
      </c>
      <c r="G48" s="87"/>
    </row>
    <row r="49" spans="3:7" x14ac:dyDescent="0.35">
      <c r="C49" t="s">
        <v>384</v>
      </c>
      <c r="D49" s="1" t="s">
        <v>422</v>
      </c>
      <c r="E49" s="87">
        <v>31</v>
      </c>
      <c r="F49" s="87">
        <v>2290408309</v>
      </c>
      <c r="G49" s="87"/>
    </row>
    <row r="50" spans="3:7" x14ac:dyDescent="0.35">
      <c r="C50" t="s">
        <v>430</v>
      </c>
      <c r="E50" s="87">
        <v>31</v>
      </c>
      <c r="F50" s="87">
        <v>2290408309</v>
      </c>
      <c r="G50" s="87"/>
    </row>
    <row r="51" spans="3:7" x14ac:dyDescent="0.35">
      <c r="C51" t="s">
        <v>385</v>
      </c>
      <c r="D51" s="1" t="s">
        <v>423</v>
      </c>
      <c r="E51" s="87">
        <v>30</v>
      </c>
      <c r="F51" s="87">
        <v>2995631279</v>
      </c>
      <c r="G51" s="87"/>
    </row>
    <row r="52" spans="3:7" x14ac:dyDescent="0.35">
      <c r="C52" t="s">
        <v>431</v>
      </c>
      <c r="E52" s="87">
        <v>30</v>
      </c>
      <c r="F52" s="87">
        <v>2995631279</v>
      </c>
      <c r="G52" s="87"/>
    </row>
    <row r="53" spans="3:7" x14ac:dyDescent="0.35">
      <c r="C53" t="s">
        <v>386</v>
      </c>
      <c r="D53" s="1" t="s">
        <v>413</v>
      </c>
      <c r="E53" s="87">
        <v>31</v>
      </c>
      <c r="F53" s="87">
        <v>4088792625</v>
      </c>
      <c r="G53" s="87"/>
    </row>
    <row r="54" spans="3:7" x14ac:dyDescent="0.35">
      <c r="C54" t="s">
        <v>393</v>
      </c>
      <c r="E54" s="87">
        <v>31</v>
      </c>
      <c r="F54" s="87">
        <v>4088792625</v>
      </c>
      <c r="G54" s="87"/>
    </row>
    <row r="55" spans="3:7" x14ac:dyDescent="0.35">
      <c r="C55" t="s">
        <v>387</v>
      </c>
      <c r="D55" s="1" t="s">
        <v>414</v>
      </c>
      <c r="E55" s="87">
        <v>30</v>
      </c>
      <c r="F55" s="87">
        <v>5221247701</v>
      </c>
      <c r="G55" s="87"/>
    </row>
    <row r="56" spans="3:7" x14ac:dyDescent="0.35">
      <c r="C56" t="s">
        <v>394</v>
      </c>
      <c r="E56" s="87">
        <v>30</v>
      </c>
      <c r="F56" s="87">
        <v>5221247701</v>
      </c>
      <c r="G56" s="87"/>
    </row>
    <row r="57" spans="3:7" x14ac:dyDescent="0.35">
      <c r="C57" t="s">
        <v>388</v>
      </c>
      <c r="D57" s="1" t="s">
        <v>415</v>
      </c>
      <c r="E57" s="87">
        <v>31</v>
      </c>
      <c r="F57" s="87">
        <v>7061253472</v>
      </c>
      <c r="G57" s="87"/>
    </row>
    <row r="58" spans="3:7" x14ac:dyDescent="0.35">
      <c r="C58" t="s">
        <v>395</v>
      </c>
      <c r="E58" s="87">
        <v>31</v>
      </c>
      <c r="F58" s="87">
        <v>7061253472</v>
      </c>
      <c r="G58" s="87"/>
    </row>
    <row r="59" spans="3:7" x14ac:dyDescent="0.35">
      <c r="C59" t="s">
        <v>389</v>
      </c>
      <c r="D59" s="1" t="s">
        <v>412</v>
      </c>
      <c r="E59" s="87">
        <v>31</v>
      </c>
      <c r="F59" s="87">
        <v>8794436257</v>
      </c>
      <c r="G59" s="87"/>
    </row>
    <row r="60" spans="3:7" x14ac:dyDescent="0.35">
      <c r="C60" t="s">
        <v>432</v>
      </c>
      <c r="E60" s="87">
        <v>31</v>
      </c>
      <c r="F60" s="87">
        <v>8794436257</v>
      </c>
      <c r="G60" s="87"/>
    </row>
    <row r="61" spans="3:7" x14ac:dyDescent="0.35">
      <c r="C61" t="s">
        <v>390</v>
      </c>
      <c r="D61" s="1" t="s">
        <v>416</v>
      </c>
      <c r="E61" s="87">
        <v>21</v>
      </c>
      <c r="F61" s="87">
        <v>9351034941</v>
      </c>
      <c r="G61" s="87"/>
    </row>
    <row r="62" spans="3:7" x14ac:dyDescent="0.35">
      <c r="C62" t="s">
        <v>433</v>
      </c>
      <c r="E62" s="87">
        <v>21</v>
      </c>
      <c r="F62" s="87">
        <v>9351034941</v>
      </c>
      <c r="G62" s="87"/>
    </row>
    <row r="63" spans="3:7" x14ac:dyDescent="0.35">
      <c r="C63" t="s">
        <v>391</v>
      </c>
      <c r="D63" s="1" t="s">
        <v>417</v>
      </c>
      <c r="E63" s="87">
        <v>7</v>
      </c>
      <c r="F63" s="87">
        <v>2516692513</v>
      </c>
      <c r="G63" s="87"/>
    </row>
    <row r="64" spans="3:7" x14ac:dyDescent="0.35">
      <c r="C64" t="s">
        <v>434</v>
      </c>
      <c r="E64" s="87">
        <v>7</v>
      </c>
      <c r="F64" s="87">
        <v>2516692513</v>
      </c>
      <c r="G64" s="87"/>
    </row>
    <row r="65" spans="1:10" x14ac:dyDescent="0.35">
      <c r="C65" t="s">
        <v>369</v>
      </c>
      <c r="E65" s="87">
        <v>413</v>
      </c>
      <c r="F65" s="87">
        <v>45081188818</v>
      </c>
      <c r="G65" s="87"/>
    </row>
    <row r="67" spans="1:10" x14ac:dyDescent="0.35">
      <c r="A67" t="s">
        <v>160</v>
      </c>
      <c r="B67" t="s">
        <v>305</v>
      </c>
      <c r="C67" s="229" t="s">
        <v>436</v>
      </c>
      <c r="D67" s="229"/>
      <c r="E67" s="229"/>
      <c r="F67" s="229"/>
      <c r="G67" s="229"/>
      <c r="H67" s="4"/>
      <c r="I67" s="4"/>
      <c r="J67" s="4"/>
    </row>
    <row r="68" spans="1:10" x14ac:dyDescent="0.35">
      <c r="B68" t="s">
        <v>308</v>
      </c>
      <c r="C68" s="229" t="s">
        <v>439</v>
      </c>
      <c r="D68" s="229"/>
      <c r="E68" s="229"/>
      <c r="F68" s="229"/>
      <c r="G68" s="229"/>
      <c r="H68" s="229"/>
      <c r="I68" s="229"/>
      <c r="J68" s="229"/>
    </row>
    <row r="69" spans="1:10" x14ac:dyDescent="0.35">
      <c r="B69" t="s">
        <v>309</v>
      </c>
      <c r="C69" s="92" t="s">
        <v>440</v>
      </c>
      <c r="D69" s="92"/>
      <c r="E69" s="92"/>
      <c r="F69" s="92"/>
      <c r="G69" s="92" t="s">
        <v>441</v>
      </c>
      <c r="H69" s="92"/>
    </row>
    <row r="71" spans="1:10" x14ac:dyDescent="0.35">
      <c r="C71" s="86" t="s">
        <v>240</v>
      </c>
      <c r="D71" t="s">
        <v>435</v>
      </c>
      <c r="E71" t="s">
        <v>375</v>
      </c>
      <c r="F71" t="s">
        <v>437</v>
      </c>
      <c r="H71" s="86" t="s">
        <v>368</v>
      </c>
      <c r="I71" t="s">
        <v>435</v>
      </c>
      <c r="J71" t="s">
        <v>375</v>
      </c>
    </row>
    <row r="72" spans="1:10" x14ac:dyDescent="0.35">
      <c r="C72" t="s">
        <v>392</v>
      </c>
      <c r="D72" s="87">
        <v>24</v>
      </c>
      <c r="E72" s="87">
        <v>33</v>
      </c>
      <c r="F72" s="74">
        <v>0.72727272727272729</v>
      </c>
      <c r="H72" s="10" t="s">
        <v>392</v>
      </c>
      <c r="I72" s="87">
        <v>24</v>
      </c>
      <c r="J72" s="87">
        <v>33</v>
      </c>
    </row>
    <row r="73" spans="1:10" x14ac:dyDescent="0.35">
      <c r="C73" t="s">
        <v>386</v>
      </c>
      <c r="D73" s="87">
        <v>248878446</v>
      </c>
      <c r="E73" s="87">
        <v>4088792625</v>
      </c>
      <c r="F73" s="74">
        <v>6.0868444263543445E-2</v>
      </c>
      <c r="H73" s="10" t="s">
        <v>386</v>
      </c>
      <c r="I73" s="87">
        <v>248878446</v>
      </c>
      <c r="J73" s="87">
        <v>4088792625</v>
      </c>
    </row>
    <row r="74" spans="1:10" x14ac:dyDescent="0.35">
      <c r="C74" t="s">
        <v>387</v>
      </c>
      <c r="D74" s="87">
        <v>336941092</v>
      </c>
      <c r="E74" s="87">
        <v>5221247701</v>
      </c>
      <c r="F74" s="74">
        <v>6.4532677110007125E-2</v>
      </c>
      <c r="H74" s="10" t="s">
        <v>387</v>
      </c>
      <c r="I74" s="87">
        <v>336941092</v>
      </c>
      <c r="J74" s="87">
        <v>5221247701</v>
      </c>
    </row>
    <row r="75" spans="1:10" x14ac:dyDescent="0.35">
      <c r="C75" t="s">
        <v>388</v>
      </c>
      <c r="D75" s="87">
        <v>522459627</v>
      </c>
      <c r="E75" s="87">
        <v>7061253472</v>
      </c>
      <c r="F75" s="74">
        <v>7.3989643492010315E-2</v>
      </c>
      <c r="H75" s="10" t="s">
        <v>388</v>
      </c>
      <c r="I75" s="87">
        <v>522459627</v>
      </c>
      <c r="J75" s="87">
        <v>7061253472</v>
      </c>
    </row>
    <row r="76" spans="1:10" x14ac:dyDescent="0.35">
      <c r="C76" t="s">
        <v>396</v>
      </c>
      <c r="D76" s="87">
        <v>202</v>
      </c>
      <c r="E76" s="87">
        <v>20179</v>
      </c>
      <c r="F76" s="74">
        <v>1.0010406858615392E-2</v>
      </c>
      <c r="H76" s="10" t="s">
        <v>396</v>
      </c>
      <c r="I76" s="87">
        <v>202</v>
      </c>
      <c r="J76" s="87">
        <v>20179</v>
      </c>
    </row>
    <row r="77" spans="1:10" x14ac:dyDescent="0.35">
      <c r="C77" t="s">
        <v>397</v>
      </c>
      <c r="D77" s="87">
        <v>1204026</v>
      </c>
      <c r="E77" s="87">
        <v>8650876</v>
      </c>
      <c r="F77" s="74">
        <v>0.13917966226772874</v>
      </c>
      <c r="H77" s="10" t="s">
        <v>397</v>
      </c>
      <c r="I77" s="87">
        <v>1204026</v>
      </c>
      <c r="J77" s="87">
        <v>8650876</v>
      </c>
    </row>
    <row r="78" spans="1:10" x14ac:dyDescent="0.35">
      <c r="C78" t="s">
        <v>398</v>
      </c>
      <c r="D78" s="87">
        <v>19625148</v>
      </c>
      <c r="E78" s="87">
        <v>111970900</v>
      </c>
      <c r="F78" s="74">
        <v>0.17527007463546332</v>
      </c>
      <c r="H78" s="10" t="s">
        <v>398</v>
      </c>
      <c r="I78" s="87">
        <v>19625148</v>
      </c>
      <c r="J78" s="87">
        <v>111970900</v>
      </c>
    </row>
    <row r="79" spans="1:10" x14ac:dyDescent="0.35">
      <c r="C79" t="s">
        <v>399</v>
      </c>
      <c r="D79" s="87">
        <v>45271651</v>
      </c>
      <c r="E79" s="87">
        <v>373518518</v>
      </c>
      <c r="F79" s="74">
        <v>0.12120323041118941</v>
      </c>
      <c r="H79" s="10" t="s">
        <v>399</v>
      </c>
      <c r="I79" s="87">
        <v>45271651</v>
      </c>
      <c r="J79" s="87">
        <v>373518518</v>
      </c>
    </row>
    <row r="80" spans="1:10" x14ac:dyDescent="0.35">
      <c r="C80" t="s">
        <v>400</v>
      </c>
      <c r="D80" s="87">
        <v>64576045</v>
      </c>
      <c r="E80" s="87">
        <v>787102524</v>
      </c>
      <c r="F80" s="74">
        <v>8.2042736531740559E-2</v>
      </c>
      <c r="H80" s="10" t="s">
        <v>400</v>
      </c>
      <c r="I80" s="87">
        <v>64576045</v>
      </c>
      <c r="J80" s="87">
        <v>787102524</v>
      </c>
    </row>
    <row r="81" spans="1:17" x14ac:dyDescent="0.35">
      <c r="C81" t="s">
        <v>401</v>
      </c>
      <c r="D81" s="87">
        <v>110431335</v>
      </c>
      <c r="E81" s="87">
        <v>1480428691</v>
      </c>
      <c r="F81" s="74">
        <v>7.4594160239765311E-2</v>
      </c>
      <c r="H81" s="10" t="s">
        <v>401</v>
      </c>
      <c r="I81" s="87">
        <v>110431335</v>
      </c>
      <c r="J81" s="87">
        <v>1480428691</v>
      </c>
    </row>
    <row r="82" spans="1:17" x14ac:dyDescent="0.35">
      <c r="C82" t="s">
        <v>402</v>
      </c>
      <c r="D82" s="87">
        <v>165002878</v>
      </c>
      <c r="E82" s="87">
        <v>2290408309</v>
      </c>
      <c r="F82" s="74">
        <v>7.2040813575305618E-2</v>
      </c>
      <c r="H82" s="10" t="s">
        <v>402</v>
      </c>
      <c r="I82" s="87">
        <v>165002878</v>
      </c>
      <c r="J82" s="87">
        <v>2290408309</v>
      </c>
    </row>
    <row r="83" spans="1:17" x14ac:dyDescent="0.35">
      <c r="C83" t="s">
        <v>403</v>
      </c>
      <c r="D83" s="87">
        <v>197441536</v>
      </c>
      <c r="E83" s="87">
        <v>2995631279</v>
      </c>
      <c r="F83" s="74">
        <v>6.5909825880142978E-2</v>
      </c>
      <c r="H83" s="10" t="s">
        <v>403</v>
      </c>
      <c r="I83" s="87">
        <v>197441536</v>
      </c>
      <c r="J83" s="87">
        <v>2995631279</v>
      </c>
    </row>
    <row r="84" spans="1:17" x14ac:dyDescent="0.35">
      <c r="C84" t="s">
        <v>404</v>
      </c>
      <c r="D84" s="87">
        <v>722878471</v>
      </c>
      <c r="E84" s="87">
        <v>8794436257</v>
      </c>
      <c r="F84" s="74">
        <v>8.219724947402049E-2</v>
      </c>
      <c r="H84" s="10" t="s">
        <v>404</v>
      </c>
      <c r="I84" s="87">
        <v>722878471</v>
      </c>
      <c r="J84" s="87">
        <v>8794436257</v>
      </c>
    </row>
    <row r="85" spans="1:17" x14ac:dyDescent="0.35">
      <c r="C85" t="s">
        <v>405</v>
      </c>
      <c r="D85" s="87">
        <v>766103297</v>
      </c>
      <c r="E85" s="87">
        <v>9351034941</v>
      </c>
      <c r="F85" s="74">
        <v>8.1927113077183394E-2</v>
      </c>
      <c r="H85" s="10" t="s">
        <v>405</v>
      </c>
      <c r="I85" s="87">
        <v>766103297</v>
      </c>
      <c r="J85" s="87">
        <v>9351034941</v>
      </c>
    </row>
    <row r="86" spans="1:17" x14ac:dyDescent="0.35">
      <c r="C86" t="s">
        <v>406</v>
      </c>
      <c r="D86" s="87">
        <v>200084504</v>
      </c>
      <c r="E86" s="87">
        <v>2516692513</v>
      </c>
      <c r="F86" s="74">
        <v>7.9502959923177546E-2</v>
      </c>
      <c r="H86" s="10" t="s">
        <v>406</v>
      </c>
      <c r="I86" s="87">
        <v>200084504</v>
      </c>
      <c r="J86" s="87">
        <v>2516692513</v>
      </c>
    </row>
    <row r="87" spans="1:17" x14ac:dyDescent="0.35">
      <c r="C87" t="s">
        <v>369</v>
      </c>
      <c r="D87" s="87">
        <v>3400898282</v>
      </c>
      <c r="E87" s="87">
        <v>45081188818</v>
      </c>
      <c r="F87" s="87">
        <v>7.5439409899547519E-2</v>
      </c>
      <c r="H87" s="10" t="s">
        <v>369</v>
      </c>
      <c r="I87" s="87">
        <v>3400898282</v>
      </c>
      <c r="J87" s="87">
        <v>45081188818</v>
      </c>
    </row>
    <row r="91" spans="1:17" x14ac:dyDescent="0.35">
      <c r="A91" t="s">
        <v>171</v>
      </c>
      <c r="B91" t="s">
        <v>443</v>
      </c>
      <c r="C91" s="223" t="s">
        <v>444</v>
      </c>
      <c r="D91" s="223"/>
      <c r="E91" s="223"/>
      <c r="F91" s="223"/>
      <c r="G91" s="223"/>
      <c r="H91" s="223"/>
      <c r="I91" s="223"/>
      <c r="J91" s="223"/>
      <c r="K91" s="223"/>
      <c r="L91" s="223"/>
    </row>
    <row r="92" spans="1:17" x14ac:dyDescent="0.35">
      <c r="B92" t="s">
        <v>308</v>
      </c>
      <c r="C92" s="224" t="s">
        <v>445</v>
      </c>
      <c r="D92" s="224"/>
      <c r="E92" s="224"/>
      <c r="F92" s="224"/>
      <c r="G92" s="224"/>
      <c r="H92" s="224"/>
      <c r="I92" s="224"/>
      <c r="J92" s="224"/>
      <c r="K92" s="224"/>
      <c r="L92" s="224"/>
      <c r="M92" s="224"/>
      <c r="N92" s="224"/>
      <c r="O92" s="224"/>
      <c r="P92" s="224"/>
      <c r="Q92" s="224"/>
    </row>
    <row r="97" spans="3:5" x14ac:dyDescent="0.35">
      <c r="C97" s="86" t="s">
        <v>368</v>
      </c>
      <c r="D97" t="s">
        <v>435</v>
      </c>
      <c r="E97" t="s">
        <v>375</v>
      </c>
    </row>
    <row r="98" spans="3:5" x14ac:dyDescent="0.35">
      <c r="C98" s="10" t="s">
        <v>392</v>
      </c>
      <c r="D98" s="87">
        <v>24</v>
      </c>
      <c r="E98" s="87">
        <v>33</v>
      </c>
    </row>
    <row r="99" spans="3:5" x14ac:dyDescent="0.35">
      <c r="C99" s="10" t="s">
        <v>386</v>
      </c>
      <c r="D99" s="87">
        <v>248878446</v>
      </c>
      <c r="E99" s="87">
        <v>4088792625</v>
      </c>
    </row>
    <row r="100" spans="3:5" x14ac:dyDescent="0.35">
      <c r="C100" s="10" t="s">
        <v>387</v>
      </c>
      <c r="D100" s="87">
        <v>336941092</v>
      </c>
      <c r="E100" s="87">
        <v>5221247701</v>
      </c>
    </row>
    <row r="101" spans="3:5" x14ac:dyDescent="0.35">
      <c r="C101" s="10" t="s">
        <v>388</v>
      </c>
      <c r="D101" s="87">
        <v>522459627</v>
      </c>
      <c r="E101" s="87">
        <v>7061253472</v>
      </c>
    </row>
    <row r="102" spans="3:5" x14ac:dyDescent="0.35">
      <c r="C102" s="10" t="s">
        <v>396</v>
      </c>
      <c r="D102" s="87">
        <v>202</v>
      </c>
      <c r="E102" s="87">
        <v>20179</v>
      </c>
    </row>
    <row r="103" spans="3:5" x14ac:dyDescent="0.35">
      <c r="C103" s="10" t="s">
        <v>397</v>
      </c>
      <c r="D103" s="87">
        <v>1204026</v>
      </c>
      <c r="E103" s="87">
        <v>8650876</v>
      </c>
    </row>
    <row r="104" spans="3:5" x14ac:dyDescent="0.35">
      <c r="C104" s="10" t="s">
        <v>398</v>
      </c>
      <c r="D104" s="87">
        <v>19625148</v>
      </c>
      <c r="E104" s="87">
        <v>111970900</v>
      </c>
    </row>
    <row r="105" spans="3:5" x14ac:dyDescent="0.35">
      <c r="C105" s="10" t="s">
        <v>399</v>
      </c>
      <c r="D105" s="87">
        <v>45271651</v>
      </c>
      <c r="E105" s="87">
        <v>373518518</v>
      </c>
    </row>
    <row r="106" spans="3:5" x14ac:dyDescent="0.35">
      <c r="C106" s="10" t="s">
        <v>400</v>
      </c>
      <c r="D106" s="87">
        <v>64576045</v>
      </c>
      <c r="E106" s="87">
        <v>787102524</v>
      </c>
    </row>
    <row r="107" spans="3:5" x14ac:dyDescent="0.35">
      <c r="C107" s="10" t="s">
        <v>401</v>
      </c>
      <c r="D107" s="87">
        <v>110431335</v>
      </c>
      <c r="E107" s="87">
        <v>1480428691</v>
      </c>
    </row>
    <row r="108" spans="3:5" x14ac:dyDescent="0.35">
      <c r="C108" s="10" t="s">
        <v>402</v>
      </c>
      <c r="D108" s="87">
        <v>165002878</v>
      </c>
      <c r="E108" s="87">
        <v>2290408309</v>
      </c>
    </row>
    <row r="109" spans="3:5" x14ac:dyDescent="0.35">
      <c r="C109" s="10" t="s">
        <v>403</v>
      </c>
      <c r="D109" s="87">
        <v>197441536</v>
      </c>
      <c r="E109" s="87">
        <v>2995631279</v>
      </c>
    </row>
    <row r="110" spans="3:5" x14ac:dyDescent="0.35">
      <c r="C110" s="10" t="s">
        <v>404</v>
      </c>
      <c r="D110" s="87">
        <v>722878471</v>
      </c>
      <c r="E110" s="87">
        <v>8794436257</v>
      </c>
    </row>
    <row r="111" spans="3:5" x14ac:dyDescent="0.35">
      <c r="C111" s="10" t="s">
        <v>405</v>
      </c>
      <c r="D111" s="87">
        <v>766103297</v>
      </c>
      <c r="E111" s="87">
        <v>9351034941</v>
      </c>
    </row>
    <row r="112" spans="3:5" x14ac:dyDescent="0.35">
      <c r="C112" s="10" t="s">
        <v>406</v>
      </c>
      <c r="D112" s="87">
        <v>200084504</v>
      </c>
      <c r="E112" s="87">
        <v>2516692513</v>
      </c>
    </row>
    <row r="113" spans="1:11" x14ac:dyDescent="0.35">
      <c r="C113" s="10" t="s">
        <v>370</v>
      </c>
      <c r="D113" s="87"/>
      <c r="E113" s="87"/>
    </row>
    <row r="114" spans="1:11" x14ac:dyDescent="0.35">
      <c r="C114" s="10" t="s">
        <v>369</v>
      </c>
      <c r="D114" s="87">
        <v>3400898282</v>
      </c>
      <c r="E114" s="87">
        <v>45081188818</v>
      </c>
    </row>
    <row r="115" spans="1:11" ht="15" thickBot="1" x14ac:dyDescent="0.4"/>
    <row r="116" spans="1:11" ht="15" thickBot="1" x14ac:dyDescent="0.4">
      <c r="A116" t="s">
        <v>181</v>
      </c>
      <c r="B116" t="s">
        <v>305</v>
      </c>
      <c r="C116" s="134" t="s">
        <v>446</v>
      </c>
    </row>
    <row r="117" spans="1:11" x14ac:dyDescent="0.35">
      <c r="C117" s="218" t="s">
        <v>514</v>
      </c>
      <c r="D117" s="219"/>
      <c r="E117" s="219"/>
      <c r="F117" s="219"/>
      <c r="G117" s="219"/>
      <c r="H117" s="219"/>
      <c r="I117" s="219"/>
      <c r="J117" s="220"/>
    </row>
    <row r="118" spans="1:11" s="105" customFormat="1" ht="15" thickBot="1" x14ac:dyDescent="0.4">
      <c r="C118" s="221" t="s">
        <v>515</v>
      </c>
      <c r="D118" s="222"/>
      <c r="E118" s="222"/>
      <c r="F118" s="222"/>
      <c r="G118" s="222"/>
      <c r="H118" s="222"/>
      <c r="I118" s="222"/>
      <c r="J118" s="133"/>
    </row>
    <row r="119" spans="1:11" x14ac:dyDescent="0.35">
      <c r="F119" s="86" t="s">
        <v>240</v>
      </c>
      <c r="G119" t="s">
        <v>388</v>
      </c>
    </row>
    <row r="120" spans="1:11" x14ac:dyDescent="0.35">
      <c r="C120" s="86" t="s">
        <v>240</v>
      </c>
      <c r="D120" t="s">
        <v>388</v>
      </c>
    </row>
    <row r="121" spans="1:11" x14ac:dyDescent="0.35">
      <c r="F121" s="86" t="s">
        <v>368</v>
      </c>
      <c r="G121" t="s">
        <v>435</v>
      </c>
      <c r="H121" t="s">
        <v>447</v>
      </c>
    </row>
    <row r="122" spans="1:11" x14ac:dyDescent="0.35">
      <c r="C122" s="86" t="s">
        <v>368</v>
      </c>
      <c r="D122" t="s">
        <v>375</v>
      </c>
      <c r="F122" s="10" t="s">
        <v>221</v>
      </c>
      <c r="G122" s="87">
        <v>522459627</v>
      </c>
      <c r="H122" s="74">
        <v>7.3989643492010315E-2</v>
      </c>
    </row>
    <row r="123" spans="1:11" x14ac:dyDescent="0.35">
      <c r="C123" s="10">
        <v>56</v>
      </c>
      <c r="D123" s="87">
        <v>7061253472</v>
      </c>
      <c r="F123" s="10" t="s">
        <v>369</v>
      </c>
      <c r="G123" s="87">
        <v>522459627</v>
      </c>
      <c r="H123" s="74">
        <v>7.3989643492010315E-2</v>
      </c>
    </row>
    <row r="124" spans="1:11" x14ac:dyDescent="0.35">
      <c r="C124" s="10" t="s">
        <v>369</v>
      </c>
      <c r="D124" s="87">
        <v>7061253472</v>
      </c>
    </row>
    <row r="127" spans="1:11" ht="26" customHeight="1" x14ac:dyDescent="0.35">
      <c r="C127" s="56">
        <v>1</v>
      </c>
      <c r="D127" s="232" t="s">
        <v>448</v>
      </c>
      <c r="E127" s="232"/>
      <c r="F127" s="232"/>
      <c r="G127" s="232"/>
      <c r="H127" s="232"/>
      <c r="I127" s="232"/>
      <c r="J127" s="56"/>
      <c r="K127" s="56"/>
    </row>
    <row r="128" spans="1:11" x14ac:dyDescent="0.35">
      <c r="C128" s="56">
        <v>2</v>
      </c>
      <c r="D128" s="95" t="s">
        <v>449</v>
      </c>
      <c r="E128" s="95"/>
      <c r="F128" s="95"/>
      <c r="G128" s="95"/>
      <c r="H128" s="95"/>
      <c r="I128" s="95"/>
      <c r="J128" s="95"/>
      <c r="K128" s="95"/>
    </row>
    <row r="132" spans="2:10" x14ac:dyDescent="0.35">
      <c r="B132" t="s">
        <v>308</v>
      </c>
      <c r="C132" s="3" t="s">
        <v>450</v>
      </c>
    </row>
    <row r="134" spans="2:10" x14ac:dyDescent="0.35">
      <c r="C134" s="233" t="s">
        <v>453</v>
      </c>
      <c r="D134" s="234"/>
      <c r="E134" s="234"/>
      <c r="F134" s="234"/>
      <c r="G134" s="234"/>
      <c r="H134" s="234"/>
      <c r="I134" s="234"/>
      <c r="J134" s="235"/>
    </row>
    <row r="137" spans="2:10" x14ac:dyDescent="0.35">
      <c r="C137" s="86" t="s">
        <v>368</v>
      </c>
      <c r="D137" t="s">
        <v>452</v>
      </c>
      <c r="E137" t="s">
        <v>375</v>
      </c>
    </row>
    <row r="138" spans="2:10" x14ac:dyDescent="0.35">
      <c r="C138" s="10" t="s">
        <v>388</v>
      </c>
      <c r="D138" s="87">
        <v>3467350</v>
      </c>
      <c r="E138" s="87">
        <v>7061253472</v>
      </c>
    </row>
    <row r="139" spans="2:10" x14ac:dyDescent="0.35">
      <c r="C139" s="10" t="s">
        <v>369</v>
      </c>
      <c r="D139" s="87">
        <v>3467350</v>
      </c>
      <c r="E139" s="87">
        <v>7061253472</v>
      </c>
    </row>
    <row r="140" spans="2:10" x14ac:dyDescent="0.35">
      <c r="F140" s="93"/>
      <c r="G140" s="94"/>
    </row>
    <row r="145" spans="1:6" x14ac:dyDescent="0.35">
      <c r="A145" t="s">
        <v>195</v>
      </c>
    </row>
    <row r="146" spans="1:6" x14ac:dyDescent="0.35">
      <c r="B146" t="s">
        <v>195</v>
      </c>
      <c r="C146" s="230" t="s">
        <v>454</v>
      </c>
      <c r="D146" s="230"/>
    </row>
    <row r="148" spans="1:6" x14ac:dyDescent="0.35">
      <c r="D148" s="86" t="s">
        <v>368</v>
      </c>
      <c r="E148" t="s">
        <v>435</v>
      </c>
      <c r="F148" t="s">
        <v>375</v>
      </c>
    </row>
    <row r="149" spans="1:6" x14ac:dyDescent="0.35">
      <c r="D149" s="10" t="s">
        <v>392</v>
      </c>
      <c r="E149" s="87">
        <v>24</v>
      </c>
      <c r="F149" s="87">
        <v>33</v>
      </c>
    </row>
    <row r="150" spans="1:6" x14ac:dyDescent="0.35">
      <c r="D150" s="10" t="s">
        <v>386</v>
      </c>
      <c r="E150" s="87">
        <v>248878446</v>
      </c>
      <c r="F150" s="87">
        <v>4088792625</v>
      </c>
    </row>
    <row r="151" spans="1:6" x14ac:dyDescent="0.35">
      <c r="D151" s="10" t="s">
        <v>387</v>
      </c>
      <c r="E151" s="87">
        <v>336941092</v>
      </c>
      <c r="F151" s="87">
        <v>5221247701</v>
      </c>
    </row>
    <row r="152" spans="1:6" x14ac:dyDescent="0.35">
      <c r="D152" s="10" t="s">
        <v>388</v>
      </c>
      <c r="E152" s="87">
        <v>522459627</v>
      </c>
      <c r="F152" s="87">
        <v>7061253472</v>
      </c>
    </row>
    <row r="153" spans="1:6" x14ac:dyDescent="0.35">
      <c r="D153" s="10" t="s">
        <v>396</v>
      </c>
      <c r="E153" s="87">
        <v>202</v>
      </c>
      <c r="F153" s="87">
        <v>20179</v>
      </c>
    </row>
    <row r="154" spans="1:6" x14ac:dyDescent="0.35">
      <c r="D154" s="10" t="s">
        <v>397</v>
      </c>
      <c r="E154" s="87">
        <v>1204026</v>
      </c>
      <c r="F154" s="87">
        <v>8650876</v>
      </c>
    </row>
    <row r="155" spans="1:6" x14ac:dyDescent="0.35">
      <c r="D155" s="10" t="s">
        <v>398</v>
      </c>
      <c r="E155" s="87">
        <v>19625148</v>
      </c>
      <c r="F155" s="87">
        <v>111970900</v>
      </c>
    </row>
    <row r="156" spans="1:6" x14ac:dyDescent="0.35">
      <c r="D156" s="10" t="s">
        <v>399</v>
      </c>
      <c r="E156" s="87">
        <v>45271651</v>
      </c>
      <c r="F156" s="87">
        <v>373518518</v>
      </c>
    </row>
    <row r="157" spans="1:6" x14ac:dyDescent="0.35">
      <c r="D157" s="10" t="s">
        <v>400</v>
      </c>
      <c r="E157" s="87">
        <v>64576045</v>
      </c>
      <c r="F157" s="87">
        <v>787102524</v>
      </c>
    </row>
    <row r="158" spans="1:6" x14ac:dyDescent="0.35">
      <c r="D158" s="10" t="s">
        <v>401</v>
      </c>
      <c r="E158" s="87">
        <v>110431335</v>
      </c>
      <c r="F158" s="87">
        <v>1480428691</v>
      </c>
    </row>
    <row r="159" spans="1:6" x14ac:dyDescent="0.35">
      <c r="D159" s="10" t="s">
        <v>402</v>
      </c>
      <c r="E159" s="87">
        <v>165002878</v>
      </c>
      <c r="F159" s="87">
        <v>2290408309</v>
      </c>
    </row>
    <row r="160" spans="1:6" x14ac:dyDescent="0.35">
      <c r="D160" s="10" t="s">
        <v>403</v>
      </c>
      <c r="E160" s="87">
        <v>197441536</v>
      </c>
      <c r="F160" s="87">
        <v>2995631279</v>
      </c>
    </row>
    <row r="161" spans="1:17" x14ac:dyDescent="0.35">
      <c r="D161" s="10" t="s">
        <v>404</v>
      </c>
      <c r="E161" s="87">
        <v>722878471</v>
      </c>
      <c r="F161" s="87">
        <v>8794436257</v>
      </c>
    </row>
    <row r="162" spans="1:17" x14ac:dyDescent="0.35">
      <c r="D162" s="10" t="s">
        <v>405</v>
      </c>
      <c r="E162" s="87">
        <v>766103297</v>
      </c>
      <c r="F162" s="87">
        <v>9351034941</v>
      </c>
    </row>
    <row r="163" spans="1:17" x14ac:dyDescent="0.35">
      <c r="D163" s="10" t="s">
        <v>406</v>
      </c>
      <c r="E163" s="87">
        <v>200084504</v>
      </c>
      <c r="F163" s="87">
        <v>2516692513</v>
      </c>
    </row>
    <row r="164" spans="1:17" x14ac:dyDescent="0.35">
      <c r="D164" s="10" t="s">
        <v>370</v>
      </c>
      <c r="E164" s="87"/>
      <c r="F164" s="87"/>
    </row>
    <row r="165" spans="1:17" x14ac:dyDescent="0.35">
      <c r="D165" s="10" t="s">
        <v>369</v>
      </c>
      <c r="E165" s="87">
        <v>3400898282</v>
      </c>
      <c r="F165" s="87">
        <v>45081188818</v>
      </c>
    </row>
    <row r="168" spans="1:17" x14ac:dyDescent="0.35">
      <c r="C168" s="231" t="s">
        <v>455</v>
      </c>
      <c r="D168" s="231"/>
      <c r="E168" s="231"/>
      <c r="F168" s="231"/>
      <c r="G168" s="231"/>
      <c r="H168" s="231"/>
      <c r="I168" s="231"/>
      <c r="J168" s="231"/>
      <c r="K168" s="231"/>
      <c r="L168" s="231"/>
      <c r="M168" s="231"/>
      <c r="N168" s="231"/>
      <c r="O168" s="231"/>
      <c r="P168" s="231"/>
      <c r="Q168" s="231"/>
    </row>
    <row r="172" spans="1:17" x14ac:dyDescent="0.35">
      <c r="A172" t="s">
        <v>198</v>
      </c>
      <c r="B172" s="51" t="s">
        <v>456</v>
      </c>
      <c r="D172" s="86" t="s">
        <v>368</v>
      </c>
      <c r="E172" t="s">
        <v>435</v>
      </c>
      <c r="F172" t="s">
        <v>375</v>
      </c>
    </row>
    <row r="173" spans="1:17" x14ac:dyDescent="0.35">
      <c r="D173" s="10" t="s">
        <v>392</v>
      </c>
      <c r="E173" s="87">
        <v>24</v>
      </c>
      <c r="F173" s="98">
        <v>7.3201263909047078E-10</v>
      </c>
    </row>
    <row r="174" spans="1:17" x14ac:dyDescent="0.35">
      <c r="D174" s="10" t="s">
        <v>386</v>
      </c>
      <c r="E174" s="87">
        <v>248878446</v>
      </c>
      <c r="F174" s="98">
        <v>9.0698420609694047E-2</v>
      </c>
    </row>
    <row r="175" spans="1:17" x14ac:dyDescent="0.35">
      <c r="D175" s="10" t="s">
        <v>387</v>
      </c>
      <c r="E175" s="87">
        <v>336941092</v>
      </c>
      <c r="F175" s="98">
        <v>0.11581876693800192</v>
      </c>
    </row>
    <row r="176" spans="1:17" x14ac:dyDescent="0.35">
      <c r="D176" s="10" t="s">
        <v>388</v>
      </c>
      <c r="E176" s="87">
        <v>522459627</v>
      </c>
      <c r="F176" s="98">
        <v>0.15663414513107485</v>
      </c>
    </row>
    <row r="177" spans="2:9" x14ac:dyDescent="0.35">
      <c r="D177" s="10" t="s">
        <v>396</v>
      </c>
      <c r="E177" s="87">
        <v>202</v>
      </c>
      <c r="F177" s="98">
        <v>4.4761463770323058E-7</v>
      </c>
    </row>
    <row r="178" spans="2:9" x14ac:dyDescent="0.35">
      <c r="D178" s="10" t="s">
        <v>397</v>
      </c>
      <c r="E178" s="87">
        <v>1204026</v>
      </c>
      <c r="F178" s="98">
        <v>1.9189547185467925E-4</v>
      </c>
    </row>
    <row r="179" spans="2:9" x14ac:dyDescent="0.35">
      <c r="D179" s="10" t="s">
        <v>398</v>
      </c>
      <c r="E179" s="87">
        <v>19625148</v>
      </c>
      <c r="F179" s="98">
        <v>2.483761030616218E-3</v>
      </c>
    </row>
    <row r="180" spans="2:9" x14ac:dyDescent="0.35">
      <c r="D180" s="10" t="s">
        <v>399</v>
      </c>
      <c r="E180" s="87">
        <v>45271651</v>
      </c>
      <c r="F180" s="98">
        <v>8.2854629124345918E-3</v>
      </c>
    </row>
    <row r="181" spans="2:9" x14ac:dyDescent="0.35">
      <c r="D181" s="10" t="s">
        <v>400</v>
      </c>
      <c r="E181" s="87">
        <v>64576045</v>
      </c>
      <c r="F181" s="98">
        <v>1.7459666540242745E-2</v>
      </c>
    </row>
    <row r="182" spans="2:9" x14ac:dyDescent="0.35">
      <c r="D182" s="10" t="s">
        <v>401</v>
      </c>
      <c r="E182" s="87">
        <v>110431335</v>
      </c>
      <c r="F182" s="98">
        <v>3.2839167063156392E-2</v>
      </c>
    </row>
    <row r="183" spans="2:9" x14ac:dyDescent="0.35">
      <c r="D183" s="10" t="s">
        <v>402</v>
      </c>
      <c r="E183" s="87">
        <v>165002878</v>
      </c>
      <c r="F183" s="98">
        <v>5.0806297905025222E-2</v>
      </c>
    </row>
    <row r="184" spans="2:9" x14ac:dyDescent="0.35">
      <c r="D184" s="10" t="s">
        <v>403</v>
      </c>
      <c r="E184" s="87">
        <v>197441536</v>
      </c>
      <c r="F184" s="98">
        <v>6.6449695705537951E-2</v>
      </c>
    </row>
    <row r="185" spans="2:9" x14ac:dyDescent="0.35">
      <c r="D185" s="10" t="s">
        <v>404</v>
      </c>
      <c r="E185" s="87">
        <v>722878471</v>
      </c>
      <c r="F185" s="98">
        <v>0.19507995435756034</v>
      </c>
    </row>
    <row r="186" spans="2:9" x14ac:dyDescent="0.35">
      <c r="D186" s="10" t="s">
        <v>405</v>
      </c>
      <c r="E186" s="87">
        <v>766103297</v>
      </c>
      <c r="F186" s="98">
        <v>0.20742653834510952</v>
      </c>
    </row>
    <row r="187" spans="2:9" x14ac:dyDescent="0.35">
      <c r="D187" s="10" t="s">
        <v>406</v>
      </c>
      <c r="E187" s="87">
        <v>200084504</v>
      </c>
      <c r="F187" s="98">
        <v>5.5825779643041182E-2</v>
      </c>
    </row>
    <row r="188" spans="2:9" x14ac:dyDescent="0.35">
      <c r="D188" s="10" t="s">
        <v>370</v>
      </c>
      <c r="E188" s="87"/>
      <c r="F188" s="98">
        <v>0</v>
      </c>
    </row>
    <row r="189" spans="2:9" x14ac:dyDescent="0.35">
      <c r="D189" s="10" t="s">
        <v>369</v>
      </c>
      <c r="E189" s="87">
        <v>3400898282</v>
      </c>
      <c r="F189" s="96">
        <v>1</v>
      </c>
    </row>
    <row r="192" spans="2:9" x14ac:dyDescent="0.35">
      <c r="B192" s="225" t="s">
        <v>457</v>
      </c>
      <c r="C192" s="225"/>
      <c r="D192" s="225"/>
      <c r="E192" s="225"/>
      <c r="F192" s="225"/>
      <c r="G192" s="225"/>
      <c r="H192" s="225"/>
      <c r="I192" s="225"/>
    </row>
    <row r="193" spans="2:18" x14ac:dyDescent="0.35">
      <c r="B193" t="s">
        <v>461</v>
      </c>
    </row>
    <row r="194" spans="2:18" x14ac:dyDescent="0.35">
      <c r="G194" s="154"/>
      <c r="H194" s="154"/>
    </row>
    <row r="195" spans="2:18" x14ac:dyDescent="0.35">
      <c r="C195" s="86" t="s">
        <v>368</v>
      </c>
      <c r="D195" s="100" t="s">
        <v>435</v>
      </c>
      <c r="E195" s="100" t="s">
        <v>464</v>
      </c>
      <c r="F195" s="100" t="s">
        <v>463</v>
      </c>
      <c r="G195" s="103" t="s">
        <v>571</v>
      </c>
      <c r="H195" s="163" t="s">
        <v>462</v>
      </c>
      <c r="I195" s="104" t="s">
        <v>574</v>
      </c>
      <c r="J195" s="37" t="s">
        <v>573</v>
      </c>
      <c r="K195" s="164" t="s">
        <v>575</v>
      </c>
      <c r="L195" s="51" t="s">
        <v>573</v>
      </c>
      <c r="M195" s="85"/>
      <c r="N195" s="85"/>
      <c r="O195" s="85"/>
      <c r="P195" s="85"/>
      <c r="Q195" s="85"/>
      <c r="R195" s="85"/>
    </row>
    <row r="196" spans="2:18" x14ac:dyDescent="0.35">
      <c r="C196" s="10">
        <v>1</v>
      </c>
      <c r="D196" s="87">
        <v>4</v>
      </c>
      <c r="E196" s="87">
        <v>0</v>
      </c>
      <c r="F196" s="87">
        <v>9</v>
      </c>
      <c r="G196" s="10">
        <v>1</v>
      </c>
      <c r="H196" s="4">
        <f>SUMIFS('Covid US '!$W$1:$W$421,'Covid US '!$T$1:$T$421,Pivot_Table!G196)</f>
        <v>0</v>
      </c>
      <c r="I196" s="4" t="b">
        <f>H196=GETPIVOTDATA("Sum of totalTestResults2",$C$195,"states",1)</f>
        <v>1</v>
      </c>
      <c r="J196" s="4" t="b">
        <f>H196=E196</f>
        <v>1</v>
      </c>
      <c r="K196" s="4">
        <f>COUNTIFS('Covid US '!T2:T421,C196)</f>
        <v>9</v>
      </c>
      <c r="L196" s="4" t="b">
        <f>F196=K196</f>
        <v>1</v>
      </c>
    </row>
    <row r="197" spans="2:18" x14ac:dyDescent="0.35">
      <c r="C197" s="10">
        <v>2</v>
      </c>
      <c r="D197" s="87">
        <v>10</v>
      </c>
      <c r="E197" s="87">
        <v>9</v>
      </c>
      <c r="F197" s="87">
        <v>5</v>
      </c>
      <c r="G197" s="10">
        <v>2</v>
      </c>
      <c r="H197" s="4">
        <f>SUMIFS('Covid US '!$W$1:$W$421,'Covid US '!$T$1:$T$421,Pivot_Table!G197)</f>
        <v>9</v>
      </c>
      <c r="I197" s="4" t="b">
        <f t="shared" ref="I197:I212" si="0">H197=GETPIVOTDATA("Sum of totalTestResults2",$C$195,"states",1)</f>
        <v>0</v>
      </c>
      <c r="J197" s="4" t="b">
        <f t="shared" ref="J197:J212" si="1">H197=E197</f>
        <v>1</v>
      </c>
      <c r="K197" s="4">
        <f>COUNTIFS('Covid US '!T3:T422,C197)</f>
        <v>5</v>
      </c>
      <c r="L197" s="4" t="b">
        <f t="shared" ref="L197:L212" si="2">F197=K197</f>
        <v>1</v>
      </c>
    </row>
    <row r="198" spans="2:18" x14ac:dyDescent="0.35">
      <c r="C198" s="10">
        <v>3</v>
      </c>
      <c r="D198" s="87">
        <v>4</v>
      </c>
      <c r="E198" s="87">
        <v>6</v>
      </c>
      <c r="F198" s="87">
        <v>2</v>
      </c>
      <c r="G198" s="10">
        <v>3</v>
      </c>
      <c r="H198" s="4">
        <f>SUMIFS('Covid US '!$W$1:$W$421,'Covid US '!$T$1:$T$421,Pivot_Table!G198)</f>
        <v>6</v>
      </c>
      <c r="I198" s="4" t="b">
        <f t="shared" si="0"/>
        <v>0</v>
      </c>
      <c r="J198" s="4" t="b">
        <f t="shared" si="1"/>
        <v>1</v>
      </c>
      <c r="K198" s="4">
        <f>COUNTIFS('Covid US '!T4:T423,C198)</f>
        <v>2</v>
      </c>
      <c r="L198" s="4" t="b">
        <f t="shared" si="2"/>
        <v>1</v>
      </c>
    </row>
    <row r="199" spans="2:18" x14ac:dyDescent="0.35">
      <c r="C199" s="10">
        <v>4</v>
      </c>
      <c r="D199" s="87">
        <v>39</v>
      </c>
      <c r="E199" s="87">
        <v>143</v>
      </c>
      <c r="F199" s="87">
        <v>12</v>
      </c>
      <c r="G199" s="10">
        <v>4</v>
      </c>
      <c r="H199" s="4">
        <f>SUMIFS('Covid US '!$W$1:$W$421,'Covid US '!$T$1:$T$421,Pivot_Table!G199)</f>
        <v>143</v>
      </c>
      <c r="I199" s="4" t="b">
        <f t="shared" si="0"/>
        <v>0</v>
      </c>
      <c r="J199" s="4" t="b">
        <f t="shared" si="1"/>
        <v>1</v>
      </c>
      <c r="K199" s="4">
        <f>COUNTIFS('Covid US '!T5:T424,C199)</f>
        <v>12</v>
      </c>
      <c r="L199" s="4" t="b">
        <f t="shared" si="2"/>
        <v>1</v>
      </c>
    </row>
    <row r="200" spans="2:18" x14ac:dyDescent="0.35">
      <c r="C200" s="10">
        <v>5</v>
      </c>
      <c r="D200" s="87">
        <v>28</v>
      </c>
      <c r="E200" s="87">
        <v>104</v>
      </c>
      <c r="F200" s="87">
        <v>5</v>
      </c>
      <c r="G200" s="10">
        <v>5</v>
      </c>
      <c r="H200" s="4">
        <f>SUMIFS('Covid US '!$W$1:$W$421,'Covid US '!$T$1:$T$421,Pivot_Table!G200)</f>
        <v>104</v>
      </c>
      <c r="I200" s="4" t="b">
        <f t="shared" si="0"/>
        <v>0</v>
      </c>
      <c r="J200" s="4" t="b">
        <f t="shared" si="1"/>
        <v>1</v>
      </c>
      <c r="K200" s="4">
        <f>COUNTIFS('Covid US '!T6:T425,C200)</f>
        <v>5</v>
      </c>
      <c r="L200" s="4" t="b">
        <f t="shared" si="2"/>
        <v>1</v>
      </c>
    </row>
    <row r="201" spans="2:18" x14ac:dyDescent="0.35">
      <c r="C201" s="10">
        <v>6</v>
      </c>
      <c r="D201" s="87">
        <v>95</v>
      </c>
      <c r="E201" s="87">
        <v>418</v>
      </c>
      <c r="F201" s="87">
        <v>12</v>
      </c>
      <c r="G201" s="10">
        <v>6</v>
      </c>
      <c r="H201" s="4">
        <f>SUMIFS('Covid US '!$W$1:$W$421,'Covid US '!$T$1:$T$421,Pivot_Table!G201)</f>
        <v>418</v>
      </c>
      <c r="I201" s="4" t="b">
        <f t="shared" si="0"/>
        <v>0</v>
      </c>
      <c r="J201" s="4" t="b">
        <f t="shared" si="1"/>
        <v>1</v>
      </c>
      <c r="K201" s="4">
        <f>COUNTIFS('Covid US '!T7:T426,C201)</f>
        <v>12</v>
      </c>
      <c r="L201" s="4" t="b">
        <f t="shared" si="2"/>
        <v>1</v>
      </c>
    </row>
    <row r="202" spans="2:18" x14ac:dyDescent="0.35">
      <c r="C202" s="10">
        <v>7</v>
      </c>
      <c r="D202" s="87">
        <v>28</v>
      </c>
      <c r="E202" s="87">
        <v>12977</v>
      </c>
      <c r="F202" s="87">
        <v>2</v>
      </c>
      <c r="G202" s="10">
        <v>7</v>
      </c>
      <c r="H202" s="4">
        <f>SUMIFS('Covid US '!$W$1:$W$421,'Covid US '!$T$1:$T$421,Pivot_Table!G202)</f>
        <v>12977</v>
      </c>
      <c r="I202" s="4" t="b">
        <f t="shared" si="0"/>
        <v>0</v>
      </c>
      <c r="J202" s="4" t="b">
        <f t="shared" si="1"/>
        <v>1</v>
      </c>
      <c r="K202" s="4">
        <f>COUNTIFS('Covid US '!T8:T427,C202)</f>
        <v>2</v>
      </c>
      <c r="L202" s="4" t="b">
        <f t="shared" si="2"/>
        <v>1</v>
      </c>
    </row>
    <row r="203" spans="2:18" x14ac:dyDescent="0.35">
      <c r="C203" s="10">
        <v>8</v>
      </c>
      <c r="D203" s="87">
        <v>18</v>
      </c>
      <c r="E203" s="87">
        <v>6555</v>
      </c>
      <c r="F203" s="87">
        <v>1</v>
      </c>
      <c r="G203" s="10">
        <v>8</v>
      </c>
      <c r="H203" s="4">
        <f>SUMIFS('Covid US '!$W$1:$W$421,'Covid US '!$T$1:$T$421,Pivot_Table!G203)</f>
        <v>6555</v>
      </c>
      <c r="I203" s="4" t="b">
        <f t="shared" si="0"/>
        <v>0</v>
      </c>
      <c r="J203" s="4" t="b">
        <f t="shared" si="1"/>
        <v>1</v>
      </c>
      <c r="K203" s="4">
        <f>COUNTIFS('Covid US '!T9:T428,C203)</f>
        <v>1</v>
      </c>
      <c r="L203" s="4" t="b">
        <f t="shared" si="2"/>
        <v>1</v>
      </c>
    </row>
    <row r="204" spans="2:18" x14ac:dyDescent="0.35">
      <c r="C204" s="10">
        <v>11</v>
      </c>
      <c r="D204" s="87">
        <v>42</v>
      </c>
      <c r="E204" s="87">
        <v>6651</v>
      </c>
      <c r="F204" s="87">
        <v>1</v>
      </c>
      <c r="G204" s="10">
        <v>11</v>
      </c>
      <c r="H204" s="4">
        <f>SUMIFS('Covid US '!$W$1:$W$421,'Covid US '!$T$1:$T$421,Pivot_Table!G204)</f>
        <v>6651</v>
      </c>
      <c r="I204" s="4" t="b">
        <f t="shared" si="0"/>
        <v>0</v>
      </c>
      <c r="J204" s="4" t="b">
        <f t="shared" si="1"/>
        <v>1</v>
      </c>
      <c r="K204" s="4">
        <f>COUNTIFS('Covid US '!T10:T429,C204)</f>
        <v>1</v>
      </c>
      <c r="L204" s="4" t="b">
        <f t="shared" si="2"/>
        <v>1</v>
      </c>
    </row>
    <row r="205" spans="2:18" x14ac:dyDescent="0.35">
      <c r="C205" s="10">
        <v>12</v>
      </c>
      <c r="D205" s="87">
        <v>72</v>
      </c>
      <c r="E205" s="87">
        <v>6854</v>
      </c>
      <c r="F205" s="87">
        <v>1</v>
      </c>
      <c r="G205" s="10">
        <v>12</v>
      </c>
      <c r="H205" s="4">
        <f>SUMIFS('Covid US '!$W$1:$W$421,'Covid US '!$T$1:$T$421,Pivot_Table!G205)</f>
        <v>6854</v>
      </c>
      <c r="I205" s="4" t="b">
        <f t="shared" si="0"/>
        <v>0</v>
      </c>
      <c r="J205" s="4" t="b">
        <f t="shared" si="1"/>
        <v>1</v>
      </c>
      <c r="K205" s="4">
        <f>COUNTIFS('Covid US '!T11:T430,C205)</f>
        <v>1</v>
      </c>
      <c r="L205" s="4" t="b">
        <f t="shared" si="2"/>
        <v>1</v>
      </c>
    </row>
    <row r="206" spans="2:18" x14ac:dyDescent="0.35">
      <c r="C206" s="10">
        <v>16</v>
      </c>
      <c r="D206" s="87">
        <v>114</v>
      </c>
      <c r="E206" s="87">
        <v>7133</v>
      </c>
      <c r="F206" s="87">
        <v>1</v>
      </c>
      <c r="G206" s="10">
        <v>16</v>
      </c>
      <c r="H206" s="4">
        <f>SUMIFS('Covid US '!$W$1:$W$421,'Covid US '!$T$1:$T$421,Pivot_Table!G206)</f>
        <v>7133</v>
      </c>
      <c r="I206" s="4" t="b">
        <f t="shared" si="0"/>
        <v>0</v>
      </c>
      <c r="J206" s="4" t="b">
        <f t="shared" si="1"/>
        <v>1</v>
      </c>
      <c r="K206" s="4">
        <f>COUNTIFS('Covid US '!T12:T431,C206)</f>
        <v>1</v>
      </c>
      <c r="L206" s="4" t="b">
        <f t="shared" si="2"/>
        <v>1</v>
      </c>
    </row>
    <row r="207" spans="2:18" x14ac:dyDescent="0.35">
      <c r="C207" s="10">
        <v>26</v>
      </c>
      <c r="D207" s="87">
        <v>240</v>
      </c>
      <c r="E207" s="87">
        <v>8023</v>
      </c>
      <c r="F207" s="87">
        <v>1</v>
      </c>
      <c r="G207" s="10">
        <v>26</v>
      </c>
      <c r="H207" s="4">
        <f>SUMIFS('Covid US '!$W$1:$W$421,'Covid US '!$T$1:$T$421,Pivot_Table!G207)</f>
        <v>8023</v>
      </c>
      <c r="I207" s="4" t="b">
        <f t="shared" si="0"/>
        <v>0</v>
      </c>
      <c r="J207" s="4" t="b">
        <f t="shared" si="1"/>
        <v>1</v>
      </c>
      <c r="K207" s="4">
        <f>COUNTIFS('Covid US '!T13:T432,C207)</f>
        <v>1</v>
      </c>
      <c r="L207" s="4" t="b">
        <f t="shared" si="2"/>
        <v>1</v>
      </c>
    </row>
    <row r="208" spans="2:18" x14ac:dyDescent="0.35">
      <c r="C208" s="10">
        <v>32</v>
      </c>
      <c r="D208" s="87">
        <v>305</v>
      </c>
      <c r="E208" s="87">
        <v>9538</v>
      </c>
      <c r="F208" s="87">
        <v>1</v>
      </c>
      <c r="G208" s="10">
        <v>32</v>
      </c>
      <c r="H208" s="4">
        <f>SUMIFS('Covid US '!$W$1:$W$421,'Covid US '!$T$1:$T$421,Pivot_Table!G208)</f>
        <v>9538</v>
      </c>
      <c r="I208" s="4" t="b">
        <f t="shared" si="0"/>
        <v>0</v>
      </c>
      <c r="J208" s="4" t="b">
        <f t="shared" si="1"/>
        <v>1</v>
      </c>
      <c r="K208" s="4">
        <f>COUNTIFS('Covid US '!T14:T433,C208)</f>
        <v>1</v>
      </c>
      <c r="L208" s="4" t="b">
        <f t="shared" si="2"/>
        <v>1</v>
      </c>
    </row>
    <row r="209" spans="3:18" x14ac:dyDescent="0.35">
      <c r="C209" s="10">
        <v>40</v>
      </c>
      <c r="D209" s="87">
        <v>437</v>
      </c>
      <c r="E209" s="87">
        <v>11715</v>
      </c>
      <c r="F209" s="87">
        <v>1</v>
      </c>
      <c r="G209" s="10">
        <v>40</v>
      </c>
      <c r="H209" s="4">
        <f>SUMIFS('Covid US '!$W$1:$W$421,'Covid US '!$T$1:$T$421,Pivot_Table!G209)</f>
        <v>11715</v>
      </c>
      <c r="I209" s="4" t="b">
        <f t="shared" si="0"/>
        <v>0</v>
      </c>
      <c r="J209" s="4" t="b">
        <f t="shared" si="1"/>
        <v>1</v>
      </c>
      <c r="K209" s="4">
        <f>COUNTIFS('Covid US '!T15:T434,C209)</f>
        <v>1</v>
      </c>
      <c r="L209" s="4" t="b">
        <f t="shared" si="2"/>
        <v>1</v>
      </c>
    </row>
    <row r="210" spans="3:18" x14ac:dyDescent="0.35">
      <c r="C210" s="10">
        <v>51</v>
      </c>
      <c r="D210" s="87">
        <v>21461</v>
      </c>
      <c r="E210" s="87">
        <v>265171</v>
      </c>
      <c r="F210" s="87">
        <v>9</v>
      </c>
      <c r="G210" s="10">
        <v>51</v>
      </c>
      <c r="H210" s="4">
        <f>SUMIFS('Covid US '!$W$1:$W$421,'Covid US '!$T$1:$T$421,Pivot_Table!G210)</f>
        <v>265171</v>
      </c>
      <c r="I210" s="4" t="b">
        <f t="shared" si="0"/>
        <v>0</v>
      </c>
      <c r="J210" s="4" t="b">
        <f t="shared" si="1"/>
        <v>1</v>
      </c>
      <c r="K210" s="4">
        <f>COUNTIFS('Covid US '!T16:T435,C210)</f>
        <v>9</v>
      </c>
      <c r="L210" s="4" t="b">
        <f t="shared" si="2"/>
        <v>1</v>
      </c>
    </row>
    <row r="211" spans="3:18" x14ac:dyDescent="0.35">
      <c r="C211" s="10">
        <v>56</v>
      </c>
      <c r="D211" s="87">
        <v>3400875385</v>
      </c>
      <c r="E211" s="87">
        <v>45080853521</v>
      </c>
      <c r="F211" s="87">
        <v>357</v>
      </c>
      <c r="G211" s="10">
        <v>56</v>
      </c>
      <c r="H211" s="4">
        <f>SUMIFS('Covid US '!$W$1:$W$421,'Covid US '!$T$1:$T$421,Pivot_Table!G211)</f>
        <v>45080853521</v>
      </c>
      <c r="I211" s="4" t="b">
        <f t="shared" si="0"/>
        <v>0</v>
      </c>
      <c r="J211" s="4" t="b">
        <f t="shared" si="1"/>
        <v>1</v>
      </c>
      <c r="K211" s="4">
        <f>COUNTIFS('Covid US '!T17:T436,C211)</f>
        <v>357</v>
      </c>
      <c r="L211" s="4" t="b">
        <f t="shared" si="2"/>
        <v>1</v>
      </c>
    </row>
    <row r="212" spans="3:18" ht="15" thickBot="1" x14ac:dyDescent="0.4">
      <c r="C212" s="10" t="s">
        <v>370</v>
      </c>
      <c r="D212" s="87"/>
      <c r="E212" s="87"/>
      <c r="F212" s="87"/>
      <c r="H212" s="4"/>
      <c r="I212" s="4" t="b">
        <f t="shared" si="0"/>
        <v>1</v>
      </c>
      <c r="J212" s="4" t="b">
        <f t="shared" si="1"/>
        <v>1</v>
      </c>
      <c r="K212" s="108">
        <f>COUNTIFS('Covid US '!T18:T437,C212)</f>
        <v>0</v>
      </c>
      <c r="L212" s="108" t="b">
        <f t="shared" si="2"/>
        <v>1</v>
      </c>
    </row>
    <row r="213" spans="3:18" ht="15" thickBot="1" x14ac:dyDescent="0.4">
      <c r="C213" s="10" t="s">
        <v>369</v>
      </c>
      <c r="D213" s="87">
        <v>3400898282</v>
      </c>
      <c r="E213" s="87">
        <v>45081188818</v>
      </c>
      <c r="F213" s="87">
        <v>420</v>
      </c>
      <c r="I213" s="109"/>
      <c r="J213" s="109"/>
      <c r="K213" s="215" t="s">
        <v>576</v>
      </c>
      <c r="L213" s="216"/>
      <c r="M213" s="216"/>
      <c r="N213" s="216"/>
      <c r="O213" s="216"/>
      <c r="P213" s="217"/>
    </row>
    <row r="215" spans="3:18" ht="15" thickBot="1" x14ac:dyDescent="0.4"/>
    <row r="216" spans="3:18" ht="15" thickBot="1" x14ac:dyDescent="0.4">
      <c r="I216" s="212" t="s">
        <v>572</v>
      </c>
      <c r="J216" s="213"/>
      <c r="K216" s="213"/>
      <c r="L216" s="213"/>
      <c r="M216" s="213"/>
      <c r="N216" s="213"/>
      <c r="O216" s="213"/>
      <c r="P216" s="213"/>
      <c r="Q216" s="213"/>
      <c r="R216" s="214"/>
    </row>
    <row r="262" spans="3:4" x14ac:dyDescent="0.35">
      <c r="C262" s="86" t="s">
        <v>368</v>
      </c>
      <c r="D262" t="s">
        <v>375</v>
      </c>
    </row>
    <row r="263" spans="3:4" x14ac:dyDescent="0.35">
      <c r="C263" s="10" t="s">
        <v>392</v>
      </c>
      <c r="D263" s="87">
        <v>33</v>
      </c>
    </row>
    <row r="264" spans="3:4" x14ac:dyDescent="0.35">
      <c r="C264" s="99" t="s">
        <v>458</v>
      </c>
      <c r="D264" s="87">
        <v>33</v>
      </c>
    </row>
    <row r="265" spans="3:4" x14ac:dyDescent="0.35">
      <c r="C265" s="10" t="s">
        <v>386</v>
      </c>
      <c r="D265" s="87">
        <v>4088792625</v>
      </c>
    </row>
    <row r="266" spans="3:4" x14ac:dyDescent="0.35">
      <c r="C266" s="99" t="s">
        <v>458</v>
      </c>
      <c r="D266" s="87">
        <v>4088792625</v>
      </c>
    </row>
    <row r="267" spans="3:4" x14ac:dyDescent="0.35">
      <c r="C267" s="10" t="s">
        <v>387</v>
      </c>
      <c r="D267" s="87">
        <v>5221247701</v>
      </c>
    </row>
    <row r="268" spans="3:4" x14ac:dyDescent="0.35">
      <c r="C268" s="99" t="s">
        <v>458</v>
      </c>
      <c r="D268" s="87">
        <v>5221247701</v>
      </c>
    </row>
    <row r="269" spans="3:4" x14ac:dyDescent="0.35">
      <c r="C269" s="10" t="s">
        <v>388</v>
      </c>
      <c r="D269" s="87">
        <v>7061253472</v>
      </c>
    </row>
    <row r="270" spans="3:4" x14ac:dyDescent="0.35">
      <c r="C270" s="99" t="s">
        <v>458</v>
      </c>
      <c r="D270" s="87">
        <v>7061253472</v>
      </c>
    </row>
    <row r="271" spans="3:4" x14ac:dyDescent="0.35">
      <c r="C271" s="10" t="s">
        <v>396</v>
      </c>
      <c r="D271" s="87">
        <v>20179</v>
      </c>
    </row>
    <row r="272" spans="3:4" x14ac:dyDescent="0.35">
      <c r="C272" s="99" t="s">
        <v>458</v>
      </c>
      <c r="D272" s="87">
        <v>20179</v>
      </c>
    </row>
    <row r="273" spans="3:4" x14ac:dyDescent="0.35">
      <c r="C273" s="10" t="s">
        <v>397</v>
      </c>
      <c r="D273" s="87">
        <v>8650876</v>
      </c>
    </row>
    <row r="274" spans="3:4" x14ac:dyDescent="0.35">
      <c r="C274" s="99" t="s">
        <v>458</v>
      </c>
      <c r="D274" s="87">
        <v>8650876</v>
      </c>
    </row>
    <row r="275" spans="3:4" x14ac:dyDescent="0.35">
      <c r="C275" s="10" t="s">
        <v>398</v>
      </c>
      <c r="D275" s="87">
        <v>111970900</v>
      </c>
    </row>
    <row r="276" spans="3:4" x14ac:dyDescent="0.35">
      <c r="C276" s="99" t="s">
        <v>458</v>
      </c>
      <c r="D276" s="87">
        <v>111970900</v>
      </c>
    </row>
    <row r="277" spans="3:4" x14ac:dyDescent="0.35">
      <c r="C277" s="10" t="s">
        <v>399</v>
      </c>
      <c r="D277" s="87">
        <v>373518518</v>
      </c>
    </row>
    <row r="278" spans="3:4" x14ac:dyDescent="0.35">
      <c r="C278" s="99" t="s">
        <v>458</v>
      </c>
      <c r="D278" s="87">
        <v>373518518</v>
      </c>
    </row>
    <row r="279" spans="3:4" x14ac:dyDescent="0.35">
      <c r="C279" s="10" t="s">
        <v>400</v>
      </c>
      <c r="D279" s="87">
        <v>787102524</v>
      </c>
    </row>
    <row r="280" spans="3:4" x14ac:dyDescent="0.35">
      <c r="C280" s="99" t="s">
        <v>458</v>
      </c>
      <c r="D280" s="87">
        <v>787102524</v>
      </c>
    </row>
    <row r="281" spans="3:4" x14ac:dyDescent="0.35">
      <c r="C281" s="10" t="s">
        <v>401</v>
      </c>
      <c r="D281" s="87">
        <v>1480428691</v>
      </c>
    </row>
    <row r="282" spans="3:4" x14ac:dyDescent="0.35">
      <c r="C282" s="99" t="s">
        <v>458</v>
      </c>
      <c r="D282" s="87">
        <v>1480428691</v>
      </c>
    </row>
    <row r="283" spans="3:4" x14ac:dyDescent="0.35">
      <c r="C283" s="10" t="s">
        <v>402</v>
      </c>
      <c r="D283" s="87">
        <v>2290408309</v>
      </c>
    </row>
    <row r="284" spans="3:4" x14ac:dyDescent="0.35">
      <c r="C284" s="99" t="s">
        <v>458</v>
      </c>
      <c r="D284" s="87">
        <v>2290408309</v>
      </c>
    </row>
    <row r="285" spans="3:4" x14ac:dyDescent="0.35">
      <c r="C285" s="10" t="s">
        <v>403</v>
      </c>
      <c r="D285" s="87">
        <v>2995631279</v>
      </c>
    </row>
    <row r="286" spans="3:4" x14ac:dyDescent="0.35">
      <c r="C286" s="99" t="s">
        <v>458</v>
      </c>
      <c r="D286" s="87">
        <v>2995631279</v>
      </c>
    </row>
    <row r="287" spans="3:4" x14ac:dyDescent="0.35">
      <c r="C287" s="10" t="s">
        <v>404</v>
      </c>
      <c r="D287" s="87">
        <v>8794436257</v>
      </c>
    </row>
    <row r="288" spans="3:4" x14ac:dyDescent="0.35">
      <c r="C288" s="99" t="s">
        <v>459</v>
      </c>
      <c r="D288" s="87">
        <v>8794436257</v>
      </c>
    </row>
    <row r="289" spans="3:4" x14ac:dyDescent="0.35">
      <c r="C289" s="10" t="s">
        <v>405</v>
      </c>
      <c r="D289" s="87">
        <v>9351034941</v>
      </c>
    </row>
    <row r="290" spans="3:4" x14ac:dyDescent="0.35">
      <c r="C290" s="99" t="s">
        <v>459</v>
      </c>
      <c r="D290" s="87">
        <v>9351034941</v>
      </c>
    </row>
    <row r="291" spans="3:4" x14ac:dyDescent="0.35">
      <c r="C291" s="10" t="s">
        <v>406</v>
      </c>
      <c r="D291" s="87">
        <v>2516692513</v>
      </c>
    </row>
    <row r="292" spans="3:4" x14ac:dyDescent="0.35">
      <c r="C292" s="99" t="s">
        <v>459</v>
      </c>
      <c r="D292" s="87">
        <v>2516692513</v>
      </c>
    </row>
    <row r="293" spans="3:4" x14ac:dyDescent="0.35">
      <c r="C293" s="10" t="s">
        <v>370</v>
      </c>
      <c r="D293" s="87"/>
    </row>
    <row r="294" spans="3:4" x14ac:dyDescent="0.35">
      <c r="C294" s="99" t="s">
        <v>460</v>
      </c>
      <c r="D294" s="87"/>
    </row>
    <row r="295" spans="3:4" x14ac:dyDescent="0.35">
      <c r="C295" s="10" t="s">
        <v>369</v>
      </c>
      <c r="D295" s="87">
        <v>45081188818</v>
      </c>
    </row>
  </sheetData>
  <mergeCells count="14">
    <mergeCell ref="C32:E32"/>
    <mergeCell ref="C67:G67"/>
    <mergeCell ref="C68:J68"/>
    <mergeCell ref="C146:D146"/>
    <mergeCell ref="C168:Q168"/>
    <mergeCell ref="D127:I127"/>
    <mergeCell ref="C134:J134"/>
    <mergeCell ref="I216:R216"/>
    <mergeCell ref="K213:P213"/>
    <mergeCell ref="C117:J117"/>
    <mergeCell ref="C118:I118"/>
    <mergeCell ref="C91:L91"/>
    <mergeCell ref="C92:Q92"/>
    <mergeCell ref="B192:I192"/>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C399-DF20-4D83-B3D6-10DC1546711C}">
  <dimension ref="A1:AD27"/>
  <sheetViews>
    <sheetView topLeftCell="B1" workbookViewId="0">
      <selection activeCell="F12" sqref="F12"/>
    </sheetView>
  </sheetViews>
  <sheetFormatPr defaultRowHeight="14.5" x14ac:dyDescent="0.35"/>
  <cols>
    <col min="1" max="1" width="13.7265625" style="100" bestFit="1" customWidth="1"/>
    <col min="2" max="2" width="21.6328125" style="100" bestFit="1" customWidth="1"/>
    <col min="3" max="3" width="11.1796875" bestFit="1" customWidth="1"/>
    <col min="4" max="4" width="14.453125" bestFit="1" customWidth="1"/>
    <col min="5" max="5" width="10.36328125" bestFit="1" customWidth="1"/>
    <col min="6" max="6" width="17.7265625" bestFit="1" customWidth="1"/>
    <col min="7" max="7" width="12" bestFit="1" customWidth="1"/>
    <col min="12" max="12" width="13.1796875" bestFit="1" customWidth="1"/>
    <col min="13" max="13" width="14.90625" bestFit="1" customWidth="1"/>
    <col min="15" max="15" width="9.90625" customWidth="1"/>
  </cols>
  <sheetData>
    <row r="1" spans="1:20" s="102" customFormat="1" x14ac:dyDescent="0.35">
      <c r="A1" s="240" t="s">
        <v>505</v>
      </c>
      <c r="B1" s="241"/>
      <c r="C1" s="241"/>
      <c r="D1" s="241"/>
      <c r="E1" s="241"/>
      <c r="F1" s="241"/>
      <c r="G1" s="241"/>
      <c r="H1" s="241"/>
      <c r="I1" s="241"/>
      <c r="J1" s="241"/>
      <c r="K1" s="241"/>
      <c r="L1" s="241"/>
      <c r="M1" s="241"/>
      <c r="N1" s="241"/>
      <c r="O1" s="241"/>
      <c r="P1" s="241"/>
      <c r="Q1" s="241"/>
      <c r="R1" s="241"/>
      <c r="S1" s="242"/>
    </row>
    <row r="2" spans="1:20" s="154" customFormat="1" x14ac:dyDescent="0.35">
      <c r="A2" s="258" t="s">
        <v>601</v>
      </c>
      <c r="B2" s="259"/>
      <c r="C2" s="259"/>
      <c r="D2" s="259"/>
      <c r="E2" s="259"/>
      <c r="F2" s="259"/>
      <c r="G2" s="259"/>
      <c r="H2" s="259"/>
      <c r="I2" s="259"/>
      <c r="J2" s="259"/>
      <c r="K2" s="259"/>
      <c r="L2" s="259"/>
      <c r="M2" s="259"/>
      <c r="N2" s="259"/>
      <c r="O2" s="259"/>
      <c r="P2" s="259"/>
      <c r="Q2" s="259"/>
      <c r="R2" s="259"/>
      <c r="S2" s="260"/>
    </row>
    <row r="3" spans="1:20" ht="15" thickBot="1" x14ac:dyDescent="0.4">
      <c r="C3" s="168" t="s">
        <v>485</v>
      </c>
      <c r="D3">
        <v>1</v>
      </c>
      <c r="E3">
        <v>2</v>
      </c>
      <c r="F3">
        <v>3</v>
      </c>
      <c r="G3">
        <v>4</v>
      </c>
      <c r="H3">
        <v>5</v>
      </c>
      <c r="K3" s="102"/>
      <c r="L3" s="253" t="s">
        <v>492</v>
      </c>
      <c r="M3" s="254"/>
      <c r="N3" s="255"/>
      <c r="O3" s="165"/>
      <c r="P3" s="102"/>
      <c r="Q3" s="102"/>
      <c r="R3" s="102"/>
      <c r="S3" s="102"/>
      <c r="T3" s="102"/>
    </row>
    <row r="4" spans="1:20" x14ac:dyDescent="0.35">
      <c r="D4" s="72" t="s">
        <v>271</v>
      </c>
      <c r="E4" s="72" t="s">
        <v>469</v>
      </c>
      <c r="F4" s="72" t="s">
        <v>470</v>
      </c>
      <c r="G4" s="72" t="s">
        <v>471</v>
      </c>
      <c r="H4" s="72" t="s">
        <v>472</v>
      </c>
      <c r="J4" s="107" t="s">
        <v>39</v>
      </c>
      <c r="K4" s="102">
        <v>1</v>
      </c>
      <c r="L4" s="72" t="s">
        <v>271</v>
      </c>
      <c r="M4" s="72" t="s">
        <v>488</v>
      </c>
      <c r="N4" s="72" t="s">
        <v>491</v>
      </c>
      <c r="O4" s="72" t="s">
        <v>494</v>
      </c>
      <c r="P4" s="102"/>
      <c r="Q4" s="102"/>
      <c r="R4" s="102"/>
      <c r="S4" s="102"/>
      <c r="T4" s="102"/>
    </row>
    <row r="5" spans="1:20" x14ac:dyDescent="0.35">
      <c r="C5">
        <v>1</v>
      </c>
      <c r="D5" s="4" t="s">
        <v>465</v>
      </c>
      <c r="E5" s="4">
        <v>67</v>
      </c>
      <c r="F5" s="4">
        <v>90</v>
      </c>
      <c r="G5" s="4" t="s">
        <v>473</v>
      </c>
      <c r="H5" s="4" t="s">
        <v>475</v>
      </c>
      <c r="K5" s="102"/>
      <c r="L5" s="4" t="s">
        <v>465</v>
      </c>
      <c r="M5" s="4" t="str">
        <f>INDEX($D$4:$H$9,MATCH(L5,$D$4:$D$9,0),MATCH(H4,$D$4:$H$4,0))</f>
        <v>mumbai</v>
      </c>
      <c r="N5" s="4" t="str">
        <f>VLOOKUP(D5,D4:H9,5,0)</f>
        <v>mumbai</v>
      </c>
      <c r="O5" s="4" t="str">
        <f>HLOOKUP(H4,D4:H9,2,0)</f>
        <v>mumbai</v>
      </c>
      <c r="P5" s="102"/>
      <c r="Q5" s="102"/>
      <c r="R5" s="102"/>
      <c r="S5" s="102"/>
      <c r="T5" s="102"/>
    </row>
    <row r="6" spans="1:20" x14ac:dyDescent="0.35">
      <c r="C6">
        <v>2</v>
      </c>
      <c r="D6" s="4" t="s">
        <v>466</v>
      </c>
      <c r="E6" s="4">
        <v>85</v>
      </c>
      <c r="F6" s="4">
        <v>45</v>
      </c>
      <c r="G6" s="4" t="s">
        <v>474</v>
      </c>
      <c r="H6" s="4" t="s">
        <v>476</v>
      </c>
      <c r="K6" s="102"/>
      <c r="L6" s="4" t="s">
        <v>466</v>
      </c>
      <c r="M6" s="4" t="str">
        <f>INDEX($D$4:$H$9,MATCH(L6,$D$4:$D$9,0),MATCH(H5,D5:H5,0))</f>
        <v>bangalore</v>
      </c>
      <c r="N6" s="4" t="str">
        <f>VLOOKUP(D6,D5:H10,5,0)</f>
        <v>bangalore</v>
      </c>
      <c r="O6" s="4" t="str">
        <f>HLOOKUP(H5,D5:H10,2,0)</f>
        <v>bangalore</v>
      </c>
      <c r="P6" s="102"/>
      <c r="Q6" s="102"/>
      <c r="R6" s="102"/>
      <c r="S6" s="102"/>
      <c r="T6" s="102"/>
    </row>
    <row r="7" spans="1:20" x14ac:dyDescent="0.35">
      <c r="C7">
        <v>3</v>
      </c>
      <c r="D7" s="4" t="s">
        <v>467</v>
      </c>
      <c r="E7" s="4">
        <v>77</v>
      </c>
      <c r="F7" s="4">
        <v>56</v>
      </c>
      <c r="G7" s="4" t="s">
        <v>473</v>
      </c>
      <c r="H7" s="4" t="s">
        <v>477</v>
      </c>
      <c r="K7" s="102"/>
      <c r="L7" s="4" t="s">
        <v>467</v>
      </c>
      <c r="M7" s="4" t="str">
        <f>INDEX($D$4:$H$9,MATCH(L7,$D$4:$D$9,0),MATCH(H6,D6:H6,0))</f>
        <v>delhi</v>
      </c>
      <c r="N7" s="4" t="str">
        <f>VLOOKUP(D7,D6:H11,5,0)</f>
        <v>delhi</v>
      </c>
      <c r="O7" s="4" t="str">
        <f>HLOOKUP(H6,D6:H11,2,0)</f>
        <v>delhi</v>
      </c>
      <c r="P7" s="102"/>
      <c r="Q7" s="102"/>
      <c r="R7" s="102"/>
      <c r="S7" s="102"/>
      <c r="T7" s="102"/>
    </row>
    <row r="8" spans="1:20" x14ac:dyDescent="0.35">
      <c r="C8">
        <v>4</v>
      </c>
      <c r="D8" s="4" t="s">
        <v>468</v>
      </c>
      <c r="E8" s="4">
        <v>65</v>
      </c>
      <c r="F8" s="4">
        <v>78</v>
      </c>
      <c r="G8" s="4" t="s">
        <v>474</v>
      </c>
      <c r="H8" s="4" t="s">
        <v>478</v>
      </c>
      <c r="K8" s="102"/>
      <c r="L8" s="4" t="s">
        <v>468</v>
      </c>
      <c r="M8" s="4" t="str">
        <f>INDEX($D$4:$H$9,MATCH(L8,$D$4:$D$9,0),MATCH(H7,D7:H7,0))</f>
        <v>chennai</v>
      </c>
      <c r="N8" s="4" t="str">
        <f>VLOOKUP(D8,D7:H12,5,0)</f>
        <v>chennai</v>
      </c>
      <c r="O8" s="4" t="str">
        <f>HLOOKUP(H7,D7:H12,2,0)</f>
        <v>chennai</v>
      </c>
      <c r="P8" s="102"/>
      <c r="Q8" s="102"/>
      <c r="R8" s="102"/>
      <c r="S8" s="102"/>
      <c r="T8" s="102"/>
    </row>
    <row r="9" spans="1:20" x14ac:dyDescent="0.35">
      <c r="C9">
        <v>5</v>
      </c>
      <c r="D9" s="4" t="s">
        <v>482</v>
      </c>
      <c r="E9" s="4">
        <v>78</v>
      </c>
      <c r="F9" s="4">
        <v>77</v>
      </c>
      <c r="G9" s="4" t="s">
        <v>473</v>
      </c>
      <c r="H9" s="4" t="s">
        <v>479</v>
      </c>
      <c r="K9" s="102"/>
      <c r="L9" s="4" t="s">
        <v>482</v>
      </c>
      <c r="M9" s="4" t="str">
        <f>INDEX($D$4:$H$9,MATCH(L9,$D$4:$D$9,0),MATCH(H8,D8:H8,0))</f>
        <v>patna</v>
      </c>
      <c r="N9" s="4" t="str">
        <f>VLOOKUP(D9,D8:H13,5,0)</f>
        <v>patna</v>
      </c>
      <c r="O9" s="4" t="str">
        <f>HLOOKUP(H8,D8:H13,2,0)</f>
        <v>patna</v>
      </c>
      <c r="P9" s="102"/>
      <c r="Q9" s="102"/>
      <c r="R9" s="102"/>
      <c r="S9" s="102"/>
      <c r="T9" s="102"/>
    </row>
    <row r="10" spans="1:20" x14ac:dyDescent="0.35">
      <c r="K10" s="250" t="s">
        <v>493</v>
      </c>
      <c r="L10" s="251"/>
      <c r="M10" s="251"/>
      <c r="N10" s="251"/>
      <c r="O10" s="251"/>
      <c r="P10" s="251"/>
      <c r="Q10" s="251"/>
      <c r="R10" s="251"/>
      <c r="S10" s="251"/>
      <c r="T10" s="252"/>
    </row>
    <row r="11" spans="1:20" x14ac:dyDescent="0.35">
      <c r="K11" s="250" t="s">
        <v>496</v>
      </c>
      <c r="L11" s="251"/>
      <c r="M11" s="251"/>
      <c r="N11" s="251"/>
      <c r="O11" s="251"/>
      <c r="P11" s="251"/>
      <c r="Q11" s="251"/>
      <c r="R11" s="251"/>
      <c r="S11" s="251"/>
      <c r="T11" s="252"/>
    </row>
    <row r="12" spans="1:20" x14ac:dyDescent="0.35">
      <c r="D12" t="s">
        <v>39</v>
      </c>
      <c r="K12" s="102"/>
      <c r="L12" s="102"/>
      <c r="M12" s="102"/>
      <c r="N12" s="102"/>
      <c r="O12" s="102"/>
      <c r="P12" s="102"/>
      <c r="Q12" s="102"/>
      <c r="R12" s="102"/>
      <c r="S12" s="102"/>
      <c r="T12" s="102"/>
    </row>
    <row r="13" spans="1:20" x14ac:dyDescent="0.35">
      <c r="A13" s="100">
        <v>1</v>
      </c>
      <c r="C13" t="s">
        <v>480</v>
      </c>
      <c r="D13" t="str">
        <f>INDEX($D$4:$D$9,6,1)</f>
        <v>Sudhanshu</v>
      </c>
      <c r="K13" s="102"/>
      <c r="L13" s="256" t="s">
        <v>497</v>
      </c>
      <c r="M13" s="256"/>
      <c r="N13" s="102"/>
      <c r="O13" s="102"/>
      <c r="P13" s="102"/>
      <c r="Q13" s="102"/>
      <c r="R13" s="102"/>
      <c r="S13" s="102"/>
      <c r="T13" s="102"/>
    </row>
    <row r="14" spans="1:20" x14ac:dyDescent="0.35">
      <c r="C14" t="s">
        <v>481</v>
      </c>
      <c r="D14">
        <f>MATCH("Mahindra",D4:D9,0)</f>
        <v>2</v>
      </c>
      <c r="K14" s="102"/>
      <c r="L14" s="256"/>
      <c r="M14" s="256"/>
      <c r="N14" s="102"/>
      <c r="O14" s="102"/>
      <c r="P14" s="102"/>
      <c r="Q14" s="102"/>
      <c r="R14" s="102"/>
      <c r="S14" s="102"/>
      <c r="T14" s="102"/>
    </row>
    <row r="15" spans="1:20" x14ac:dyDescent="0.35">
      <c r="F15" s="257" t="s">
        <v>486</v>
      </c>
      <c r="G15" s="257"/>
      <c r="K15" s="102"/>
      <c r="L15" s="256"/>
      <c r="M15" s="256"/>
      <c r="N15" s="17"/>
      <c r="O15" s="17"/>
      <c r="P15" s="102"/>
      <c r="Q15" s="102"/>
      <c r="R15" s="102"/>
      <c r="S15" s="102"/>
      <c r="T15" s="102"/>
    </row>
    <row r="16" spans="1:20" x14ac:dyDescent="0.35">
      <c r="A16" s="100">
        <v>2</v>
      </c>
      <c r="C16" t="s">
        <v>483</v>
      </c>
      <c r="D16" t="str">
        <f>INDEX($D$5:$D$9,5,1)</f>
        <v>Sudhanshu</v>
      </c>
      <c r="F16" t="s">
        <v>484</v>
      </c>
      <c r="G16">
        <f>MATCH(D13,$D$4:$D$9,0)</f>
        <v>6</v>
      </c>
      <c r="K16" s="102"/>
      <c r="L16" s="243" t="s">
        <v>499</v>
      </c>
      <c r="M16" s="244"/>
      <c r="N16" s="245"/>
      <c r="O16" s="246"/>
      <c r="P16" s="102"/>
      <c r="Q16" s="102"/>
      <c r="R16" s="102"/>
      <c r="S16" s="102"/>
      <c r="T16" s="102"/>
    </row>
    <row r="17" spans="1:30" x14ac:dyDescent="0.35">
      <c r="C17" t="s">
        <v>481</v>
      </c>
      <c r="D17">
        <f>MATCH(D9,D5:D9,0)</f>
        <v>5</v>
      </c>
      <c r="F17" t="s">
        <v>485</v>
      </c>
      <c r="G17">
        <f>MATCH(E4,$D$4:$H$4,0)</f>
        <v>2</v>
      </c>
      <c r="K17" s="102"/>
      <c r="L17" s="72" t="s">
        <v>271</v>
      </c>
      <c r="M17" s="72" t="s">
        <v>498</v>
      </c>
      <c r="N17" s="72" t="s">
        <v>500</v>
      </c>
      <c r="O17" s="72" t="s">
        <v>501</v>
      </c>
      <c r="P17" s="102"/>
      <c r="Q17" s="102"/>
      <c r="R17" s="102"/>
      <c r="S17" s="102"/>
      <c r="T17" s="102"/>
    </row>
    <row r="18" spans="1:30" x14ac:dyDescent="0.35">
      <c r="G18" t="s">
        <v>39</v>
      </c>
      <c r="K18" s="102"/>
      <c r="L18" s="4" t="s">
        <v>465</v>
      </c>
      <c r="M18" s="4">
        <f>INDEX($D$4:$H$9,MATCH(D5,$D$4:$D$9,0),MATCH(F4,D4:H4,0))</f>
        <v>90</v>
      </c>
      <c r="N18" s="4" t="str">
        <f>VLOOKUP(D5,D4:H9,5,0)</f>
        <v>mumbai</v>
      </c>
      <c r="O18" s="4" t="str">
        <f>HLOOKUP(H4,D4:H9,2,0)</f>
        <v>mumbai</v>
      </c>
      <c r="P18" s="102"/>
      <c r="Q18" s="102"/>
      <c r="R18" s="102"/>
      <c r="S18" s="102"/>
      <c r="T18" s="102"/>
    </row>
    <row r="19" spans="1:30" x14ac:dyDescent="0.35">
      <c r="F19" t="s">
        <v>487</v>
      </c>
      <c r="G19">
        <f>INDEX($D$4:$H$9,G16,G17)</f>
        <v>78</v>
      </c>
      <c r="K19" s="102"/>
      <c r="L19" s="4" t="s">
        <v>466</v>
      </c>
      <c r="M19" s="4">
        <f>INDEX($D$4:$H$9,MATCH(D6,$D$4:$D$9,0),MATCH(F5,D5:H5,0))</f>
        <v>45</v>
      </c>
      <c r="N19" s="4" t="str">
        <f>VLOOKUP(D6,D5:H10,5,0)</f>
        <v>bangalore</v>
      </c>
      <c r="O19" s="4" t="str">
        <f>HLOOKUP(H5,D5:H10,2,0)</f>
        <v>bangalore</v>
      </c>
      <c r="P19" s="102"/>
      <c r="Q19" s="102"/>
      <c r="R19" s="102"/>
      <c r="S19" s="102"/>
      <c r="T19" s="102"/>
    </row>
    <row r="20" spans="1:30" x14ac:dyDescent="0.35">
      <c r="K20" s="102"/>
      <c r="L20" s="4" t="s">
        <v>467</v>
      </c>
      <c r="M20" s="4">
        <f>INDEX($D$4:$H$9,MATCH(D7,$D$4:$D$9,0),MATCH(F6,D6:H6,0))</f>
        <v>56</v>
      </c>
      <c r="N20" s="4" t="str">
        <f>VLOOKUP(D7,D6:H11,5,0)</f>
        <v>delhi</v>
      </c>
      <c r="O20" s="4" t="str">
        <f>HLOOKUP(H6,D6:H11,2,0)</f>
        <v>delhi</v>
      </c>
      <c r="P20" s="102"/>
      <c r="Q20" s="102"/>
      <c r="R20" s="102"/>
      <c r="S20" s="102"/>
      <c r="T20" s="102"/>
    </row>
    <row r="21" spans="1:30" x14ac:dyDescent="0.35">
      <c r="A21" s="166" t="s">
        <v>581</v>
      </c>
      <c r="B21" s="166" t="s">
        <v>582</v>
      </c>
      <c r="C21" s="166" t="s">
        <v>583</v>
      </c>
      <c r="D21" s="166" t="s">
        <v>584</v>
      </c>
      <c r="E21" s="166" t="s">
        <v>585</v>
      </c>
      <c r="F21" s="166" t="s">
        <v>586</v>
      </c>
      <c r="K21" s="102"/>
      <c r="L21" s="4" t="s">
        <v>468</v>
      </c>
      <c r="M21" s="4">
        <f>INDEX($D$4:$H$9,MATCH(D8,$D$4:$D$9,0),MATCH(F7,D7:H7,0))</f>
        <v>78</v>
      </c>
      <c r="N21" s="4" t="str">
        <f>VLOOKUP(D8,D7:H12,5,0)</f>
        <v>chennai</v>
      </c>
      <c r="O21" s="4" t="str">
        <f>HLOOKUP(H7,D7:H12,2,0)</f>
        <v>chennai</v>
      </c>
      <c r="P21" s="102"/>
      <c r="Q21" s="102"/>
      <c r="R21" s="102"/>
      <c r="S21" s="102"/>
      <c r="T21" s="102"/>
    </row>
    <row r="22" spans="1:30" x14ac:dyDescent="0.35">
      <c r="A22" s="166" t="s">
        <v>587</v>
      </c>
      <c r="B22" s="166" t="s">
        <v>588</v>
      </c>
      <c r="C22" s="166" t="s">
        <v>589</v>
      </c>
      <c r="D22" s="166"/>
      <c r="E22" s="166" t="s">
        <v>588</v>
      </c>
      <c r="F22" s="167"/>
      <c r="K22" s="102"/>
      <c r="L22" s="108" t="s">
        <v>482</v>
      </c>
      <c r="M22" s="108">
        <f>INDEX($D$4:$H$9,MATCH(D9,$D$4:$D$9,0),MATCH(F8,D8:H8,0))</f>
        <v>77</v>
      </c>
      <c r="N22" s="108" t="str">
        <f>VLOOKUP(D9,D8:H13,5,0)</f>
        <v>patna</v>
      </c>
      <c r="O22" s="108" t="str">
        <f>HLOOKUP(H8,D8:H13,2,0)</f>
        <v>patna</v>
      </c>
      <c r="P22" s="102"/>
      <c r="Q22" s="102"/>
      <c r="R22" s="102"/>
      <c r="S22" s="102"/>
      <c r="T22" s="102"/>
    </row>
    <row r="23" spans="1:30" x14ac:dyDescent="0.35">
      <c r="A23" s="166" t="s">
        <v>589</v>
      </c>
      <c r="B23" s="166" t="s">
        <v>590</v>
      </c>
      <c r="C23" s="166" t="s">
        <v>591</v>
      </c>
      <c r="D23" s="166" t="s">
        <v>592</v>
      </c>
      <c r="E23" s="166" t="s">
        <v>593</v>
      </c>
      <c r="F23" s="167"/>
      <c r="K23" s="102"/>
      <c r="L23" s="239" t="s">
        <v>504</v>
      </c>
      <c r="M23" s="239"/>
      <c r="N23" s="239"/>
      <c r="O23" s="239"/>
      <c r="P23" s="239"/>
      <c r="Q23" s="239"/>
      <c r="R23" s="239"/>
      <c r="S23" s="239"/>
      <c r="T23" s="239"/>
    </row>
    <row r="24" spans="1:30" x14ac:dyDescent="0.35">
      <c r="A24" s="166" t="s">
        <v>594</v>
      </c>
      <c r="B24" s="166" t="s">
        <v>595</v>
      </c>
      <c r="C24" s="166"/>
      <c r="D24" s="166"/>
      <c r="E24" s="166" t="s">
        <v>595</v>
      </c>
      <c r="F24" s="167"/>
      <c r="K24" s="102"/>
      <c r="L24" s="247" t="s">
        <v>502</v>
      </c>
      <c r="M24" s="248"/>
      <c r="N24" s="248"/>
      <c r="O24" s="248"/>
      <c r="P24" s="248"/>
      <c r="Q24" s="248"/>
      <c r="R24" s="248"/>
      <c r="S24" s="248"/>
      <c r="T24" s="249"/>
    </row>
    <row r="25" spans="1:30" x14ac:dyDescent="0.35">
      <c r="A25" s="166" t="s">
        <v>596</v>
      </c>
      <c r="B25" s="166" t="s">
        <v>597</v>
      </c>
      <c r="C25" s="166"/>
      <c r="D25" s="166"/>
      <c r="E25" s="166" t="s">
        <v>598</v>
      </c>
      <c r="F25" s="167"/>
      <c r="L25" s="236" t="s">
        <v>503</v>
      </c>
      <c r="M25" s="237"/>
      <c r="N25" s="237"/>
      <c r="O25" s="237"/>
      <c r="P25" s="237"/>
      <c r="Q25" s="237"/>
      <c r="R25" s="237"/>
      <c r="S25" s="237"/>
      <c r="T25" s="237"/>
      <c r="U25" s="237"/>
      <c r="V25" s="237"/>
      <c r="W25" s="237"/>
      <c r="X25" s="237"/>
      <c r="Y25" s="237"/>
      <c r="Z25" s="237"/>
      <c r="AA25" s="237"/>
      <c r="AB25" s="237"/>
      <c r="AC25" s="238"/>
      <c r="AD25" s="102"/>
    </row>
    <row r="26" spans="1:30" x14ac:dyDescent="0.35">
      <c r="F26" s="85"/>
    </row>
    <row r="27" spans="1:30" x14ac:dyDescent="0.35">
      <c r="F27" s="4"/>
    </row>
  </sheetData>
  <mergeCells count="11">
    <mergeCell ref="L25:AC25"/>
    <mergeCell ref="L23:T23"/>
    <mergeCell ref="A1:S1"/>
    <mergeCell ref="L16:O16"/>
    <mergeCell ref="L24:T24"/>
    <mergeCell ref="K11:T11"/>
    <mergeCell ref="K10:T10"/>
    <mergeCell ref="L3:N3"/>
    <mergeCell ref="L13:M15"/>
    <mergeCell ref="F15:G15"/>
    <mergeCell ref="A2:S2"/>
  </mergeCells>
  <dataValidations count="7">
    <dataValidation type="list" allowBlank="1" showInputMessage="1" sqref="E22:E25" xr:uid="{98F12E4F-1001-44D4-9831-C4752F2F729B}">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21" xr:uid="{9E2AC41D-3774-47E5-AE9D-9EB84BFD270F}"/>
    <dataValidation allowBlank="1" showInputMessage="1" showErrorMessage="1" promptTitle="Process Step Description" prompt="Enter text for the process step that will appear in the shape." sqref="B21" xr:uid="{3B455DAF-A452-45B0-AE59-A751C19DE5E8}"/>
    <dataValidation allowBlank="1" showInputMessage="1" showErrorMessage="1" promptTitle="Next Step ID" prompt="Enter the process step ID for the next step. Use commas to separate multiple next steps, such as &quot;P600,P700&quot;." sqref="C21" xr:uid="{346151A3-C175-4207-8FD1-062B13E5CE94}"/>
    <dataValidation allowBlank="1" showInputMessage="1" showErrorMessage="1" promptTitle="Connector Label" prompt="If desired, label the connector to the next step. Use commas to separate multiple next steps, such as &quot;Yes,No&quot;." sqref="D21" xr:uid="{38E5DF88-5AF9-4753-8B68-DCF2ADF39408}"/>
    <dataValidation allowBlank="1" showInputMessage="1" showErrorMessage="1" promptTitle="Shape Type" prompt="Enter the type of shape you'd like each process step to use." sqref="E21" xr:uid="{DF665B03-70A0-4DDE-ABD5-FFED3C64C4C0}"/>
    <dataValidation allowBlank="1" showInputMessage="1" showErrorMessage="1" promptTitle="Alt Text" prompt="Alt Text helps people with visual impairments understand your diagram. Describe each process step." sqref="F21" xr:uid="{D4800BC3-1324-4042-A5F6-52D9E75913DC}"/>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56D9-BCC9-4E51-A52D-5ADE4208556B}">
  <dimension ref="A1:X421"/>
  <sheetViews>
    <sheetView workbookViewId="0">
      <pane xSplit="2" ySplit="1" topLeftCell="S26" activePane="bottomRight" state="frozen"/>
      <selection pane="topRight" activeCell="C1" sqref="C1"/>
      <selection pane="bottomLeft" activeCell="A2" sqref="A2"/>
      <selection pane="bottomRight" activeCell="U44" sqref="U44"/>
    </sheetView>
  </sheetViews>
  <sheetFormatPr defaultRowHeight="14.5" x14ac:dyDescent="0.35"/>
  <cols>
    <col min="1" max="1" width="10.453125" bestFit="1" customWidth="1"/>
    <col min="2" max="6" width="18.1796875" customWidth="1"/>
    <col min="7" max="7" width="7" bestFit="1" customWidth="1"/>
    <col min="8" max="8" width="13.7265625" bestFit="1" customWidth="1"/>
    <col min="9" max="9" width="15.54296875" bestFit="1" customWidth="1"/>
    <col min="10" max="10" width="13.7265625" bestFit="1" customWidth="1"/>
    <col min="11" max="11" width="19.54296875" bestFit="1" customWidth="1"/>
    <col min="12" max="12" width="20.453125" bestFit="1" customWidth="1"/>
    <col min="13" max="13" width="22.453125" bestFit="1" customWidth="1"/>
    <col min="14" max="14" width="9" bestFit="1" customWidth="1"/>
    <col min="15" max="15" width="16.26953125" bestFit="1" customWidth="1"/>
    <col min="16" max="16" width="22.81640625" bestFit="1" customWidth="1"/>
    <col min="17" max="17" width="20.81640625" bestFit="1" customWidth="1"/>
    <col min="18" max="18" width="9" bestFit="1" customWidth="1"/>
    <col min="19" max="19" width="15.7265625" bestFit="1" customWidth="1"/>
    <col min="20" max="20" width="6.26953125" bestFit="1" customWidth="1"/>
    <col min="21" max="21" width="29.81640625" style="4" bestFit="1" customWidth="1"/>
    <col min="22" max="22" width="11.7265625" customWidth="1"/>
    <col min="23" max="23" width="15.453125" bestFit="1" customWidth="1"/>
    <col min="24" max="24" width="23.1796875" bestFit="1" customWidth="1"/>
  </cols>
  <sheetData>
    <row r="1" spans="1:24" x14ac:dyDescent="0.35">
      <c r="A1" t="s">
        <v>18</v>
      </c>
      <c r="B1" t="s">
        <v>17</v>
      </c>
      <c r="C1" s="42" t="s">
        <v>240</v>
      </c>
      <c r="D1" s="42" t="s">
        <v>241</v>
      </c>
      <c r="E1" t="s">
        <v>155</v>
      </c>
      <c r="F1" t="s">
        <v>156</v>
      </c>
      <c r="G1" t="s">
        <v>16</v>
      </c>
      <c r="H1" t="s">
        <v>15</v>
      </c>
      <c r="I1" t="s">
        <v>14</v>
      </c>
      <c r="J1" t="s">
        <v>13</v>
      </c>
      <c r="K1" t="s">
        <v>12</v>
      </c>
      <c r="L1" t="s">
        <v>11</v>
      </c>
      <c r="M1" t="s">
        <v>10</v>
      </c>
      <c r="N1" t="s">
        <v>9</v>
      </c>
      <c r="O1" t="s">
        <v>8</v>
      </c>
      <c r="P1" t="s">
        <v>7</v>
      </c>
      <c r="Q1" t="s">
        <v>6</v>
      </c>
      <c r="R1" t="s">
        <v>5</v>
      </c>
      <c r="S1" t="s">
        <v>4</v>
      </c>
      <c r="T1" t="s">
        <v>3</v>
      </c>
      <c r="U1" s="11" t="s">
        <v>237</v>
      </c>
      <c r="V1" t="s">
        <v>2</v>
      </c>
      <c r="W1" t="s">
        <v>1</v>
      </c>
      <c r="X1" t="s">
        <v>0</v>
      </c>
    </row>
    <row r="2" spans="1:24" x14ac:dyDescent="0.35">
      <c r="A2" s="1">
        <v>43843</v>
      </c>
      <c r="B2" s="1" t="str">
        <f t="shared" ref="B2:B65" si="0">YEAR(A2)&amp;"_"&amp;TEXT(MONTH(A2),"00")</f>
        <v>2020_01</v>
      </c>
      <c r="C2" s="43" t="str">
        <f t="shared" ref="C2:C65" si="1">YEAR(A2)&amp;"_"&amp;MONTH(A2)</f>
        <v>2020_1</v>
      </c>
      <c r="D2" s="43" t="str">
        <f t="shared" ref="D2:D65" si="2">YEAR(A2)&amp;"_"&amp;TEXT(MONTH(A2),"00")</f>
        <v>2020_01</v>
      </c>
      <c r="E2" s="2">
        <f t="shared" ref="E2:E65" si="3">YEAR(A2)</f>
        <v>2020</v>
      </c>
      <c r="F2" s="2">
        <f t="shared" ref="F2:F65" si="4">MONTH(A2)</f>
        <v>1</v>
      </c>
      <c r="H2">
        <v>0</v>
      </c>
      <c r="K2">
        <v>0</v>
      </c>
      <c r="O2">
        <v>0</v>
      </c>
      <c r="S2">
        <v>0</v>
      </c>
      <c r="T2">
        <v>1</v>
      </c>
      <c r="U2" s="42" t="str">
        <f>IFERROR(VLOOKUP(T2,Mapping!$A$1:$B$17,2,0),Absent)</f>
        <v>alaska</v>
      </c>
      <c r="V2" t="str">
        <f>VLOOKUP(T2,Mapping!$A$1:$B$17,2,0)</f>
        <v>alaska</v>
      </c>
      <c r="W2">
        <v>0</v>
      </c>
      <c r="X2">
        <v>0</v>
      </c>
    </row>
    <row r="3" spans="1:24" x14ac:dyDescent="0.35">
      <c r="A3" s="1">
        <v>43844</v>
      </c>
      <c r="B3" s="1" t="str">
        <f t="shared" si="0"/>
        <v>2020_01</v>
      </c>
      <c r="C3" s="43" t="str">
        <f t="shared" si="1"/>
        <v>2020_1</v>
      </c>
      <c r="D3" s="43" t="str">
        <f t="shared" si="2"/>
        <v>2020_01</v>
      </c>
      <c r="E3" s="2">
        <f t="shared" si="3"/>
        <v>2020</v>
      </c>
      <c r="F3" s="2">
        <f t="shared" si="4"/>
        <v>1</v>
      </c>
      <c r="H3">
        <v>0</v>
      </c>
      <c r="K3">
        <v>0</v>
      </c>
      <c r="O3">
        <v>0</v>
      </c>
      <c r="R3">
        <v>0</v>
      </c>
      <c r="S3">
        <v>0</v>
      </c>
      <c r="T3">
        <v>1</v>
      </c>
      <c r="U3" s="42" t="str">
        <f>IFERROR(VLOOKUP(T3,Mapping!$A$1:$B$17,2,0),Absent)</f>
        <v>alaska</v>
      </c>
      <c r="V3" t="str">
        <f>VLOOKUP(T3,Mapping!$A$1:$B$17,2,0)</f>
        <v>alaska</v>
      </c>
      <c r="W3">
        <v>0</v>
      </c>
      <c r="X3">
        <v>0</v>
      </c>
    </row>
    <row r="4" spans="1:24" x14ac:dyDescent="0.35">
      <c r="A4" s="1">
        <v>43845</v>
      </c>
      <c r="B4" s="1" t="str">
        <f t="shared" si="0"/>
        <v>2020_01</v>
      </c>
      <c r="C4" s="43" t="str">
        <f t="shared" si="1"/>
        <v>2020_1</v>
      </c>
      <c r="D4" s="43" t="str">
        <f t="shared" si="2"/>
        <v>2020_01</v>
      </c>
      <c r="E4" s="2">
        <f t="shared" si="3"/>
        <v>2020</v>
      </c>
      <c r="F4" s="2">
        <f t="shared" si="4"/>
        <v>1</v>
      </c>
      <c r="H4">
        <v>0</v>
      </c>
      <c r="K4">
        <v>0</v>
      </c>
      <c r="O4">
        <v>0</v>
      </c>
      <c r="R4">
        <v>0</v>
      </c>
      <c r="S4">
        <v>0</v>
      </c>
      <c r="T4">
        <v>1</v>
      </c>
      <c r="U4" s="42" t="str">
        <f>IFERROR(VLOOKUP(T4,Mapping!$A$1:$B$17,2,0),Absent)</f>
        <v>alaska</v>
      </c>
      <c r="V4" t="str">
        <f>VLOOKUP(T4,Mapping!$A$1:$B$17,2,0)</f>
        <v>alaska</v>
      </c>
      <c r="W4">
        <v>0</v>
      </c>
      <c r="X4">
        <v>0</v>
      </c>
    </row>
    <row r="5" spans="1:24" x14ac:dyDescent="0.35">
      <c r="A5" s="1">
        <v>43846</v>
      </c>
      <c r="B5" s="1" t="str">
        <f t="shared" si="0"/>
        <v>2020_01</v>
      </c>
      <c r="C5" s="43" t="str">
        <f t="shared" si="1"/>
        <v>2020_1</v>
      </c>
      <c r="D5" s="43" t="str">
        <f t="shared" si="2"/>
        <v>2020_01</v>
      </c>
      <c r="E5" s="2">
        <f t="shared" si="3"/>
        <v>2020</v>
      </c>
      <c r="F5" s="2">
        <f t="shared" si="4"/>
        <v>1</v>
      </c>
      <c r="H5">
        <v>0</v>
      </c>
      <c r="K5">
        <v>0</v>
      </c>
      <c r="O5">
        <v>0</v>
      </c>
      <c r="R5">
        <v>0</v>
      </c>
      <c r="S5">
        <v>0</v>
      </c>
      <c r="T5">
        <v>1</v>
      </c>
      <c r="U5" s="42" t="str">
        <f>IFERROR(VLOOKUP(T5,Mapping!$A$1:$B$17,2,0),Absent)</f>
        <v>alaska</v>
      </c>
      <c r="V5" t="str">
        <f>VLOOKUP(T5,Mapping!$A$1:$B$17,2,0)</f>
        <v>alaska</v>
      </c>
      <c r="W5">
        <v>0</v>
      </c>
      <c r="X5">
        <v>0</v>
      </c>
    </row>
    <row r="6" spans="1:24" x14ac:dyDescent="0.35">
      <c r="A6" s="1">
        <v>43847</v>
      </c>
      <c r="B6" s="1" t="str">
        <f t="shared" si="0"/>
        <v>2020_01</v>
      </c>
      <c r="C6" s="43" t="str">
        <f t="shared" si="1"/>
        <v>2020_1</v>
      </c>
      <c r="D6" s="43" t="str">
        <f t="shared" si="2"/>
        <v>2020_01</v>
      </c>
      <c r="E6" s="2">
        <f t="shared" si="3"/>
        <v>2020</v>
      </c>
      <c r="F6" s="2">
        <f t="shared" si="4"/>
        <v>1</v>
      </c>
      <c r="H6">
        <v>0</v>
      </c>
      <c r="K6">
        <v>0</v>
      </c>
      <c r="O6">
        <v>0</v>
      </c>
      <c r="R6">
        <v>0</v>
      </c>
      <c r="S6">
        <v>0</v>
      </c>
      <c r="T6">
        <v>1</v>
      </c>
      <c r="U6" s="42" t="str">
        <f>IFERROR(VLOOKUP(T6,Mapping!$A$1:$B$17,2,0),Absent)</f>
        <v>alaska</v>
      </c>
      <c r="V6" t="str">
        <f>VLOOKUP(T6,Mapping!$A$1:$B$17,2,0)</f>
        <v>alaska</v>
      </c>
      <c r="W6">
        <v>0</v>
      </c>
      <c r="X6">
        <v>0</v>
      </c>
    </row>
    <row r="7" spans="1:24" x14ac:dyDescent="0.35">
      <c r="A7" s="1">
        <v>43848</v>
      </c>
      <c r="B7" s="1" t="str">
        <f t="shared" si="0"/>
        <v>2020_01</v>
      </c>
      <c r="C7" s="43" t="str">
        <f t="shared" si="1"/>
        <v>2020_1</v>
      </c>
      <c r="D7" s="43" t="str">
        <f t="shared" si="2"/>
        <v>2020_01</v>
      </c>
      <c r="E7" s="2">
        <f t="shared" si="3"/>
        <v>2020</v>
      </c>
      <c r="F7" s="2">
        <f t="shared" si="4"/>
        <v>1</v>
      </c>
      <c r="H7">
        <v>0</v>
      </c>
      <c r="K7">
        <v>0</v>
      </c>
      <c r="O7">
        <v>0</v>
      </c>
      <c r="R7">
        <v>0</v>
      </c>
      <c r="S7">
        <v>0</v>
      </c>
      <c r="T7">
        <v>1</v>
      </c>
      <c r="U7" s="42" t="str">
        <f>IFERROR(VLOOKUP(T7,Mapping!$A$1:$B$17,2,0),Absent)</f>
        <v>alaska</v>
      </c>
      <c r="V7" t="str">
        <f>VLOOKUP(T7,Mapping!$A$1:$B$17,2,0)</f>
        <v>alaska</v>
      </c>
      <c r="W7">
        <v>0</v>
      </c>
      <c r="X7">
        <v>0</v>
      </c>
    </row>
    <row r="8" spans="1:24" x14ac:dyDescent="0.35">
      <c r="A8" s="1">
        <v>43849</v>
      </c>
      <c r="B8" s="1" t="str">
        <f t="shared" si="0"/>
        <v>2020_01</v>
      </c>
      <c r="C8" s="43" t="str">
        <f t="shared" si="1"/>
        <v>2020_1</v>
      </c>
      <c r="D8" s="43" t="str">
        <f t="shared" si="2"/>
        <v>2020_01</v>
      </c>
      <c r="E8" s="2">
        <f t="shared" si="3"/>
        <v>2020</v>
      </c>
      <c r="F8" s="2">
        <f t="shared" si="4"/>
        <v>1</v>
      </c>
      <c r="H8">
        <v>0</v>
      </c>
      <c r="K8">
        <v>0</v>
      </c>
      <c r="O8">
        <v>0</v>
      </c>
      <c r="R8">
        <v>1</v>
      </c>
      <c r="S8">
        <v>1</v>
      </c>
      <c r="T8">
        <v>1</v>
      </c>
      <c r="U8" s="42" t="str">
        <f>IFERROR(VLOOKUP(T8,Mapping!$A$1:$B$17,2,0),Absent)</f>
        <v>alaska</v>
      </c>
      <c r="V8" t="str">
        <f>VLOOKUP(T8,Mapping!$A$1:$B$17,2,0)</f>
        <v>alaska</v>
      </c>
      <c r="W8">
        <v>0</v>
      </c>
      <c r="X8">
        <v>0</v>
      </c>
    </row>
    <row r="9" spans="1:24" x14ac:dyDescent="0.35">
      <c r="A9" s="1">
        <v>43850</v>
      </c>
      <c r="B9" s="1" t="str">
        <f t="shared" si="0"/>
        <v>2020_01</v>
      </c>
      <c r="C9" s="43" t="str">
        <f t="shared" si="1"/>
        <v>2020_1</v>
      </c>
      <c r="D9" s="43" t="str">
        <f t="shared" si="2"/>
        <v>2020_01</v>
      </c>
      <c r="E9" s="2">
        <f t="shared" si="3"/>
        <v>2020</v>
      </c>
      <c r="F9" s="2">
        <f t="shared" si="4"/>
        <v>1</v>
      </c>
      <c r="H9">
        <v>0</v>
      </c>
      <c r="K9">
        <v>0</v>
      </c>
      <c r="O9">
        <v>0</v>
      </c>
      <c r="R9">
        <v>1</v>
      </c>
      <c r="S9">
        <v>0</v>
      </c>
      <c r="T9">
        <v>1</v>
      </c>
      <c r="U9" s="42" t="str">
        <f>IFERROR(VLOOKUP(T9,Mapping!$A$1:$B$17,2,0),Absent)</f>
        <v>alaska</v>
      </c>
      <c r="V9" t="str">
        <f>VLOOKUP(T9,Mapping!$A$1:$B$17,2,0)</f>
        <v>alaska</v>
      </c>
      <c r="W9">
        <v>0</v>
      </c>
      <c r="X9">
        <v>0</v>
      </c>
    </row>
    <row r="10" spans="1:24" x14ac:dyDescent="0.35">
      <c r="A10" s="1">
        <v>43851</v>
      </c>
      <c r="B10" s="1" t="str">
        <f t="shared" si="0"/>
        <v>2020_01</v>
      </c>
      <c r="C10" s="43" t="str">
        <f t="shared" si="1"/>
        <v>2020_1</v>
      </c>
      <c r="D10" s="43" t="str">
        <f t="shared" si="2"/>
        <v>2020_01</v>
      </c>
      <c r="E10" s="2">
        <f t="shared" si="3"/>
        <v>2020</v>
      </c>
      <c r="F10" s="2">
        <f t="shared" si="4"/>
        <v>1</v>
      </c>
      <c r="H10">
        <v>0</v>
      </c>
      <c r="K10">
        <v>0</v>
      </c>
      <c r="O10">
        <v>0</v>
      </c>
      <c r="R10">
        <v>2</v>
      </c>
      <c r="S10">
        <v>1</v>
      </c>
      <c r="T10">
        <v>1</v>
      </c>
      <c r="U10" s="42" t="str">
        <f>IFERROR(VLOOKUP(T10,Mapping!$A$1:$B$17,2,0),Absent)</f>
        <v>alaska</v>
      </c>
      <c r="V10" t="str">
        <f>VLOOKUP(T10,Mapping!$A$1:$B$17,2,0)</f>
        <v>alaska</v>
      </c>
      <c r="W10">
        <v>0</v>
      </c>
      <c r="X10">
        <v>0</v>
      </c>
    </row>
    <row r="11" spans="1:24" x14ac:dyDescent="0.35">
      <c r="A11" s="1">
        <v>43852</v>
      </c>
      <c r="B11" s="1" t="str">
        <f t="shared" si="0"/>
        <v>2020_01</v>
      </c>
      <c r="C11" s="43" t="str">
        <f t="shared" si="1"/>
        <v>2020_1</v>
      </c>
      <c r="D11" s="43" t="str">
        <f t="shared" si="2"/>
        <v>2020_01</v>
      </c>
      <c r="E11" s="2">
        <f t="shared" si="3"/>
        <v>2020</v>
      </c>
      <c r="F11" s="2">
        <f t="shared" si="4"/>
        <v>1</v>
      </c>
      <c r="H11">
        <v>0</v>
      </c>
      <c r="K11">
        <v>0</v>
      </c>
      <c r="O11">
        <v>0</v>
      </c>
      <c r="R11">
        <v>2</v>
      </c>
      <c r="S11">
        <v>0</v>
      </c>
      <c r="T11">
        <v>2</v>
      </c>
      <c r="U11" s="42" t="str">
        <f>IFERROR(VLOOKUP(T11,Mapping!$A$1:$B$17,2,0),Absent)</f>
        <v>arizona</v>
      </c>
      <c r="V11" t="str">
        <f>VLOOKUP(T11,Mapping!$A$1:$B$17,2,0)</f>
        <v>arizona</v>
      </c>
      <c r="W11">
        <v>1</v>
      </c>
      <c r="X11">
        <v>1</v>
      </c>
    </row>
    <row r="12" spans="1:24" x14ac:dyDescent="0.35">
      <c r="A12" s="1">
        <v>43853</v>
      </c>
      <c r="B12" s="1" t="str">
        <f t="shared" si="0"/>
        <v>2020_01</v>
      </c>
      <c r="C12" s="43" t="str">
        <f t="shared" si="1"/>
        <v>2020_1</v>
      </c>
      <c r="D12" s="43" t="str">
        <f t="shared" si="2"/>
        <v>2020_01</v>
      </c>
      <c r="E12" s="2">
        <f t="shared" si="3"/>
        <v>2020</v>
      </c>
      <c r="F12" s="2">
        <f t="shared" si="4"/>
        <v>1</v>
      </c>
      <c r="H12">
        <v>0</v>
      </c>
      <c r="K12">
        <v>0</v>
      </c>
      <c r="O12">
        <v>0</v>
      </c>
      <c r="R12">
        <v>2</v>
      </c>
      <c r="S12">
        <v>0</v>
      </c>
      <c r="T12">
        <v>2</v>
      </c>
      <c r="U12" s="42" t="str">
        <f>IFERROR(VLOOKUP(T12,Mapping!$A$1:$B$17,2,0),Absent)</f>
        <v>arizona</v>
      </c>
      <c r="V12" t="str">
        <f>VLOOKUP(T12,Mapping!$A$1:$B$17,2,0)</f>
        <v>arizona</v>
      </c>
      <c r="W12">
        <v>2</v>
      </c>
      <c r="X12">
        <v>1</v>
      </c>
    </row>
    <row r="13" spans="1:24" x14ac:dyDescent="0.35">
      <c r="A13" s="1">
        <v>43854</v>
      </c>
      <c r="B13" s="1" t="str">
        <f t="shared" si="0"/>
        <v>2020_01</v>
      </c>
      <c r="C13" s="43" t="str">
        <f t="shared" si="1"/>
        <v>2020_1</v>
      </c>
      <c r="D13" s="43" t="str">
        <f t="shared" si="2"/>
        <v>2020_01</v>
      </c>
      <c r="E13" s="2">
        <f t="shared" si="3"/>
        <v>2020</v>
      </c>
      <c r="F13" s="2">
        <f t="shared" si="4"/>
        <v>1</v>
      </c>
      <c r="H13">
        <v>0</v>
      </c>
      <c r="K13">
        <v>0</v>
      </c>
      <c r="O13">
        <v>0</v>
      </c>
      <c r="R13">
        <v>2</v>
      </c>
      <c r="S13">
        <v>0</v>
      </c>
      <c r="T13">
        <v>2</v>
      </c>
      <c r="U13" s="42" t="str">
        <f>IFERROR(VLOOKUP(T13,Mapping!$A$1:$B$17,2,0),Absent)</f>
        <v>arizona</v>
      </c>
      <c r="V13" t="str">
        <f>VLOOKUP(T13,Mapping!$A$1:$B$17,2,0)</f>
        <v>arizona</v>
      </c>
      <c r="W13">
        <v>2</v>
      </c>
      <c r="X13">
        <v>0</v>
      </c>
    </row>
    <row r="14" spans="1:24" x14ac:dyDescent="0.35">
      <c r="A14" s="1">
        <v>43855</v>
      </c>
      <c r="B14" s="1" t="str">
        <f t="shared" si="0"/>
        <v>2020_01</v>
      </c>
      <c r="C14" s="43" t="str">
        <f t="shared" si="1"/>
        <v>2020_1</v>
      </c>
      <c r="D14" s="43" t="str">
        <f t="shared" si="2"/>
        <v>2020_01</v>
      </c>
      <c r="E14" s="2">
        <f t="shared" si="3"/>
        <v>2020</v>
      </c>
      <c r="F14" s="2">
        <f t="shared" si="4"/>
        <v>1</v>
      </c>
      <c r="H14">
        <v>0</v>
      </c>
      <c r="K14">
        <v>0</v>
      </c>
      <c r="O14">
        <v>0</v>
      </c>
      <c r="R14">
        <v>2</v>
      </c>
      <c r="S14">
        <v>0</v>
      </c>
      <c r="T14">
        <v>2</v>
      </c>
      <c r="U14" s="42" t="str">
        <f>IFERROR(VLOOKUP(T14,Mapping!$A$1:$B$17,2,0),Absent)</f>
        <v>arizona</v>
      </c>
      <c r="V14" t="str">
        <f>VLOOKUP(T14,Mapping!$A$1:$B$17,2,0)</f>
        <v>arizona</v>
      </c>
      <c r="W14">
        <v>2</v>
      </c>
      <c r="X14">
        <v>0</v>
      </c>
    </row>
    <row r="15" spans="1:24" x14ac:dyDescent="0.35">
      <c r="A15" s="1">
        <v>43856</v>
      </c>
      <c r="B15" s="1" t="str">
        <f t="shared" si="0"/>
        <v>2020_01</v>
      </c>
      <c r="C15" s="43" t="str">
        <f t="shared" si="1"/>
        <v>2020_1</v>
      </c>
      <c r="D15" s="43" t="str">
        <f t="shared" si="2"/>
        <v>2020_01</v>
      </c>
      <c r="E15" s="2">
        <f t="shared" si="3"/>
        <v>2020</v>
      </c>
      <c r="F15" s="2">
        <f t="shared" si="4"/>
        <v>1</v>
      </c>
      <c r="H15">
        <v>0</v>
      </c>
      <c r="K15">
        <v>0</v>
      </c>
      <c r="O15">
        <v>0</v>
      </c>
      <c r="R15">
        <v>2</v>
      </c>
      <c r="S15">
        <v>0</v>
      </c>
      <c r="T15">
        <v>2</v>
      </c>
      <c r="U15" s="42" t="str">
        <f>IFERROR(VLOOKUP(T15,Mapping!$A$1:$B$17,2,0),Absent)</f>
        <v>arizona</v>
      </c>
      <c r="V15" t="str">
        <f>VLOOKUP(T15,Mapping!$A$1:$B$17,2,0)</f>
        <v>arizona</v>
      </c>
      <c r="W15">
        <v>2</v>
      </c>
      <c r="X15">
        <v>0</v>
      </c>
    </row>
    <row r="16" spans="1:24" x14ac:dyDescent="0.35">
      <c r="A16" s="1">
        <v>43857</v>
      </c>
      <c r="B16" s="1" t="str">
        <f t="shared" si="0"/>
        <v>2020_01</v>
      </c>
      <c r="C16" s="43" t="str">
        <f t="shared" si="1"/>
        <v>2020_1</v>
      </c>
      <c r="D16" s="43" t="str">
        <f t="shared" si="2"/>
        <v>2020_01</v>
      </c>
      <c r="E16" s="2">
        <f t="shared" si="3"/>
        <v>2020</v>
      </c>
      <c r="F16" s="2">
        <f t="shared" si="4"/>
        <v>1</v>
      </c>
      <c r="H16">
        <v>0</v>
      </c>
      <c r="K16">
        <v>0</v>
      </c>
      <c r="O16">
        <v>0</v>
      </c>
      <c r="R16">
        <v>2</v>
      </c>
      <c r="S16">
        <v>0</v>
      </c>
      <c r="T16">
        <v>3</v>
      </c>
      <c r="U16" s="42" t="str">
        <f>IFERROR(VLOOKUP(T16,Mapping!$A$1:$B$17,2,0),Absent)</f>
        <v>california</v>
      </c>
      <c r="V16" t="str">
        <f>VLOOKUP(T16,Mapping!$A$1:$B$17,2,0)</f>
        <v>california</v>
      </c>
      <c r="W16">
        <v>3</v>
      </c>
      <c r="X16">
        <v>1</v>
      </c>
    </row>
    <row r="17" spans="1:24" x14ac:dyDescent="0.35">
      <c r="A17" s="1">
        <v>43858</v>
      </c>
      <c r="B17" s="1" t="str">
        <f t="shared" si="0"/>
        <v>2020_01</v>
      </c>
      <c r="C17" s="43" t="str">
        <f t="shared" si="1"/>
        <v>2020_1</v>
      </c>
      <c r="D17" s="43" t="str">
        <f t="shared" si="2"/>
        <v>2020_01</v>
      </c>
      <c r="E17" s="2">
        <f t="shared" si="3"/>
        <v>2020</v>
      </c>
      <c r="F17" s="2">
        <f t="shared" si="4"/>
        <v>1</v>
      </c>
      <c r="H17">
        <v>0</v>
      </c>
      <c r="K17">
        <v>0</v>
      </c>
      <c r="O17">
        <v>0</v>
      </c>
      <c r="R17">
        <v>2</v>
      </c>
      <c r="S17">
        <v>0</v>
      </c>
      <c r="T17">
        <v>3</v>
      </c>
      <c r="U17" s="42" t="str">
        <f>IFERROR(VLOOKUP(T17,Mapping!$A$1:$B$17,2,0),Absent)</f>
        <v>california</v>
      </c>
      <c r="V17" t="str">
        <f>VLOOKUP(T17,Mapping!$A$1:$B$17,2,0)</f>
        <v>california</v>
      </c>
      <c r="W17">
        <v>3</v>
      </c>
      <c r="X17">
        <v>0</v>
      </c>
    </row>
    <row r="18" spans="1:24" x14ac:dyDescent="0.35">
      <c r="A18" s="1">
        <v>43859</v>
      </c>
      <c r="B18" s="1" t="str">
        <f t="shared" si="0"/>
        <v>2020_01</v>
      </c>
      <c r="C18" s="43" t="str">
        <f t="shared" si="1"/>
        <v>2020_1</v>
      </c>
      <c r="D18" s="43" t="str">
        <f t="shared" si="2"/>
        <v>2020_01</v>
      </c>
      <c r="E18" s="2">
        <f t="shared" si="3"/>
        <v>2020</v>
      </c>
      <c r="F18" s="2">
        <f t="shared" si="4"/>
        <v>1</v>
      </c>
      <c r="H18">
        <v>0</v>
      </c>
      <c r="K18">
        <v>0</v>
      </c>
      <c r="O18">
        <v>0</v>
      </c>
      <c r="R18">
        <v>2</v>
      </c>
      <c r="S18">
        <v>0</v>
      </c>
      <c r="T18">
        <v>4</v>
      </c>
      <c r="U18" s="42" t="str">
        <f>IFERROR(VLOOKUP(T18,Mapping!$A$1:$B$17,2,0),Absent)</f>
        <v>colorado</v>
      </c>
      <c r="V18" t="str">
        <f>VLOOKUP(T18,Mapping!$A$1:$B$17,2,0)</f>
        <v>colorado</v>
      </c>
      <c r="W18">
        <v>5</v>
      </c>
      <c r="X18">
        <v>2</v>
      </c>
    </row>
    <row r="19" spans="1:24" x14ac:dyDescent="0.35">
      <c r="A19" s="1">
        <v>43860</v>
      </c>
      <c r="B19" s="1" t="str">
        <f t="shared" si="0"/>
        <v>2020_01</v>
      </c>
      <c r="C19" s="43" t="str">
        <f t="shared" si="1"/>
        <v>2020_1</v>
      </c>
      <c r="D19" s="43" t="str">
        <f t="shared" si="2"/>
        <v>2020_01</v>
      </c>
      <c r="E19" s="2">
        <f t="shared" si="3"/>
        <v>2020</v>
      </c>
      <c r="F19" s="2">
        <f t="shared" si="4"/>
        <v>1</v>
      </c>
      <c r="H19">
        <v>0</v>
      </c>
      <c r="K19">
        <v>0</v>
      </c>
      <c r="O19">
        <v>0</v>
      </c>
      <c r="R19">
        <v>2</v>
      </c>
      <c r="S19">
        <v>0</v>
      </c>
      <c r="T19">
        <v>4</v>
      </c>
      <c r="U19" s="42" t="str">
        <f>IFERROR(VLOOKUP(T19,Mapping!$A$1:$B$17,2,0),Absent)</f>
        <v>colorado</v>
      </c>
      <c r="V19" t="str">
        <f>VLOOKUP(T19,Mapping!$A$1:$B$17,2,0)</f>
        <v>colorado</v>
      </c>
      <c r="W19">
        <v>5</v>
      </c>
      <c r="X19">
        <v>0</v>
      </c>
    </row>
    <row r="20" spans="1:24" x14ac:dyDescent="0.35">
      <c r="A20" s="1">
        <v>43861</v>
      </c>
      <c r="B20" s="1" t="str">
        <f t="shared" si="0"/>
        <v>2020_01</v>
      </c>
      <c r="C20" s="43" t="str">
        <f t="shared" si="1"/>
        <v>2020_1</v>
      </c>
      <c r="D20" s="43" t="str">
        <f t="shared" si="2"/>
        <v>2020_01</v>
      </c>
      <c r="E20" s="2">
        <f t="shared" si="3"/>
        <v>2020</v>
      </c>
      <c r="F20" s="2">
        <f t="shared" si="4"/>
        <v>1</v>
      </c>
      <c r="H20">
        <v>0</v>
      </c>
      <c r="K20">
        <v>0</v>
      </c>
      <c r="O20">
        <v>0</v>
      </c>
      <c r="R20">
        <v>2</v>
      </c>
      <c r="S20">
        <v>0</v>
      </c>
      <c r="T20">
        <v>4</v>
      </c>
      <c r="U20" s="42" t="str">
        <f>IFERROR(VLOOKUP(T20,Mapping!$A$1:$B$17,2,0),Absent)</f>
        <v>colorado</v>
      </c>
      <c r="V20" t="str">
        <f>VLOOKUP(T20,Mapping!$A$1:$B$17,2,0)</f>
        <v>colorado</v>
      </c>
      <c r="W20">
        <v>8</v>
      </c>
      <c r="X20">
        <v>3</v>
      </c>
    </row>
    <row r="21" spans="1:24" x14ac:dyDescent="0.35">
      <c r="A21" s="1">
        <v>43862</v>
      </c>
      <c r="B21" s="1" t="str">
        <f t="shared" si="0"/>
        <v>2020_02</v>
      </c>
      <c r="C21" s="43" t="str">
        <f t="shared" si="1"/>
        <v>2020_2</v>
      </c>
      <c r="D21" s="43" t="str">
        <f t="shared" si="2"/>
        <v>2020_02</v>
      </c>
      <c r="E21" s="2">
        <f t="shared" si="3"/>
        <v>2020</v>
      </c>
      <c r="F21" s="2">
        <f t="shared" si="4"/>
        <v>2</v>
      </c>
      <c r="H21">
        <v>0</v>
      </c>
      <c r="K21">
        <v>0</v>
      </c>
      <c r="O21">
        <v>0</v>
      </c>
      <c r="R21">
        <v>2</v>
      </c>
      <c r="S21">
        <v>0</v>
      </c>
      <c r="T21">
        <v>4</v>
      </c>
      <c r="U21" s="42" t="str">
        <f>IFERROR(VLOOKUP(T21,Mapping!$A$1:$B$17,2,0),Absent)</f>
        <v>colorado</v>
      </c>
      <c r="V21" t="str">
        <f>VLOOKUP(T21,Mapping!$A$1:$B$17,2,0)</f>
        <v>colorado</v>
      </c>
      <c r="W21">
        <v>8</v>
      </c>
      <c r="X21">
        <v>0</v>
      </c>
    </row>
    <row r="22" spans="1:24" x14ac:dyDescent="0.35">
      <c r="A22" s="1">
        <v>43863</v>
      </c>
      <c r="B22" s="1" t="str">
        <f t="shared" si="0"/>
        <v>2020_02</v>
      </c>
      <c r="C22" s="43" t="str">
        <f t="shared" si="1"/>
        <v>2020_2</v>
      </c>
      <c r="D22" s="43" t="str">
        <f t="shared" si="2"/>
        <v>2020_02</v>
      </c>
      <c r="E22" s="2">
        <f t="shared" si="3"/>
        <v>2020</v>
      </c>
      <c r="F22" s="2">
        <f t="shared" si="4"/>
        <v>2</v>
      </c>
      <c r="H22">
        <v>0</v>
      </c>
      <c r="K22">
        <v>0</v>
      </c>
      <c r="O22">
        <v>0</v>
      </c>
      <c r="R22">
        <v>2</v>
      </c>
      <c r="S22">
        <v>0</v>
      </c>
      <c r="T22">
        <v>4</v>
      </c>
      <c r="U22" s="42" t="str">
        <f>IFERROR(VLOOKUP(T22,Mapping!$A$1:$B$17,2,0),Absent)</f>
        <v>colorado</v>
      </c>
      <c r="V22" t="str">
        <f>VLOOKUP(T22,Mapping!$A$1:$B$17,2,0)</f>
        <v>colorado</v>
      </c>
      <c r="W22">
        <v>8</v>
      </c>
      <c r="X22">
        <v>0</v>
      </c>
    </row>
    <row r="23" spans="1:24" x14ac:dyDescent="0.35">
      <c r="A23" s="1">
        <v>43864</v>
      </c>
      <c r="B23" s="1" t="str">
        <f t="shared" si="0"/>
        <v>2020_02</v>
      </c>
      <c r="C23" s="43" t="str">
        <f t="shared" si="1"/>
        <v>2020_2</v>
      </c>
      <c r="D23" s="43" t="str">
        <f t="shared" si="2"/>
        <v>2020_02</v>
      </c>
      <c r="E23" s="2">
        <f t="shared" si="3"/>
        <v>2020</v>
      </c>
      <c r="F23" s="2">
        <f t="shared" si="4"/>
        <v>2</v>
      </c>
      <c r="H23">
        <v>0</v>
      </c>
      <c r="K23">
        <v>0</v>
      </c>
      <c r="O23">
        <v>0</v>
      </c>
      <c r="R23">
        <v>3</v>
      </c>
      <c r="S23">
        <v>1</v>
      </c>
      <c r="T23">
        <v>4</v>
      </c>
      <c r="U23" s="42" t="str">
        <f>IFERROR(VLOOKUP(T23,Mapping!$A$1:$B$17,2,0),Absent)</f>
        <v>colorado</v>
      </c>
      <c r="V23" t="str">
        <f>VLOOKUP(T23,Mapping!$A$1:$B$17,2,0)</f>
        <v>colorado</v>
      </c>
      <c r="W23">
        <v>11</v>
      </c>
      <c r="X23">
        <v>3</v>
      </c>
    </row>
    <row r="24" spans="1:24" x14ac:dyDescent="0.35">
      <c r="A24" s="1">
        <v>43865</v>
      </c>
      <c r="B24" s="1" t="str">
        <f t="shared" si="0"/>
        <v>2020_02</v>
      </c>
      <c r="C24" s="43" t="str">
        <f t="shared" si="1"/>
        <v>2020_2</v>
      </c>
      <c r="D24" s="43" t="str">
        <f t="shared" si="2"/>
        <v>2020_02</v>
      </c>
      <c r="E24" s="2">
        <f t="shared" si="3"/>
        <v>2020</v>
      </c>
      <c r="F24" s="2">
        <f t="shared" si="4"/>
        <v>2</v>
      </c>
      <c r="H24">
        <v>0</v>
      </c>
      <c r="K24">
        <v>0</v>
      </c>
      <c r="O24">
        <v>0</v>
      </c>
      <c r="R24">
        <v>3</v>
      </c>
      <c r="S24">
        <v>0</v>
      </c>
      <c r="T24">
        <v>4</v>
      </c>
      <c r="U24" s="42" t="str">
        <f>IFERROR(VLOOKUP(T24,Mapping!$A$1:$B$17,2,0),Absent)</f>
        <v>colorado</v>
      </c>
      <c r="V24" t="str">
        <f>VLOOKUP(T24,Mapping!$A$1:$B$17,2,0)</f>
        <v>colorado</v>
      </c>
      <c r="W24">
        <v>15</v>
      </c>
      <c r="X24">
        <v>4</v>
      </c>
    </row>
    <row r="25" spans="1:24" x14ac:dyDescent="0.35">
      <c r="A25" s="1">
        <v>43866</v>
      </c>
      <c r="B25" s="1" t="str">
        <f t="shared" si="0"/>
        <v>2020_02</v>
      </c>
      <c r="C25" s="43" t="str">
        <f t="shared" si="1"/>
        <v>2020_2</v>
      </c>
      <c r="D25" s="43" t="str">
        <f t="shared" si="2"/>
        <v>2020_02</v>
      </c>
      <c r="E25" s="2">
        <f t="shared" si="3"/>
        <v>2020</v>
      </c>
      <c r="F25" s="2">
        <f t="shared" si="4"/>
        <v>2</v>
      </c>
      <c r="H25">
        <v>0</v>
      </c>
      <c r="K25">
        <v>0</v>
      </c>
      <c r="O25">
        <v>0</v>
      </c>
      <c r="R25">
        <v>3</v>
      </c>
      <c r="S25">
        <v>0</v>
      </c>
      <c r="T25">
        <v>4</v>
      </c>
      <c r="U25" s="42" t="str">
        <f>IFERROR(VLOOKUP(T25,Mapping!$A$1:$B$17,2,0),Absent)</f>
        <v>colorado</v>
      </c>
      <c r="V25" t="str">
        <f>VLOOKUP(T25,Mapping!$A$1:$B$17,2,0)</f>
        <v>colorado</v>
      </c>
      <c r="W25">
        <v>15</v>
      </c>
      <c r="X25">
        <v>0</v>
      </c>
    </row>
    <row r="26" spans="1:24" x14ac:dyDescent="0.35">
      <c r="A26" s="1">
        <v>43867</v>
      </c>
      <c r="B26" s="1" t="str">
        <f t="shared" si="0"/>
        <v>2020_02</v>
      </c>
      <c r="C26" s="43" t="str">
        <f t="shared" si="1"/>
        <v>2020_2</v>
      </c>
      <c r="D26" s="43" t="str">
        <f t="shared" si="2"/>
        <v>2020_02</v>
      </c>
      <c r="E26" s="2">
        <f t="shared" si="3"/>
        <v>2020</v>
      </c>
      <c r="F26" s="2">
        <f t="shared" si="4"/>
        <v>2</v>
      </c>
      <c r="H26">
        <v>0</v>
      </c>
      <c r="K26">
        <v>0</v>
      </c>
      <c r="O26">
        <v>0</v>
      </c>
      <c r="R26">
        <v>5</v>
      </c>
      <c r="S26">
        <v>2</v>
      </c>
      <c r="T26">
        <v>4</v>
      </c>
      <c r="U26" s="42" t="str">
        <f>IFERROR(VLOOKUP(T26,Mapping!$A$1:$B$17,2,0),Absent)</f>
        <v>colorado</v>
      </c>
      <c r="V26" t="str">
        <f>VLOOKUP(T26,Mapping!$A$1:$B$17,2,0)</f>
        <v>colorado</v>
      </c>
      <c r="W26">
        <v>16</v>
      </c>
      <c r="X26">
        <v>1</v>
      </c>
    </row>
    <row r="27" spans="1:24" x14ac:dyDescent="0.35">
      <c r="A27" s="1">
        <v>43868</v>
      </c>
      <c r="B27" s="1" t="str">
        <f t="shared" si="0"/>
        <v>2020_02</v>
      </c>
      <c r="C27" s="43" t="str">
        <f t="shared" si="1"/>
        <v>2020_2</v>
      </c>
      <c r="D27" s="43" t="str">
        <f t="shared" si="2"/>
        <v>2020_02</v>
      </c>
      <c r="E27" s="2">
        <f t="shared" si="3"/>
        <v>2020</v>
      </c>
      <c r="F27" s="2">
        <f t="shared" si="4"/>
        <v>2</v>
      </c>
      <c r="H27">
        <v>0</v>
      </c>
      <c r="K27">
        <v>0</v>
      </c>
      <c r="O27">
        <v>0</v>
      </c>
      <c r="R27">
        <v>5</v>
      </c>
      <c r="S27">
        <v>0</v>
      </c>
      <c r="T27">
        <v>4</v>
      </c>
      <c r="U27" s="42" t="str">
        <f>IFERROR(VLOOKUP(T27,Mapping!$A$1:$B$17,2,0),Absent)</f>
        <v>colorado</v>
      </c>
      <c r="V27" t="str">
        <f>VLOOKUP(T27,Mapping!$A$1:$B$17,2,0)</f>
        <v>colorado</v>
      </c>
      <c r="W27">
        <v>16</v>
      </c>
      <c r="X27">
        <v>0</v>
      </c>
    </row>
    <row r="28" spans="1:24" x14ac:dyDescent="0.35">
      <c r="A28" s="1">
        <v>43869</v>
      </c>
      <c r="B28" s="1" t="str">
        <f t="shared" si="0"/>
        <v>2020_02</v>
      </c>
      <c r="C28" s="43" t="str">
        <f t="shared" si="1"/>
        <v>2020_2</v>
      </c>
      <c r="D28" s="43" t="str">
        <f t="shared" si="2"/>
        <v>2020_02</v>
      </c>
      <c r="E28" s="2">
        <f t="shared" si="3"/>
        <v>2020</v>
      </c>
      <c r="F28" s="2">
        <f t="shared" si="4"/>
        <v>2</v>
      </c>
      <c r="H28">
        <v>0</v>
      </c>
      <c r="K28">
        <v>0</v>
      </c>
      <c r="O28">
        <v>0</v>
      </c>
      <c r="R28">
        <v>5</v>
      </c>
      <c r="S28">
        <v>0</v>
      </c>
      <c r="T28">
        <v>4</v>
      </c>
      <c r="U28" s="42" t="str">
        <f>IFERROR(VLOOKUP(T28,Mapping!$A$1:$B$17,2,0),Absent)</f>
        <v>colorado</v>
      </c>
      <c r="V28" t="str">
        <f>VLOOKUP(T28,Mapping!$A$1:$B$17,2,0)</f>
        <v>colorado</v>
      </c>
      <c r="W28">
        <v>18</v>
      </c>
      <c r="X28">
        <v>2</v>
      </c>
    </row>
    <row r="29" spans="1:24" x14ac:dyDescent="0.35">
      <c r="A29" s="1">
        <v>43870</v>
      </c>
      <c r="B29" s="1" t="str">
        <f t="shared" si="0"/>
        <v>2020_02</v>
      </c>
      <c r="C29" s="43" t="str">
        <f t="shared" si="1"/>
        <v>2020_2</v>
      </c>
      <c r="D29" s="43" t="str">
        <f t="shared" si="2"/>
        <v>2020_02</v>
      </c>
      <c r="E29" s="2">
        <f t="shared" si="3"/>
        <v>2020</v>
      </c>
      <c r="F29" s="2">
        <f t="shared" si="4"/>
        <v>2</v>
      </c>
      <c r="H29">
        <v>0</v>
      </c>
      <c r="K29">
        <v>0</v>
      </c>
      <c r="O29">
        <v>0</v>
      </c>
      <c r="R29">
        <v>5</v>
      </c>
      <c r="S29">
        <v>0</v>
      </c>
      <c r="T29">
        <v>4</v>
      </c>
      <c r="U29" s="42" t="str">
        <f>IFERROR(VLOOKUP(T29,Mapping!$A$1:$B$17,2,0),Absent)</f>
        <v>colorado</v>
      </c>
      <c r="V29" t="str">
        <f>VLOOKUP(T29,Mapping!$A$1:$B$17,2,0)</f>
        <v>colorado</v>
      </c>
      <c r="W29">
        <v>18</v>
      </c>
      <c r="X29">
        <v>0</v>
      </c>
    </row>
    <row r="30" spans="1:24" x14ac:dyDescent="0.35">
      <c r="A30" s="1">
        <v>43871</v>
      </c>
      <c r="B30" s="1" t="str">
        <f t="shared" si="0"/>
        <v>2020_02</v>
      </c>
      <c r="C30" s="43" t="str">
        <f t="shared" si="1"/>
        <v>2020_2</v>
      </c>
      <c r="D30" s="43" t="str">
        <f t="shared" si="2"/>
        <v>2020_02</v>
      </c>
      <c r="E30" s="2">
        <f t="shared" si="3"/>
        <v>2020</v>
      </c>
      <c r="F30" s="2">
        <f t="shared" si="4"/>
        <v>2</v>
      </c>
      <c r="G30">
        <v>0</v>
      </c>
      <c r="H30">
        <v>0</v>
      </c>
      <c r="K30">
        <v>0</v>
      </c>
      <c r="O30">
        <v>0</v>
      </c>
      <c r="R30">
        <v>5</v>
      </c>
      <c r="S30">
        <v>0</v>
      </c>
      <c r="T30">
        <v>5</v>
      </c>
      <c r="U30" s="42" t="str">
        <f>IFERROR(VLOOKUP(T30,Mapping!$A$1:$B$17,2,0),Absent)</f>
        <v>delaware</v>
      </c>
      <c r="V30" t="str">
        <f>VLOOKUP(T30,Mapping!$A$1:$B$17,2,0)</f>
        <v>delaware</v>
      </c>
      <c r="W30">
        <v>19</v>
      </c>
      <c r="X30">
        <v>1</v>
      </c>
    </row>
    <row r="31" spans="1:24" x14ac:dyDescent="0.35">
      <c r="A31" s="1">
        <v>43872</v>
      </c>
      <c r="B31" s="1" t="str">
        <f t="shared" si="0"/>
        <v>2020_02</v>
      </c>
      <c r="C31" s="43" t="str">
        <f t="shared" si="1"/>
        <v>2020_2</v>
      </c>
      <c r="D31" s="43" t="str">
        <f t="shared" si="2"/>
        <v>2020_02</v>
      </c>
      <c r="E31" s="2">
        <f t="shared" si="3"/>
        <v>2020</v>
      </c>
      <c r="F31" s="2">
        <f t="shared" si="4"/>
        <v>2</v>
      </c>
      <c r="G31">
        <v>0</v>
      </c>
      <c r="H31">
        <v>0</v>
      </c>
      <c r="K31">
        <v>0</v>
      </c>
      <c r="O31">
        <v>0</v>
      </c>
      <c r="R31">
        <v>5</v>
      </c>
      <c r="S31">
        <v>0</v>
      </c>
      <c r="T31">
        <v>5</v>
      </c>
      <c r="U31" s="42" t="str">
        <f>IFERROR(VLOOKUP(T31,Mapping!$A$1:$B$17,2,0),Absent)</f>
        <v>delaware</v>
      </c>
      <c r="V31" t="str">
        <f>VLOOKUP(T31,Mapping!$A$1:$B$17,2,0)</f>
        <v>delaware</v>
      </c>
      <c r="W31">
        <v>20</v>
      </c>
      <c r="X31">
        <v>1</v>
      </c>
    </row>
    <row r="32" spans="1:24" x14ac:dyDescent="0.35">
      <c r="A32" s="1">
        <v>43873</v>
      </c>
      <c r="B32" s="1" t="str">
        <f t="shared" si="0"/>
        <v>2020_02</v>
      </c>
      <c r="C32" s="43" t="str">
        <f t="shared" si="1"/>
        <v>2020_2</v>
      </c>
      <c r="D32" s="43" t="str">
        <f t="shared" si="2"/>
        <v>2020_02</v>
      </c>
      <c r="E32" s="2">
        <f t="shared" si="3"/>
        <v>2020</v>
      </c>
      <c r="F32" s="2">
        <f t="shared" si="4"/>
        <v>2</v>
      </c>
      <c r="G32">
        <v>0</v>
      </c>
      <c r="H32">
        <v>0</v>
      </c>
      <c r="K32">
        <v>0</v>
      </c>
      <c r="O32">
        <v>0</v>
      </c>
      <c r="R32">
        <v>5</v>
      </c>
      <c r="S32">
        <v>0</v>
      </c>
      <c r="T32">
        <v>5</v>
      </c>
      <c r="U32" s="42" t="str">
        <f>IFERROR(VLOOKUP(T32,Mapping!$A$1:$B$17,2,0),Absent)</f>
        <v>delaware</v>
      </c>
      <c r="V32" t="str">
        <f>VLOOKUP(T32,Mapping!$A$1:$B$17,2,0)</f>
        <v>delaware</v>
      </c>
      <c r="W32">
        <v>21</v>
      </c>
      <c r="X32">
        <v>1</v>
      </c>
    </row>
    <row r="33" spans="1:24" x14ac:dyDescent="0.35">
      <c r="A33" s="1">
        <v>43874</v>
      </c>
      <c r="B33" s="1" t="str">
        <f t="shared" si="0"/>
        <v>2020_02</v>
      </c>
      <c r="C33" s="43" t="str">
        <f t="shared" si="1"/>
        <v>2020_2</v>
      </c>
      <c r="D33" s="43" t="str">
        <f t="shared" si="2"/>
        <v>2020_02</v>
      </c>
      <c r="E33" s="2">
        <f t="shared" si="3"/>
        <v>2020</v>
      </c>
      <c r="F33" s="2">
        <f t="shared" si="4"/>
        <v>2</v>
      </c>
      <c r="G33">
        <v>0</v>
      </c>
      <c r="H33">
        <v>0</v>
      </c>
      <c r="K33">
        <v>0</v>
      </c>
      <c r="O33">
        <v>0</v>
      </c>
      <c r="R33">
        <v>6</v>
      </c>
      <c r="S33">
        <v>1</v>
      </c>
      <c r="T33">
        <v>5</v>
      </c>
      <c r="U33" s="42" t="str">
        <f>IFERROR(VLOOKUP(T33,Mapping!$A$1:$B$17,2,0),Absent)</f>
        <v>delaware</v>
      </c>
      <c r="V33" t="str">
        <f>VLOOKUP(T33,Mapping!$A$1:$B$17,2,0)</f>
        <v>delaware</v>
      </c>
      <c r="W33">
        <v>22</v>
      </c>
      <c r="X33">
        <v>1</v>
      </c>
    </row>
    <row r="34" spans="1:24" x14ac:dyDescent="0.35">
      <c r="A34" s="1">
        <v>43875</v>
      </c>
      <c r="B34" s="1" t="str">
        <f t="shared" si="0"/>
        <v>2020_02</v>
      </c>
      <c r="C34" s="43" t="str">
        <f t="shared" si="1"/>
        <v>2020_2</v>
      </c>
      <c r="D34" s="43" t="str">
        <f t="shared" si="2"/>
        <v>2020_02</v>
      </c>
      <c r="E34" s="2">
        <f t="shared" si="3"/>
        <v>2020</v>
      </c>
      <c r="F34" s="2">
        <f t="shared" si="4"/>
        <v>2</v>
      </c>
      <c r="G34">
        <v>0</v>
      </c>
      <c r="H34">
        <v>0</v>
      </c>
      <c r="K34">
        <v>0</v>
      </c>
      <c r="O34">
        <v>0</v>
      </c>
      <c r="R34">
        <v>7</v>
      </c>
      <c r="S34">
        <v>1</v>
      </c>
      <c r="T34">
        <v>5</v>
      </c>
      <c r="U34" s="42" t="str">
        <f>IFERROR(VLOOKUP(T34,Mapping!$A$1:$B$17,2,0),Absent)</f>
        <v>delaware</v>
      </c>
      <c r="V34" t="str">
        <f>VLOOKUP(T34,Mapping!$A$1:$B$17,2,0)</f>
        <v>delaware</v>
      </c>
      <c r="W34">
        <v>22</v>
      </c>
      <c r="X34">
        <v>0</v>
      </c>
    </row>
    <row r="35" spans="1:24" x14ac:dyDescent="0.35">
      <c r="A35" s="1">
        <v>43876</v>
      </c>
      <c r="B35" s="1" t="str">
        <f t="shared" si="0"/>
        <v>2020_02</v>
      </c>
      <c r="C35" s="43" t="str">
        <f t="shared" si="1"/>
        <v>2020_2</v>
      </c>
      <c r="D35" s="43" t="str">
        <f t="shared" si="2"/>
        <v>2020_02</v>
      </c>
      <c r="E35" s="2">
        <f t="shared" si="3"/>
        <v>2020</v>
      </c>
      <c r="F35" s="2">
        <f t="shared" si="4"/>
        <v>2</v>
      </c>
      <c r="G35">
        <v>0</v>
      </c>
      <c r="H35">
        <v>0</v>
      </c>
      <c r="K35">
        <v>0</v>
      </c>
      <c r="O35">
        <v>0</v>
      </c>
      <c r="R35">
        <v>7</v>
      </c>
      <c r="S35">
        <v>0</v>
      </c>
      <c r="T35">
        <v>6</v>
      </c>
      <c r="U35" s="42" t="str">
        <f>IFERROR(VLOOKUP(T35,Mapping!$A$1:$B$17,2,0),Absent)</f>
        <v>florida</v>
      </c>
      <c r="V35" t="str">
        <f>VLOOKUP(T35,Mapping!$A$1:$B$17,2,0)</f>
        <v>florida</v>
      </c>
      <c r="W35">
        <v>26</v>
      </c>
      <c r="X35">
        <v>4</v>
      </c>
    </row>
    <row r="36" spans="1:24" x14ac:dyDescent="0.35">
      <c r="A36" s="1">
        <v>43877</v>
      </c>
      <c r="B36" s="1" t="str">
        <f t="shared" si="0"/>
        <v>2020_02</v>
      </c>
      <c r="C36" s="43" t="str">
        <f t="shared" si="1"/>
        <v>2020_2</v>
      </c>
      <c r="D36" s="43" t="str">
        <f t="shared" si="2"/>
        <v>2020_02</v>
      </c>
      <c r="E36" s="2">
        <f t="shared" si="3"/>
        <v>2020</v>
      </c>
      <c r="F36" s="2">
        <f t="shared" si="4"/>
        <v>2</v>
      </c>
      <c r="G36">
        <v>0</v>
      </c>
      <c r="H36">
        <v>0</v>
      </c>
      <c r="K36">
        <v>0</v>
      </c>
      <c r="O36">
        <v>0</v>
      </c>
      <c r="R36">
        <v>7</v>
      </c>
      <c r="S36">
        <v>0</v>
      </c>
      <c r="T36">
        <v>6</v>
      </c>
      <c r="U36" s="42" t="str">
        <f>IFERROR(VLOOKUP(T36,Mapping!$A$1:$B$17,2,0),Absent)</f>
        <v>florida</v>
      </c>
      <c r="V36" t="str">
        <f>VLOOKUP(T36,Mapping!$A$1:$B$17,2,0)</f>
        <v>florida</v>
      </c>
      <c r="W36">
        <v>28</v>
      </c>
      <c r="X36">
        <v>2</v>
      </c>
    </row>
    <row r="37" spans="1:24" x14ac:dyDescent="0.35">
      <c r="A37" s="1">
        <v>43878</v>
      </c>
      <c r="B37" s="1" t="str">
        <f t="shared" si="0"/>
        <v>2020_02</v>
      </c>
      <c r="C37" s="43" t="str">
        <f t="shared" si="1"/>
        <v>2020_2</v>
      </c>
      <c r="D37" s="43" t="str">
        <f t="shared" si="2"/>
        <v>2020_02</v>
      </c>
      <c r="E37" s="2">
        <f t="shared" si="3"/>
        <v>2020</v>
      </c>
      <c r="F37" s="2">
        <f t="shared" si="4"/>
        <v>2</v>
      </c>
      <c r="G37">
        <v>0</v>
      </c>
      <c r="H37">
        <v>0</v>
      </c>
      <c r="K37">
        <v>0</v>
      </c>
      <c r="O37">
        <v>0</v>
      </c>
      <c r="R37">
        <v>7</v>
      </c>
      <c r="S37">
        <v>0</v>
      </c>
      <c r="T37">
        <v>6</v>
      </c>
      <c r="U37" s="42" t="str">
        <f>IFERROR(VLOOKUP(T37,Mapping!$A$1:$B$17,2,0),Absent)</f>
        <v>florida</v>
      </c>
      <c r="V37" t="str">
        <f>VLOOKUP(T37,Mapping!$A$1:$B$17,2,0)</f>
        <v>florida</v>
      </c>
      <c r="W37">
        <v>29</v>
      </c>
      <c r="X37">
        <v>1</v>
      </c>
    </row>
    <row r="38" spans="1:24" x14ac:dyDescent="0.35">
      <c r="A38" s="1">
        <v>43879</v>
      </c>
      <c r="B38" s="1" t="str">
        <f t="shared" si="0"/>
        <v>2020_02</v>
      </c>
      <c r="C38" s="43" t="str">
        <f t="shared" si="1"/>
        <v>2020_2</v>
      </c>
      <c r="D38" s="43" t="str">
        <f t="shared" si="2"/>
        <v>2020_02</v>
      </c>
      <c r="E38" s="2">
        <f t="shared" si="3"/>
        <v>2020</v>
      </c>
      <c r="F38" s="2">
        <f t="shared" si="4"/>
        <v>2</v>
      </c>
      <c r="G38">
        <v>0</v>
      </c>
      <c r="H38">
        <v>0</v>
      </c>
      <c r="K38">
        <v>0</v>
      </c>
      <c r="O38">
        <v>0</v>
      </c>
      <c r="R38">
        <v>7</v>
      </c>
      <c r="S38">
        <v>0</v>
      </c>
      <c r="T38">
        <v>6</v>
      </c>
      <c r="U38" s="42" t="str">
        <f>IFERROR(VLOOKUP(T38,Mapping!$A$1:$B$17,2,0),Absent)</f>
        <v>florida</v>
      </c>
      <c r="V38" t="str">
        <f>VLOOKUP(T38,Mapping!$A$1:$B$17,2,0)</f>
        <v>florida</v>
      </c>
      <c r="W38">
        <v>29</v>
      </c>
      <c r="X38">
        <v>0</v>
      </c>
    </row>
    <row r="39" spans="1:24" x14ac:dyDescent="0.35">
      <c r="A39" s="1">
        <v>43880</v>
      </c>
      <c r="B39" s="1" t="str">
        <f t="shared" si="0"/>
        <v>2020_02</v>
      </c>
      <c r="C39" s="43" t="str">
        <f t="shared" si="1"/>
        <v>2020_2</v>
      </c>
      <c r="D39" s="43" t="str">
        <f t="shared" si="2"/>
        <v>2020_02</v>
      </c>
      <c r="E39" s="2">
        <f t="shared" si="3"/>
        <v>2020</v>
      </c>
      <c r="F39" s="2">
        <f t="shared" si="4"/>
        <v>2</v>
      </c>
      <c r="G39">
        <v>0</v>
      </c>
      <c r="H39">
        <v>0</v>
      </c>
      <c r="K39">
        <v>0</v>
      </c>
      <c r="O39">
        <v>0</v>
      </c>
      <c r="R39">
        <v>7</v>
      </c>
      <c r="S39">
        <v>0</v>
      </c>
      <c r="T39">
        <v>6</v>
      </c>
      <c r="U39" s="42" t="str">
        <f>IFERROR(VLOOKUP(T39,Mapping!$A$1:$B$17,2,0),Absent)</f>
        <v>florida</v>
      </c>
      <c r="V39" t="str">
        <f>VLOOKUP(T39,Mapping!$A$1:$B$17,2,0)</f>
        <v>florida</v>
      </c>
      <c r="W39">
        <v>35</v>
      </c>
      <c r="X39">
        <v>6</v>
      </c>
    </row>
    <row r="40" spans="1:24" x14ac:dyDescent="0.35">
      <c r="A40" s="1">
        <v>43881</v>
      </c>
      <c r="B40" s="1" t="str">
        <f t="shared" si="0"/>
        <v>2020_02</v>
      </c>
      <c r="C40" s="43" t="str">
        <f t="shared" si="1"/>
        <v>2020_2</v>
      </c>
      <c r="D40" s="43" t="str">
        <f t="shared" si="2"/>
        <v>2020_02</v>
      </c>
      <c r="E40" s="2">
        <f t="shared" si="3"/>
        <v>2020</v>
      </c>
      <c r="F40" s="2">
        <f t="shared" si="4"/>
        <v>2</v>
      </c>
      <c r="G40">
        <v>0</v>
      </c>
      <c r="H40">
        <v>0</v>
      </c>
      <c r="K40">
        <v>0</v>
      </c>
      <c r="O40">
        <v>0</v>
      </c>
      <c r="R40">
        <v>7</v>
      </c>
      <c r="S40">
        <v>0</v>
      </c>
      <c r="T40">
        <v>6</v>
      </c>
      <c r="U40" s="42" t="str">
        <f>IFERROR(VLOOKUP(T40,Mapping!$A$1:$B$17,2,0),Absent)</f>
        <v>florida</v>
      </c>
      <c r="V40" t="str">
        <f>VLOOKUP(T40,Mapping!$A$1:$B$17,2,0)</f>
        <v>florida</v>
      </c>
      <c r="W40">
        <v>36</v>
      </c>
      <c r="X40">
        <v>1</v>
      </c>
    </row>
    <row r="41" spans="1:24" x14ac:dyDescent="0.35">
      <c r="A41" s="1">
        <v>43882</v>
      </c>
      <c r="B41" s="1" t="str">
        <f t="shared" si="0"/>
        <v>2020_02</v>
      </c>
      <c r="C41" s="43" t="str">
        <f t="shared" si="1"/>
        <v>2020_2</v>
      </c>
      <c r="D41" s="43" t="str">
        <f t="shared" si="2"/>
        <v>2020_02</v>
      </c>
      <c r="E41" s="2">
        <f t="shared" si="3"/>
        <v>2020</v>
      </c>
      <c r="F41" s="2">
        <f t="shared" si="4"/>
        <v>2</v>
      </c>
      <c r="G41">
        <v>0</v>
      </c>
      <c r="H41">
        <v>0</v>
      </c>
      <c r="K41">
        <v>0</v>
      </c>
      <c r="O41">
        <v>0</v>
      </c>
      <c r="R41">
        <v>7</v>
      </c>
      <c r="S41">
        <v>0</v>
      </c>
      <c r="T41">
        <v>6</v>
      </c>
      <c r="U41" s="42" t="str">
        <f>IFERROR(VLOOKUP(T41,Mapping!$A$1:$B$17,2,0),Absent)</f>
        <v>florida</v>
      </c>
      <c r="V41" t="str">
        <f>VLOOKUP(T41,Mapping!$A$1:$B$17,2,0)</f>
        <v>florida</v>
      </c>
      <c r="W41">
        <v>37</v>
      </c>
      <c r="X41">
        <v>1</v>
      </c>
    </row>
    <row r="42" spans="1:24" x14ac:dyDescent="0.35">
      <c r="A42" s="1">
        <v>43883</v>
      </c>
      <c r="B42" s="1" t="str">
        <f t="shared" si="0"/>
        <v>2020_02</v>
      </c>
      <c r="C42" s="43" t="str">
        <f t="shared" si="1"/>
        <v>2020_2</v>
      </c>
      <c r="D42" s="43" t="str">
        <f t="shared" si="2"/>
        <v>2020_02</v>
      </c>
      <c r="E42" s="2">
        <f t="shared" si="3"/>
        <v>2020</v>
      </c>
      <c r="F42" s="2">
        <f t="shared" si="4"/>
        <v>2</v>
      </c>
      <c r="G42">
        <v>0</v>
      </c>
      <c r="H42">
        <v>0</v>
      </c>
      <c r="K42">
        <v>0</v>
      </c>
      <c r="O42">
        <v>0</v>
      </c>
      <c r="R42">
        <v>7</v>
      </c>
      <c r="S42">
        <v>0</v>
      </c>
      <c r="T42">
        <v>6</v>
      </c>
      <c r="U42" s="42" t="str">
        <f>IFERROR(VLOOKUP(T42,Mapping!$A$1:$B$17,2,0),Absent)</f>
        <v>florida</v>
      </c>
      <c r="V42" t="str">
        <f>VLOOKUP(T42,Mapping!$A$1:$B$17,2,0)</f>
        <v>florida</v>
      </c>
      <c r="W42">
        <v>38</v>
      </c>
      <c r="X42">
        <v>1</v>
      </c>
    </row>
    <row r="43" spans="1:24" x14ac:dyDescent="0.35">
      <c r="A43" s="1">
        <v>43884</v>
      </c>
      <c r="B43" s="1" t="str">
        <f t="shared" si="0"/>
        <v>2020_02</v>
      </c>
      <c r="C43" s="43" t="str">
        <f t="shared" si="1"/>
        <v>2020_2</v>
      </c>
      <c r="D43" s="43" t="str">
        <f t="shared" si="2"/>
        <v>2020_02</v>
      </c>
      <c r="E43" s="2">
        <f t="shared" si="3"/>
        <v>2020</v>
      </c>
      <c r="F43" s="2">
        <f t="shared" si="4"/>
        <v>2</v>
      </c>
      <c r="G43">
        <v>0</v>
      </c>
      <c r="H43">
        <v>0</v>
      </c>
      <c r="K43">
        <v>0</v>
      </c>
      <c r="O43">
        <v>0</v>
      </c>
      <c r="R43">
        <v>8</v>
      </c>
      <c r="S43">
        <v>1</v>
      </c>
      <c r="T43">
        <v>6</v>
      </c>
      <c r="U43" s="42" t="str">
        <f>IFERROR(VLOOKUP(T43,Mapping!$A$1:$B$17,2,0),Absent)</f>
        <v>florida</v>
      </c>
      <c r="V43" t="str">
        <f>VLOOKUP(T43,Mapping!$A$1:$B$17,2,0)</f>
        <v>florida</v>
      </c>
      <c r="W43">
        <v>38</v>
      </c>
      <c r="X43">
        <v>0</v>
      </c>
    </row>
    <row r="44" spans="1:24" x14ac:dyDescent="0.35">
      <c r="A44" s="1">
        <v>43885</v>
      </c>
      <c r="B44" s="1" t="str">
        <f t="shared" si="0"/>
        <v>2020_02</v>
      </c>
      <c r="C44" s="43" t="str">
        <f t="shared" si="1"/>
        <v>2020_2</v>
      </c>
      <c r="D44" s="43" t="str">
        <f t="shared" si="2"/>
        <v>2020_02</v>
      </c>
      <c r="E44" s="2">
        <f t="shared" si="3"/>
        <v>2020</v>
      </c>
      <c r="F44" s="2">
        <f t="shared" si="4"/>
        <v>2</v>
      </c>
      <c r="G44">
        <v>0</v>
      </c>
      <c r="H44">
        <v>0</v>
      </c>
      <c r="K44">
        <v>0</v>
      </c>
      <c r="O44">
        <v>0</v>
      </c>
      <c r="R44">
        <v>9</v>
      </c>
      <c r="S44">
        <v>1</v>
      </c>
      <c r="T44">
        <v>6</v>
      </c>
      <c r="U44" s="42" t="str">
        <f>IFERROR(VLOOKUP(T44,Mapping!$A$1:$B$17,2,0),Absent)</f>
        <v>florida</v>
      </c>
      <c r="V44" t="str">
        <f>VLOOKUP(T44,Mapping!$A$1:$B$17,2,0)</f>
        <v>florida</v>
      </c>
      <c r="W44">
        <v>40</v>
      </c>
      <c r="X44">
        <v>2</v>
      </c>
    </row>
    <row r="45" spans="1:24" x14ac:dyDescent="0.35">
      <c r="A45" s="1">
        <v>43886</v>
      </c>
      <c r="B45" s="1" t="str">
        <f t="shared" si="0"/>
        <v>2020_02</v>
      </c>
      <c r="C45" s="43" t="str">
        <f t="shared" si="1"/>
        <v>2020_2</v>
      </c>
      <c r="D45" s="43" t="str">
        <f t="shared" si="2"/>
        <v>2020_02</v>
      </c>
      <c r="E45" s="2">
        <f t="shared" si="3"/>
        <v>2020</v>
      </c>
      <c r="F45" s="2">
        <f t="shared" si="4"/>
        <v>2</v>
      </c>
      <c r="G45">
        <v>0</v>
      </c>
      <c r="H45">
        <v>0</v>
      </c>
      <c r="K45">
        <v>0</v>
      </c>
      <c r="O45">
        <v>0</v>
      </c>
      <c r="R45">
        <v>10</v>
      </c>
      <c r="S45">
        <v>1</v>
      </c>
      <c r="T45">
        <v>6</v>
      </c>
      <c r="U45" s="42" t="str">
        <f>IFERROR(VLOOKUP(T45,Mapping!$A$1:$B$17,2,0),Absent)</f>
        <v>florida</v>
      </c>
      <c r="V45" t="str">
        <f>VLOOKUP(T45,Mapping!$A$1:$B$17,2,0)</f>
        <v>florida</v>
      </c>
      <c r="W45">
        <v>41</v>
      </c>
      <c r="X45">
        <v>1</v>
      </c>
    </row>
    <row r="46" spans="1:24" x14ac:dyDescent="0.35">
      <c r="A46" s="1">
        <v>43887</v>
      </c>
      <c r="B46" s="1" t="str">
        <f t="shared" si="0"/>
        <v>2020_02</v>
      </c>
      <c r="C46" s="43" t="str">
        <f t="shared" si="1"/>
        <v>2020_2</v>
      </c>
      <c r="D46" s="43" t="str">
        <f t="shared" si="2"/>
        <v>2020_02</v>
      </c>
      <c r="E46" s="2">
        <f t="shared" si="3"/>
        <v>2020</v>
      </c>
      <c r="F46" s="2">
        <f t="shared" si="4"/>
        <v>2</v>
      </c>
      <c r="G46">
        <v>2</v>
      </c>
      <c r="H46">
        <v>2</v>
      </c>
      <c r="K46">
        <v>0</v>
      </c>
      <c r="O46">
        <v>0</v>
      </c>
      <c r="R46">
        <v>12</v>
      </c>
      <c r="S46">
        <v>2</v>
      </c>
      <c r="T46">
        <v>6</v>
      </c>
      <c r="U46" s="42" t="str">
        <f>IFERROR(VLOOKUP(T46,Mapping!$A$1:$B$17,2,0),Absent)</f>
        <v>florida</v>
      </c>
      <c r="V46" t="str">
        <f>VLOOKUP(T46,Mapping!$A$1:$B$17,2,0)</f>
        <v>florida</v>
      </c>
      <c r="W46">
        <v>41</v>
      </c>
      <c r="X46">
        <v>0</v>
      </c>
    </row>
    <row r="47" spans="1:24" x14ac:dyDescent="0.35">
      <c r="A47" s="1">
        <v>43888</v>
      </c>
      <c r="B47" s="1" t="str">
        <f t="shared" si="0"/>
        <v>2020_02</v>
      </c>
      <c r="C47" s="43" t="str">
        <f t="shared" si="1"/>
        <v>2020_2</v>
      </c>
      <c r="D47" s="43" t="str">
        <f t="shared" si="2"/>
        <v>2020_02</v>
      </c>
      <c r="E47" s="2">
        <f t="shared" si="3"/>
        <v>2020</v>
      </c>
      <c r="F47" s="2">
        <f t="shared" si="4"/>
        <v>2</v>
      </c>
      <c r="G47">
        <v>2</v>
      </c>
      <c r="H47">
        <v>0</v>
      </c>
      <c r="K47">
        <v>0</v>
      </c>
      <c r="O47">
        <v>0</v>
      </c>
      <c r="R47">
        <v>13</v>
      </c>
      <c r="S47">
        <v>1</v>
      </c>
      <c r="T47">
        <v>7</v>
      </c>
      <c r="U47" s="42" t="str">
        <f>IFERROR(VLOOKUP(T47,Mapping!$A$1:$B$17,2,0),Absent)</f>
        <v>georgia</v>
      </c>
      <c r="V47" t="str">
        <f>VLOOKUP(T47,Mapping!$A$1:$B$17,2,0)</f>
        <v>georgia</v>
      </c>
      <c r="W47">
        <v>6487</v>
      </c>
      <c r="X47">
        <v>6446</v>
      </c>
    </row>
    <row r="48" spans="1:24" x14ac:dyDescent="0.35">
      <c r="A48" s="1">
        <v>43889</v>
      </c>
      <c r="B48" s="1" t="str">
        <f t="shared" si="0"/>
        <v>2020_02</v>
      </c>
      <c r="C48" s="43" t="str">
        <f t="shared" si="1"/>
        <v>2020_2</v>
      </c>
      <c r="D48" s="43" t="str">
        <f t="shared" si="2"/>
        <v>2020_02</v>
      </c>
      <c r="E48" s="2">
        <f t="shared" si="3"/>
        <v>2020</v>
      </c>
      <c r="F48" s="2">
        <f t="shared" si="4"/>
        <v>2</v>
      </c>
      <c r="G48">
        <v>4</v>
      </c>
      <c r="H48">
        <v>2</v>
      </c>
      <c r="K48">
        <v>0</v>
      </c>
      <c r="O48">
        <v>0</v>
      </c>
      <c r="R48">
        <v>15</v>
      </c>
      <c r="S48">
        <v>2</v>
      </c>
      <c r="T48">
        <v>7</v>
      </c>
      <c r="U48" s="42" t="str">
        <f>IFERROR(VLOOKUP(T48,Mapping!$A$1:$B$17,2,0),Absent)</f>
        <v>georgia</v>
      </c>
      <c r="V48" t="str">
        <f>VLOOKUP(T48,Mapping!$A$1:$B$17,2,0)</f>
        <v>georgia</v>
      </c>
      <c r="W48">
        <v>6490</v>
      </c>
      <c r="X48">
        <v>3</v>
      </c>
    </row>
    <row r="49" spans="1:24" x14ac:dyDescent="0.35">
      <c r="A49" s="1">
        <v>43890</v>
      </c>
      <c r="B49" s="1" t="str">
        <f t="shared" si="0"/>
        <v>2020_02</v>
      </c>
      <c r="C49" s="43" t="str">
        <f t="shared" si="1"/>
        <v>2020_2</v>
      </c>
      <c r="D49" s="43" t="str">
        <f t="shared" si="2"/>
        <v>2020_02</v>
      </c>
      <c r="E49" s="2">
        <f t="shared" si="3"/>
        <v>2020</v>
      </c>
      <c r="F49" s="2">
        <f t="shared" si="4"/>
        <v>2</v>
      </c>
      <c r="G49">
        <v>5</v>
      </c>
      <c r="H49">
        <v>1</v>
      </c>
      <c r="K49">
        <v>0</v>
      </c>
      <c r="O49">
        <v>0</v>
      </c>
      <c r="R49">
        <v>18</v>
      </c>
      <c r="S49">
        <v>3</v>
      </c>
      <c r="T49">
        <v>8</v>
      </c>
      <c r="U49" s="42" t="str">
        <f>IFERROR(VLOOKUP(T49,Mapping!$A$1:$B$17,2,0),Absent)</f>
        <v>illionis</v>
      </c>
      <c r="V49" t="str">
        <f>VLOOKUP(T49,Mapping!$A$1:$B$17,2,0)</f>
        <v>illionis</v>
      </c>
      <c r="W49">
        <v>6555</v>
      </c>
      <c r="X49">
        <v>65</v>
      </c>
    </row>
    <row r="50" spans="1:24" x14ac:dyDescent="0.35">
      <c r="A50" s="1">
        <v>43891</v>
      </c>
      <c r="B50" s="1" t="str">
        <f t="shared" si="0"/>
        <v>2020_03</v>
      </c>
      <c r="C50" s="43" t="str">
        <f t="shared" si="1"/>
        <v>2020_3</v>
      </c>
      <c r="D50" s="43" t="str">
        <f t="shared" si="2"/>
        <v>2020_03</v>
      </c>
      <c r="E50" s="2">
        <f t="shared" si="3"/>
        <v>2020</v>
      </c>
      <c r="F50" s="2">
        <f t="shared" si="4"/>
        <v>3</v>
      </c>
      <c r="G50">
        <v>8</v>
      </c>
      <c r="H50">
        <v>3</v>
      </c>
      <c r="K50">
        <v>0</v>
      </c>
      <c r="N50">
        <v>2</v>
      </c>
      <c r="O50">
        <v>2</v>
      </c>
      <c r="R50">
        <v>42</v>
      </c>
      <c r="S50">
        <v>24</v>
      </c>
      <c r="T50">
        <v>11</v>
      </c>
      <c r="U50" s="42" t="str">
        <f>IFERROR(VLOOKUP(T50,Mapping!$A$1:$B$17,2,0),Absent)</f>
        <v>indiana</v>
      </c>
      <c r="V50" t="str">
        <f>VLOOKUP(T50,Mapping!$A$1:$B$17,2,0)</f>
        <v>indiana</v>
      </c>
      <c r="W50">
        <v>6651</v>
      </c>
      <c r="X50">
        <v>96</v>
      </c>
    </row>
    <row r="51" spans="1:24" x14ac:dyDescent="0.35">
      <c r="A51" s="1">
        <v>43892</v>
      </c>
      <c r="B51" s="1" t="str">
        <f t="shared" si="0"/>
        <v>2020_03</v>
      </c>
      <c r="C51" s="43" t="str">
        <f t="shared" si="1"/>
        <v>2020_3</v>
      </c>
      <c r="D51" s="43" t="str">
        <f t="shared" si="2"/>
        <v>2020_03</v>
      </c>
      <c r="E51" s="2">
        <f t="shared" si="3"/>
        <v>2020</v>
      </c>
      <c r="F51" s="2">
        <f t="shared" si="4"/>
        <v>3</v>
      </c>
      <c r="G51">
        <v>11</v>
      </c>
      <c r="H51">
        <v>3</v>
      </c>
      <c r="K51">
        <v>0</v>
      </c>
      <c r="N51">
        <v>3</v>
      </c>
      <c r="O51">
        <v>1</v>
      </c>
      <c r="R51">
        <v>72</v>
      </c>
      <c r="S51">
        <v>30</v>
      </c>
      <c r="T51">
        <v>12</v>
      </c>
      <c r="U51" s="42" t="str">
        <f>IFERROR(VLOOKUP(T51,Mapping!$A$1:$B$17,2,0),Absent)</f>
        <v>Louisiana</v>
      </c>
      <c r="V51" t="str">
        <f>VLOOKUP(T51,Mapping!$A$1:$B$17,2,0)</f>
        <v>Louisiana</v>
      </c>
      <c r="W51">
        <v>6854</v>
      </c>
      <c r="X51">
        <v>203</v>
      </c>
    </row>
    <row r="52" spans="1:24" x14ac:dyDescent="0.35">
      <c r="A52" s="1">
        <v>43893</v>
      </c>
      <c r="B52" s="1" t="str">
        <f t="shared" si="0"/>
        <v>2020_03</v>
      </c>
      <c r="C52" s="43" t="str">
        <f t="shared" si="1"/>
        <v>2020_3</v>
      </c>
      <c r="D52" s="43" t="str">
        <f t="shared" si="2"/>
        <v>2020_03</v>
      </c>
      <c r="E52" s="2">
        <f t="shared" si="3"/>
        <v>2020</v>
      </c>
      <c r="F52" s="2">
        <f t="shared" si="4"/>
        <v>3</v>
      </c>
      <c r="G52">
        <v>14</v>
      </c>
      <c r="H52">
        <v>3</v>
      </c>
      <c r="K52">
        <v>0</v>
      </c>
      <c r="N52">
        <v>5</v>
      </c>
      <c r="O52">
        <v>2</v>
      </c>
      <c r="R52">
        <v>114</v>
      </c>
      <c r="S52">
        <v>42</v>
      </c>
      <c r="T52">
        <v>16</v>
      </c>
      <c r="U52" s="42" t="str">
        <f>IFERROR(VLOOKUP(T52,Mapping!$A$1:$B$17,2,0),Absent)</f>
        <v>Massachusetts</v>
      </c>
      <c r="V52" t="str">
        <f>VLOOKUP(T52,Mapping!$A$1:$B$17,2,0)</f>
        <v>Massachusetts</v>
      </c>
      <c r="W52">
        <v>7133</v>
      </c>
      <c r="X52">
        <v>279</v>
      </c>
    </row>
    <row r="53" spans="1:24" x14ac:dyDescent="0.35">
      <c r="A53" s="1">
        <v>43894</v>
      </c>
      <c r="B53" s="1" t="str">
        <f t="shared" si="0"/>
        <v>2020_03</v>
      </c>
      <c r="C53" s="43" t="str">
        <f t="shared" si="1"/>
        <v>2020_3</v>
      </c>
      <c r="D53" s="43" t="str">
        <f t="shared" si="2"/>
        <v>2020_03</v>
      </c>
      <c r="E53" s="2">
        <f t="shared" si="3"/>
        <v>2020</v>
      </c>
      <c r="F53" s="2">
        <f t="shared" si="4"/>
        <v>3</v>
      </c>
      <c r="G53">
        <v>16</v>
      </c>
      <c r="H53">
        <v>2</v>
      </c>
      <c r="K53">
        <v>4</v>
      </c>
      <c r="M53">
        <v>4</v>
      </c>
      <c r="N53">
        <v>581</v>
      </c>
      <c r="O53">
        <v>576</v>
      </c>
      <c r="R53">
        <v>240</v>
      </c>
      <c r="S53">
        <v>126</v>
      </c>
      <c r="T53">
        <v>26</v>
      </c>
      <c r="U53" s="42" t="str">
        <f>IFERROR(VLOOKUP(T53,Mapping!$A$1:$B$17,2,0),Absent)</f>
        <v>Mississippi</v>
      </c>
      <c r="V53" t="str">
        <f>VLOOKUP(T53,Mapping!$A$1:$B$17,2,0)</f>
        <v>Mississippi</v>
      </c>
      <c r="W53">
        <v>8023</v>
      </c>
      <c r="X53">
        <v>890</v>
      </c>
    </row>
    <row r="54" spans="1:24" x14ac:dyDescent="0.35">
      <c r="A54" s="1">
        <v>43895</v>
      </c>
      <c r="B54" s="1" t="str">
        <f t="shared" si="0"/>
        <v>2020_03</v>
      </c>
      <c r="C54" s="43" t="str">
        <f t="shared" si="1"/>
        <v>2020_3</v>
      </c>
      <c r="D54" s="43" t="str">
        <f t="shared" si="2"/>
        <v>2020_03</v>
      </c>
      <c r="E54" s="2">
        <f t="shared" si="3"/>
        <v>2020</v>
      </c>
      <c r="F54" s="2">
        <f t="shared" si="4"/>
        <v>3</v>
      </c>
      <c r="G54">
        <v>20</v>
      </c>
      <c r="H54">
        <v>4</v>
      </c>
      <c r="K54">
        <v>1</v>
      </c>
      <c r="M54">
        <v>5</v>
      </c>
      <c r="N54">
        <v>713</v>
      </c>
      <c r="O54">
        <v>132</v>
      </c>
      <c r="R54">
        <v>305</v>
      </c>
      <c r="S54">
        <v>65</v>
      </c>
      <c r="T54">
        <v>32</v>
      </c>
      <c r="U54" s="42" t="str">
        <f>IFERROR(VLOOKUP(T54,Mapping!$A$1:$B$17,2,0),Absent)</f>
        <v>Nevada</v>
      </c>
      <c r="V54" t="str">
        <f>VLOOKUP(T54,Mapping!$A$1:$B$17,2,0)</f>
        <v>Nevada</v>
      </c>
      <c r="W54">
        <v>9538</v>
      </c>
      <c r="X54">
        <v>1515</v>
      </c>
    </row>
    <row r="55" spans="1:24" x14ac:dyDescent="0.35">
      <c r="A55" s="1">
        <v>43896</v>
      </c>
      <c r="B55" s="1" t="str">
        <f t="shared" si="0"/>
        <v>2020_03</v>
      </c>
      <c r="C55" s="43" t="str">
        <f t="shared" si="1"/>
        <v>2020_3</v>
      </c>
      <c r="D55" s="43" t="str">
        <f t="shared" si="2"/>
        <v>2020_03</v>
      </c>
      <c r="E55" s="2">
        <f t="shared" si="3"/>
        <v>2020</v>
      </c>
      <c r="F55" s="2">
        <f t="shared" si="4"/>
        <v>3</v>
      </c>
      <c r="G55">
        <v>26</v>
      </c>
      <c r="H55">
        <v>6</v>
      </c>
      <c r="K55">
        <v>1</v>
      </c>
      <c r="M55">
        <v>6</v>
      </c>
      <c r="N55">
        <v>874</v>
      </c>
      <c r="O55">
        <v>161</v>
      </c>
      <c r="R55">
        <v>437</v>
      </c>
      <c r="S55">
        <v>132</v>
      </c>
      <c r="T55">
        <v>40</v>
      </c>
      <c r="U55" s="42" t="str">
        <f>IFERROR(VLOOKUP(T55,Mapping!$A$1:$B$17,2,0),Absent)</f>
        <v>New Mexico</v>
      </c>
      <c r="V55" t="str">
        <f>VLOOKUP(T55,Mapping!$A$1:$B$17,2,0)</f>
        <v>New Mexico</v>
      </c>
      <c r="W55">
        <v>11715</v>
      </c>
      <c r="X55">
        <v>2177</v>
      </c>
    </row>
    <row r="56" spans="1:24" x14ac:dyDescent="0.35">
      <c r="A56" s="1">
        <v>43897</v>
      </c>
      <c r="B56" s="1" t="str">
        <f t="shared" si="0"/>
        <v>2020_03</v>
      </c>
      <c r="C56" s="43" t="str">
        <f t="shared" si="1"/>
        <v>2020_3</v>
      </c>
      <c r="D56" s="43" t="str">
        <f t="shared" si="2"/>
        <v>2020_03</v>
      </c>
      <c r="E56" s="2">
        <f t="shared" si="3"/>
        <v>2020</v>
      </c>
      <c r="F56" s="2">
        <f t="shared" si="4"/>
        <v>3</v>
      </c>
      <c r="G56">
        <v>27</v>
      </c>
      <c r="H56">
        <v>1</v>
      </c>
      <c r="K56">
        <v>0</v>
      </c>
      <c r="M56">
        <v>6</v>
      </c>
      <c r="N56">
        <v>1148</v>
      </c>
      <c r="O56">
        <v>274</v>
      </c>
      <c r="R56">
        <v>574</v>
      </c>
      <c r="S56">
        <v>137</v>
      </c>
      <c r="T56">
        <v>51</v>
      </c>
      <c r="U56" s="42" t="str">
        <f>IFERROR(VLOOKUP(T56,Mapping!$A$1:$B$17,2,0),Absent)</f>
        <v>Ohio</v>
      </c>
      <c r="V56" t="str">
        <f>VLOOKUP(T56,Mapping!$A$1:$B$17,2,0)</f>
        <v>Ohio</v>
      </c>
      <c r="W56">
        <v>12646</v>
      </c>
      <c r="X56">
        <v>931</v>
      </c>
    </row>
    <row r="57" spans="1:24" x14ac:dyDescent="0.35">
      <c r="A57" s="1">
        <v>43898</v>
      </c>
      <c r="B57" s="1" t="str">
        <f t="shared" si="0"/>
        <v>2020_03</v>
      </c>
      <c r="C57" s="43" t="str">
        <f t="shared" si="1"/>
        <v>2020_3</v>
      </c>
      <c r="D57" s="43" t="str">
        <f t="shared" si="2"/>
        <v>2020_03</v>
      </c>
      <c r="E57" s="2">
        <f t="shared" si="3"/>
        <v>2020</v>
      </c>
      <c r="F57" s="2">
        <f t="shared" si="4"/>
        <v>3</v>
      </c>
      <c r="G57">
        <v>31</v>
      </c>
      <c r="H57">
        <v>4</v>
      </c>
      <c r="K57">
        <v>0</v>
      </c>
      <c r="M57">
        <v>6</v>
      </c>
      <c r="N57">
        <v>1344</v>
      </c>
      <c r="O57">
        <v>196</v>
      </c>
      <c r="R57">
        <v>744</v>
      </c>
      <c r="S57">
        <v>170</v>
      </c>
      <c r="T57">
        <v>51</v>
      </c>
      <c r="U57" s="42" t="str">
        <f>IFERROR(VLOOKUP(T57,Mapping!$A$1:$B$17,2,0),Absent)</f>
        <v>Ohio</v>
      </c>
      <c r="V57" t="str">
        <f>VLOOKUP(T57,Mapping!$A$1:$B$17,2,0)</f>
        <v>Ohio</v>
      </c>
      <c r="W57">
        <v>13776</v>
      </c>
      <c r="X57">
        <v>1130</v>
      </c>
    </row>
    <row r="58" spans="1:24" x14ac:dyDescent="0.35">
      <c r="A58" s="1">
        <v>43899</v>
      </c>
      <c r="B58" s="1" t="str">
        <f t="shared" si="0"/>
        <v>2020_03</v>
      </c>
      <c r="C58" s="43" t="str">
        <f t="shared" si="1"/>
        <v>2020_3</v>
      </c>
      <c r="D58" s="43" t="str">
        <f t="shared" si="2"/>
        <v>2020_03</v>
      </c>
      <c r="E58" s="2">
        <f t="shared" si="3"/>
        <v>2020</v>
      </c>
      <c r="F58" s="2">
        <f t="shared" si="4"/>
        <v>3</v>
      </c>
      <c r="G58">
        <v>35</v>
      </c>
      <c r="H58">
        <v>4</v>
      </c>
      <c r="K58">
        <v>3</v>
      </c>
      <c r="M58">
        <v>9</v>
      </c>
      <c r="N58">
        <v>1786</v>
      </c>
      <c r="O58">
        <v>442</v>
      </c>
      <c r="R58">
        <v>1020</v>
      </c>
      <c r="S58">
        <v>276</v>
      </c>
      <c r="T58">
        <v>51</v>
      </c>
      <c r="U58" s="42" t="str">
        <f>IFERROR(VLOOKUP(T58,Mapping!$A$1:$B$17,2,0),Absent)</f>
        <v>Ohio</v>
      </c>
      <c r="V58" t="str">
        <f>VLOOKUP(T58,Mapping!$A$1:$B$17,2,0)</f>
        <v>Ohio</v>
      </c>
      <c r="W58">
        <v>15831</v>
      </c>
      <c r="X58">
        <v>2055</v>
      </c>
    </row>
    <row r="59" spans="1:24" x14ac:dyDescent="0.35">
      <c r="A59" s="1">
        <v>43900</v>
      </c>
      <c r="B59" s="1" t="str">
        <f t="shared" si="0"/>
        <v>2020_03</v>
      </c>
      <c r="C59" s="43" t="str">
        <f t="shared" si="1"/>
        <v>2020_3</v>
      </c>
      <c r="D59" s="43" t="str">
        <f t="shared" si="2"/>
        <v>2020_03</v>
      </c>
      <c r="E59" s="2">
        <f t="shared" si="3"/>
        <v>2020</v>
      </c>
      <c r="F59" s="2">
        <f t="shared" si="4"/>
        <v>3</v>
      </c>
      <c r="G59">
        <v>37</v>
      </c>
      <c r="H59">
        <v>2</v>
      </c>
      <c r="K59">
        <v>0</v>
      </c>
      <c r="M59">
        <v>9</v>
      </c>
      <c r="N59">
        <v>2280</v>
      </c>
      <c r="O59">
        <v>494</v>
      </c>
      <c r="R59">
        <v>1405</v>
      </c>
      <c r="S59">
        <v>385</v>
      </c>
      <c r="T59">
        <v>51</v>
      </c>
      <c r="U59" s="42" t="str">
        <f>IFERROR(VLOOKUP(T59,Mapping!$A$1:$B$17,2,0),Absent)</f>
        <v>Ohio</v>
      </c>
      <c r="V59" t="str">
        <f>VLOOKUP(T59,Mapping!$A$1:$B$17,2,0)</f>
        <v>Ohio</v>
      </c>
      <c r="W59">
        <v>19153</v>
      </c>
      <c r="X59">
        <v>3322</v>
      </c>
    </row>
    <row r="60" spans="1:24" x14ac:dyDescent="0.35">
      <c r="A60" s="1">
        <v>43901</v>
      </c>
      <c r="B60" s="1" t="str">
        <f t="shared" si="0"/>
        <v>2020_03</v>
      </c>
      <c r="C60" s="43" t="str">
        <f t="shared" si="1"/>
        <v>2020_3</v>
      </c>
      <c r="D60" s="43" t="str">
        <f t="shared" si="2"/>
        <v>2020_03</v>
      </c>
      <c r="E60" s="2">
        <f t="shared" si="3"/>
        <v>2020</v>
      </c>
      <c r="F60" s="2">
        <f t="shared" si="4"/>
        <v>3</v>
      </c>
      <c r="G60">
        <v>43</v>
      </c>
      <c r="H60">
        <v>6</v>
      </c>
      <c r="K60">
        <v>3</v>
      </c>
      <c r="M60">
        <v>12</v>
      </c>
      <c r="N60">
        <v>3301</v>
      </c>
      <c r="O60">
        <v>1021</v>
      </c>
      <c r="R60">
        <v>1823</v>
      </c>
      <c r="S60">
        <v>418</v>
      </c>
      <c r="T60">
        <v>51</v>
      </c>
      <c r="U60" s="42" t="str">
        <f>IFERROR(VLOOKUP(T60,Mapping!$A$1:$B$17,2,0),Absent)</f>
        <v>Ohio</v>
      </c>
      <c r="V60" t="str">
        <f>VLOOKUP(T60,Mapping!$A$1:$B$17,2,0)</f>
        <v>Ohio</v>
      </c>
      <c r="W60">
        <v>23600</v>
      </c>
      <c r="X60">
        <v>4447</v>
      </c>
    </row>
    <row r="61" spans="1:24" x14ac:dyDescent="0.35">
      <c r="A61" s="1">
        <v>43902</v>
      </c>
      <c r="B61" s="1" t="str">
        <f t="shared" si="0"/>
        <v>2020_03</v>
      </c>
      <c r="C61" s="43" t="str">
        <f t="shared" si="1"/>
        <v>2020_3</v>
      </c>
      <c r="D61" s="43" t="str">
        <f t="shared" si="2"/>
        <v>2020_03</v>
      </c>
      <c r="E61" s="2">
        <f t="shared" si="3"/>
        <v>2020</v>
      </c>
      <c r="F61" s="2">
        <f t="shared" si="4"/>
        <v>3</v>
      </c>
      <c r="G61">
        <v>52</v>
      </c>
      <c r="H61">
        <v>9</v>
      </c>
      <c r="K61">
        <v>5</v>
      </c>
      <c r="M61">
        <v>17</v>
      </c>
      <c r="N61">
        <v>4292</v>
      </c>
      <c r="O61">
        <v>991</v>
      </c>
      <c r="R61">
        <v>2505</v>
      </c>
      <c r="S61">
        <v>682</v>
      </c>
      <c r="T61">
        <v>51</v>
      </c>
      <c r="U61" s="42" t="str">
        <f>IFERROR(VLOOKUP(T61,Mapping!$A$1:$B$17,2,0),Absent)</f>
        <v>Ohio</v>
      </c>
      <c r="V61" t="str">
        <f>VLOOKUP(T61,Mapping!$A$1:$B$17,2,0)</f>
        <v>Ohio</v>
      </c>
      <c r="W61">
        <v>30283</v>
      </c>
      <c r="X61">
        <v>6683</v>
      </c>
    </row>
    <row r="62" spans="1:24" x14ac:dyDescent="0.35">
      <c r="A62" s="1">
        <v>43903</v>
      </c>
      <c r="B62" s="1" t="str">
        <f t="shared" si="0"/>
        <v>2020_03</v>
      </c>
      <c r="C62" s="43" t="str">
        <f t="shared" si="1"/>
        <v>2020_3</v>
      </c>
      <c r="D62" s="43" t="str">
        <f t="shared" si="2"/>
        <v>2020_03</v>
      </c>
      <c r="E62" s="2">
        <f t="shared" si="3"/>
        <v>2020</v>
      </c>
      <c r="F62" s="2">
        <f t="shared" si="4"/>
        <v>3</v>
      </c>
      <c r="G62">
        <v>57</v>
      </c>
      <c r="H62">
        <v>5</v>
      </c>
      <c r="K62">
        <v>6</v>
      </c>
      <c r="M62">
        <v>23</v>
      </c>
      <c r="N62">
        <v>5441</v>
      </c>
      <c r="O62">
        <v>1149</v>
      </c>
      <c r="R62">
        <v>3350</v>
      </c>
      <c r="S62">
        <v>845</v>
      </c>
      <c r="T62">
        <v>51</v>
      </c>
      <c r="U62" s="42" t="str">
        <f>IFERROR(VLOOKUP(T62,Mapping!$A$1:$B$17,2,0),Absent)</f>
        <v>Ohio</v>
      </c>
      <c r="V62" t="str">
        <f>VLOOKUP(T62,Mapping!$A$1:$B$17,2,0)</f>
        <v>Ohio</v>
      </c>
      <c r="W62">
        <v>40016</v>
      </c>
      <c r="X62">
        <v>9733</v>
      </c>
    </row>
    <row r="63" spans="1:24" x14ac:dyDescent="0.35">
      <c r="A63" s="1">
        <v>43904</v>
      </c>
      <c r="B63" s="1" t="str">
        <f t="shared" si="0"/>
        <v>2020_03</v>
      </c>
      <c r="C63" s="43" t="str">
        <f t="shared" si="1"/>
        <v>2020_3</v>
      </c>
      <c r="D63" s="43" t="str">
        <f t="shared" si="2"/>
        <v>2020_03</v>
      </c>
      <c r="E63" s="2">
        <f t="shared" si="3"/>
        <v>2020</v>
      </c>
      <c r="F63" s="2">
        <f t="shared" si="4"/>
        <v>3</v>
      </c>
      <c r="G63">
        <v>65</v>
      </c>
      <c r="H63">
        <v>8</v>
      </c>
      <c r="K63">
        <v>4</v>
      </c>
      <c r="M63">
        <v>27</v>
      </c>
      <c r="N63">
        <v>7057</v>
      </c>
      <c r="O63">
        <v>1616</v>
      </c>
      <c r="R63">
        <v>4376</v>
      </c>
      <c r="S63">
        <v>1026</v>
      </c>
      <c r="T63">
        <v>51</v>
      </c>
      <c r="U63" s="42" t="str">
        <f>IFERROR(VLOOKUP(T63,Mapping!$A$1:$B$17,2,0),Absent)</f>
        <v>Ohio</v>
      </c>
      <c r="V63" t="str">
        <f>VLOOKUP(T63,Mapping!$A$1:$B$17,2,0)</f>
        <v>Ohio</v>
      </c>
      <c r="W63">
        <v>49832</v>
      </c>
      <c r="X63">
        <v>9816</v>
      </c>
    </row>
    <row r="64" spans="1:24" x14ac:dyDescent="0.35">
      <c r="A64" s="1">
        <v>43905</v>
      </c>
      <c r="B64" s="1" t="str">
        <f t="shared" si="0"/>
        <v>2020_03</v>
      </c>
      <c r="C64" s="43" t="str">
        <f t="shared" si="1"/>
        <v>2020_3</v>
      </c>
      <c r="D64" s="43" t="str">
        <f t="shared" si="2"/>
        <v>2020_03</v>
      </c>
      <c r="E64" s="2">
        <f t="shared" si="3"/>
        <v>2020</v>
      </c>
      <c r="F64" s="2">
        <f t="shared" si="4"/>
        <v>3</v>
      </c>
      <c r="G64">
        <v>80</v>
      </c>
      <c r="H64">
        <v>15</v>
      </c>
      <c r="K64">
        <v>10</v>
      </c>
      <c r="M64">
        <v>37</v>
      </c>
      <c r="N64">
        <v>9628</v>
      </c>
      <c r="O64">
        <v>2571</v>
      </c>
      <c r="R64">
        <v>5664</v>
      </c>
      <c r="S64">
        <v>1288</v>
      </c>
      <c r="T64">
        <v>51</v>
      </c>
      <c r="U64" s="42" t="str">
        <f>IFERROR(VLOOKUP(T64,Mapping!$A$1:$B$17,2,0),Absent)</f>
        <v>Ohio</v>
      </c>
      <c r="V64" t="str">
        <f>VLOOKUP(T64,Mapping!$A$1:$B$17,2,0)</f>
        <v>Ohio</v>
      </c>
      <c r="W64">
        <v>60034</v>
      </c>
      <c r="X64">
        <v>10202</v>
      </c>
    </row>
    <row r="65" spans="1:24" x14ac:dyDescent="0.35">
      <c r="A65" s="1">
        <v>43906</v>
      </c>
      <c r="B65" s="1" t="str">
        <f t="shared" si="0"/>
        <v>2020_03</v>
      </c>
      <c r="C65" s="43" t="str">
        <f t="shared" si="1"/>
        <v>2020_3</v>
      </c>
      <c r="D65" s="43" t="str">
        <f t="shared" si="2"/>
        <v>2020_03</v>
      </c>
      <c r="E65" s="2">
        <f t="shared" si="3"/>
        <v>2020</v>
      </c>
      <c r="F65" s="2">
        <f t="shared" si="4"/>
        <v>3</v>
      </c>
      <c r="G65">
        <v>102</v>
      </c>
      <c r="H65">
        <v>22</v>
      </c>
      <c r="K65">
        <v>6</v>
      </c>
      <c r="M65">
        <v>43</v>
      </c>
      <c r="N65">
        <v>21090</v>
      </c>
      <c r="O65">
        <v>11462</v>
      </c>
      <c r="R65">
        <v>7377</v>
      </c>
      <c r="S65">
        <v>1713</v>
      </c>
      <c r="T65">
        <v>56</v>
      </c>
      <c r="U65" s="42" t="str">
        <f>IFERROR(VLOOKUP(T65,Mapping!$A$1:$B$17,2,0),Absent)</f>
        <v>Texas</v>
      </c>
      <c r="V65" t="str">
        <f>VLOOKUP(T65,Mapping!$A$1:$B$17,2,0)</f>
        <v>Texas</v>
      </c>
      <c r="W65">
        <v>82988</v>
      </c>
      <c r="X65">
        <v>22954</v>
      </c>
    </row>
    <row r="66" spans="1:24" x14ac:dyDescent="0.35">
      <c r="A66" s="1">
        <v>43907</v>
      </c>
      <c r="B66" s="1" t="str">
        <f t="shared" ref="B66:B129" si="5">YEAR(A66)&amp;"_"&amp;TEXT(MONTH(A66),"00")</f>
        <v>2020_03</v>
      </c>
      <c r="C66" s="43" t="str">
        <f t="shared" ref="C66:C129" si="6">YEAR(A66)&amp;"_"&amp;MONTH(A66)</f>
        <v>2020_3</v>
      </c>
      <c r="D66" s="43" t="str">
        <f t="shared" ref="D66:D129" si="7">YEAR(A66)&amp;"_"&amp;TEXT(MONTH(A66),"00")</f>
        <v>2020_03</v>
      </c>
      <c r="E66" s="2">
        <f t="shared" ref="E66:E129" si="8">YEAR(A66)</f>
        <v>2020</v>
      </c>
      <c r="F66" s="2">
        <f t="shared" ref="F66:F129" si="9">MONTH(A66)</f>
        <v>3</v>
      </c>
      <c r="G66">
        <v>124</v>
      </c>
      <c r="H66">
        <v>22</v>
      </c>
      <c r="K66">
        <v>33</v>
      </c>
      <c r="L66">
        <v>325</v>
      </c>
      <c r="M66">
        <v>76</v>
      </c>
      <c r="N66">
        <v>26117</v>
      </c>
      <c r="O66">
        <v>5027</v>
      </c>
      <c r="R66">
        <v>9464</v>
      </c>
      <c r="S66">
        <v>2087</v>
      </c>
      <c r="T66">
        <v>56</v>
      </c>
      <c r="U66" s="42" t="str">
        <f>IFERROR(VLOOKUP(T66,Mapping!$A$1:$B$17,2,0),Absent)</f>
        <v>Texas</v>
      </c>
      <c r="V66" t="str">
        <f>VLOOKUP(T66,Mapping!$A$1:$B$17,2,0)</f>
        <v>Texas</v>
      </c>
      <c r="W66">
        <v>109756</v>
      </c>
      <c r="X66">
        <v>26768</v>
      </c>
    </row>
    <row r="67" spans="1:24" x14ac:dyDescent="0.35">
      <c r="A67" s="1">
        <v>43908</v>
      </c>
      <c r="B67" s="1" t="str">
        <f t="shared" si="5"/>
        <v>2020_03</v>
      </c>
      <c r="C67" s="43" t="str">
        <f t="shared" si="6"/>
        <v>2020_3</v>
      </c>
      <c r="D67" s="43" t="str">
        <f t="shared" si="7"/>
        <v>2020_03</v>
      </c>
      <c r="E67" s="2">
        <f t="shared" si="8"/>
        <v>2020</v>
      </c>
      <c r="F67" s="2">
        <f t="shared" si="9"/>
        <v>3</v>
      </c>
      <c r="G67">
        <v>152</v>
      </c>
      <c r="H67">
        <v>28</v>
      </c>
      <c r="K67">
        <v>18</v>
      </c>
      <c r="L67">
        <v>416</v>
      </c>
      <c r="M67">
        <v>94</v>
      </c>
      <c r="N67">
        <v>31569</v>
      </c>
      <c r="O67">
        <v>5452</v>
      </c>
      <c r="R67">
        <v>12816</v>
      </c>
      <c r="S67">
        <v>3352</v>
      </c>
      <c r="T67">
        <v>56</v>
      </c>
      <c r="U67" s="42" t="str">
        <f>IFERROR(VLOOKUP(T67,Mapping!$A$1:$B$17,2,0),Absent)</f>
        <v>Texas</v>
      </c>
      <c r="V67" t="str">
        <f>VLOOKUP(T67,Mapping!$A$1:$B$17,2,0)</f>
        <v>Texas</v>
      </c>
      <c r="W67">
        <v>141883</v>
      </c>
      <c r="X67">
        <v>32127</v>
      </c>
    </row>
    <row r="68" spans="1:24" x14ac:dyDescent="0.35">
      <c r="A68" s="1">
        <v>43909</v>
      </c>
      <c r="B68" s="1" t="str">
        <f t="shared" si="5"/>
        <v>2020_03</v>
      </c>
      <c r="C68" s="43" t="str">
        <f t="shared" si="6"/>
        <v>2020_3</v>
      </c>
      <c r="D68" s="43" t="str">
        <f t="shared" si="7"/>
        <v>2020_03</v>
      </c>
      <c r="E68" s="2">
        <f t="shared" si="8"/>
        <v>2020</v>
      </c>
      <c r="F68" s="2">
        <f t="shared" si="9"/>
        <v>3</v>
      </c>
      <c r="G68">
        <v>203</v>
      </c>
      <c r="H68">
        <v>51</v>
      </c>
      <c r="K68">
        <v>34</v>
      </c>
      <c r="L68">
        <v>617</v>
      </c>
      <c r="M68">
        <v>128</v>
      </c>
      <c r="N68">
        <v>39928</v>
      </c>
      <c r="O68">
        <v>8359</v>
      </c>
      <c r="R68">
        <v>17427</v>
      </c>
      <c r="S68">
        <v>4611</v>
      </c>
      <c r="T68">
        <v>56</v>
      </c>
      <c r="U68" s="42" t="str">
        <f>IFERROR(VLOOKUP(T68,Mapping!$A$1:$B$17,2,0),Absent)</f>
        <v>Texas</v>
      </c>
      <c r="V68" t="str">
        <f>VLOOKUP(T68,Mapping!$A$1:$B$17,2,0)</f>
        <v>Texas</v>
      </c>
      <c r="W68">
        <v>181094</v>
      </c>
      <c r="X68">
        <v>39211</v>
      </c>
    </row>
    <row r="69" spans="1:24" x14ac:dyDescent="0.35">
      <c r="A69" s="1">
        <v>43910</v>
      </c>
      <c r="B69" s="1" t="str">
        <f t="shared" si="5"/>
        <v>2020_03</v>
      </c>
      <c r="C69" s="43" t="str">
        <f t="shared" si="6"/>
        <v>2020_3</v>
      </c>
      <c r="D69" s="43" t="str">
        <f t="shared" si="7"/>
        <v>2020_03</v>
      </c>
      <c r="E69" s="2">
        <f t="shared" si="8"/>
        <v>2020</v>
      </c>
      <c r="F69" s="2">
        <f t="shared" si="9"/>
        <v>3</v>
      </c>
      <c r="G69">
        <v>273</v>
      </c>
      <c r="H69">
        <v>70</v>
      </c>
      <c r="K69">
        <v>44</v>
      </c>
      <c r="L69">
        <v>1042</v>
      </c>
      <c r="M69">
        <v>172</v>
      </c>
      <c r="N69">
        <v>51632</v>
      </c>
      <c r="O69">
        <v>11704</v>
      </c>
      <c r="R69">
        <v>23522</v>
      </c>
      <c r="S69">
        <v>6095</v>
      </c>
      <c r="T69">
        <v>56</v>
      </c>
      <c r="U69" s="42" t="str">
        <f>IFERROR(VLOOKUP(T69,Mapping!$A$1:$B$17,2,0),Absent)</f>
        <v>Texas</v>
      </c>
      <c r="V69" t="str">
        <f>VLOOKUP(T69,Mapping!$A$1:$B$17,2,0)</f>
        <v>Texas</v>
      </c>
      <c r="W69">
        <v>230601</v>
      </c>
      <c r="X69">
        <v>49507</v>
      </c>
    </row>
    <row r="70" spans="1:24" x14ac:dyDescent="0.35">
      <c r="A70" s="1">
        <v>43911</v>
      </c>
      <c r="B70" s="1" t="str">
        <f t="shared" si="5"/>
        <v>2020_03</v>
      </c>
      <c r="C70" s="43" t="str">
        <f t="shared" si="6"/>
        <v>2020_3</v>
      </c>
      <c r="D70" s="43" t="str">
        <f t="shared" si="7"/>
        <v>2020_03</v>
      </c>
      <c r="E70" s="2">
        <f t="shared" si="8"/>
        <v>2020</v>
      </c>
      <c r="F70" s="2">
        <f t="shared" si="9"/>
        <v>3</v>
      </c>
      <c r="G70">
        <v>335</v>
      </c>
      <c r="H70">
        <v>62</v>
      </c>
      <c r="K70">
        <v>1849</v>
      </c>
      <c r="L70">
        <v>1492</v>
      </c>
      <c r="M70">
        <v>2021</v>
      </c>
      <c r="N70">
        <v>67635</v>
      </c>
      <c r="O70">
        <v>16003</v>
      </c>
      <c r="R70">
        <v>30462</v>
      </c>
      <c r="S70">
        <v>6940</v>
      </c>
      <c r="T70">
        <v>56</v>
      </c>
      <c r="U70" s="42" t="str">
        <f>IFERROR(VLOOKUP(T70,Mapping!$A$1:$B$17,2,0),Absent)</f>
        <v>Texas</v>
      </c>
      <c r="V70" t="str">
        <f>VLOOKUP(T70,Mapping!$A$1:$B$17,2,0)</f>
        <v>Texas</v>
      </c>
      <c r="W70">
        <v>282802</v>
      </c>
      <c r="X70">
        <v>52201</v>
      </c>
    </row>
    <row r="71" spans="1:24" x14ac:dyDescent="0.35">
      <c r="A71" s="1">
        <v>43912</v>
      </c>
      <c r="B71" s="1" t="str">
        <f t="shared" si="5"/>
        <v>2020_03</v>
      </c>
      <c r="C71" s="43" t="str">
        <f t="shared" si="6"/>
        <v>2020_3</v>
      </c>
      <c r="D71" s="43" t="str">
        <f t="shared" si="7"/>
        <v>2020_03</v>
      </c>
      <c r="E71" s="2">
        <f t="shared" si="8"/>
        <v>2020</v>
      </c>
      <c r="F71" s="2">
        <f t="shared" si="9"/>
        <v>3</v>
      </c>
      <c r="G71">
        <v>480</v>
      </c>
      <c r="H71">
        <v>145</v>
      </c>
      <c r="K71">
        <v>962</v>
      </c>
      <c r="L71">
        <v>2173</v>
      </c>
      <c r="M71">
        <v>2983</v>
      </c>
      <c r="N71">
        <v>80062</v>
      </c>
      <c r="O71">
        <v>12427</v>
      </c>
      <c r="R71">
        <v>39691</v>
      </c>
      <c r="S71">
        <v>9229</v>
      </c>
      <c r="T71">
        <v>56</v>
      </c>
      <c r="U71" s="42" t="str">
        <f>IFERROR(VLOOKUP(T71,Mapping!$A$1:$B$17,2,0),Absent)</f>
        <v>Texas</v>
      </c>
      <c r="V71" t="str">
        <f>VLOOKUP(T71,Mapping!$A$1:$B$17,2,0)</f>
        <v>Texas</v>
      </c>
      <c r="W71">
        <v>334971</v>
      </c>
      <c r="X71">
        <v>52169</v>
      </c>
    </row>
    <row r="72" spans="1:24" x14ac:dyDescent="0.35">
      <c r="A72" s="1">
        <v>43913</v>
      </c>
      <c r="B72" s="1" t="str">
        <f t="shared" si="5"/>
        <v>2020_03</v>
      </c>
      <c r="C72" s="43" t="str">
        <f t="shared" si="6"/>
        <v>2020_3</v>
      </c>
      <c r="D72" s="43" t="str">
        <f t="shared" si="7"/>
        <v>2020_03</v>
      </c>
      <c r="E72" s="2">
        <f t="shared" si="8"/>
        <v>2020</v>
      </c>
      <c r="F72" s="2">
        <f t="shared" si="9"/>
        <v>3</v>
      </c>
      <c r="G72">
        <v>581</v>
      </c>
      <c r="H72">
        <v>101</v>
      </c>
      <c r="K72">
        <v>950</v>
      </c>
      <c r="L72">
        <v>2812</v>
      </c>
      <c r="M72">
        <v>3933</v>
      </c>
      <c r="N72">
        <v>101385</v>
      </c>
      <c r="O72">
        <v>21323</v>
      </c>
      <c r="R72">
        <v>50873</v>
      </c>
      <c r="S72">
        <v>11182</v>
      </c>
      <c r="T72">
        <v>56</v>
      </c>
      <c r="U72" s="42" t="str">
        <f>IFERROR(VLOOKUP(T72,Mapping!$A$1:$B$17,2,0),Absent)</f>
        <v>Texas</v>
      </c>
      <c r="V72" t="str">
        <f>VLOOKUP(T72,Mapping!$A$1:$B$17,2,0)</f>
        <v>Texas</v>
      </c>
      <c r="W72">
        <v>392282</v>
      </c>
      <c r="X72">
        <v>57311</v>
      </c>
    </row>
    <row r="73" spans="1:24" x14ac:dyDescent="0.35">
      <c r="A73" s="1">
        <v>43914</v>
      </c>
      <c r="B73" s="1" t="str">
        <f t="shared" si="5"/>
        <v>2020_03</v>
      </c>
      <c r="C73" s="43" t="str">
        <f t="shared" si="6"/>
        <v>2020_3</v>
      </c>
      <c r="D73" s="43" t="str">
        <f t="shared" si="7"/>
        <v>2020_03</v>
      </c>
      <c r="E73" s="2">
        <f t="shared" si="8"/>
        <v>2020</v>
      </c>
      <c r="F73" s="2">
        <f t="shared" si="9"/>
        <v>3</v>
      </c>
      <c r="G73">
        <v>817</v>
      </c>
      <c r="H73">
        <v>236</v>
      </c>
      <c r="K73">
        <v>1186</v>
      </c>
      <c r="L73">
        <v>3938</v>
      </c>
      <c r="M73">
        <v>5119</v>
      </c>
      <c r="N73">
        <v>134502</v>
      </c>
      <c r="O73">
        <v>33117</v>
      </c>
      <c r="R73">
        <v>61756</v>
      </c>
      <c r="S73">
        <v>10883</v>
      </c>
      <c r="T73">
        <v>56</v>
      </c>
      <c r="U73" s="42" t="str">
        <f>IFERROR(VLOOKUP(T73,Mapping!$A$1:$B$17,2,0),Absent)</f>
        <v>Texas</v>
      </c>
      <c r="V73" t="str">
        <f>VLOOKUP(T73,Mapping!$A$1:$B$17,2,0)</f>
        <v>Texas</v>
      </c>
      <c r="W73">
        <v>478893</v>
      </c>
      <c r="X73">
        <v>86611</v>
      </c>
    </row>
    <row r="74" spans="1:24" x14ac:dyDescent="0.35">
      <c r="A74" s="1">
        <v>43915</v>
      </c>
      <c r="B74" s="1" t="str">
        <f t="shared" si="5"/>
        <v>2020_03</v>
      </c>
      <c r="C74" s="43" t="str">
        <f t="shared" si="6"/>
        <v>2020_3</v>
      </c>
      <c r="D74" s="43" t="str">
        <f t="shared" si="7"/>
        <v>2020_03</v>
      </c>
      <c r="E74" s="2">
        <f t="shared" si="8"/>
        <v>2020</v>
      </c>
      <c r="F74" s="2">
        <f t="shared" si="9"/>
        <v>3</v>
      </c>
      <c r="G74">
        <v>1058</v>
      </c>
      <c r="H74">
        <v>241</v>
      </c>
      <c r="I74">
        <v>74</v>
      </c>
      <c r="K74">
        <v>1954</v>
      </c>
      <c r="L74">
        <v>5140</v>
      </c>
      <c r="M74">
        <v>7073</v>
      </c>
      <c r="N74">
        <v>167771</v>
      </c>
      <c r="O74">
        <v>33269</v>
      </c>
      <c r="Q74">
        <v>167</v>
      </c>
      <c r="R74">
        <v>74392</v>
      </c>
      <c r="S74">
        <v>12636</v>
      </c>
      <c r="T74">
        <v>56</v>
      </c>
      <c r="U74" s="42" t="str">
        <f>IFERROR(VLOOKUP(T74,Mapping!$A$1:$B$17,2,0),Absent)</f>
        <v>Texas</v>
      </c>
      <c r="V74" t="str">
        <f>VLOOKUP(T74,Mapping!$A$1:$B$17,2,0)</f>
        <v>Texas</v>
      </c>
      <c r="W74">
        <v>561394</v>
      </c>
      <c r="X74">
        <v>82501</v>
      </c>
    </row>
    <row r="75" spans="1:24" x14ac:dyDescent="0.35">
      <c r="A75" s="1">
        <v>43916</v>
      </c>
      <c r="B75" s="1" t="str">
        <f t="shared" si="5"/>
        <v>2020_03</v>
      </c>
      <c r="C75" s="43" t="str">
        <f t="shared" si="6"/>
        <v>2020_3</v>
      </c>
      <c r="D75" s="43" t="str">
        <f t="shared" si="7"/>
        <v>2020_03</v>
      </c>
      <c r="E75" s="2">
        <f t="shared" si="8"/>
        <v>2020</v>
      </c>
      <c r="F75" s="2">
        <f t="shared" si="9"/>
        <v>3</v>
      </c>
      <c r="G75">
        <v>1371</v>
      </c>
      <c r="H75">
        <v>313</v>
      </c>
      <c r="I75">
        <v>91</v>
      </c>
      <c r="J75">
        <v>1299</v>
      </c>
      <c r="K75">
        <v>2449</v>
      </c>
      <c r="L75">
        <v>7805</v>
      </c>
      <c r="M75">
        <v>9522</v>
      </c>
      <c r="N75">
        <v>210381</v>
      </c>
      <c r="O75">
        <v>42610</v>
      </c>
      <c r="Q75">
        <v>258</v>
      </c>
      <c r="R75">
        <v>91996</v>
      </c>
      <c r="S75">
        <v>17604</v>
      </c>
      <c r="T75">
        <v>56</v>
      </c>
      <c r="U75" s="42" t="str">
        <f>IFERROR(VLOOKUP(T75,Mapping!$A$1:$B$17,2,0),Absent)</f>
        <v>Texas</v>
      </c>
      <c r="V75" t="str">
        <f>VLOOKUP(T75,Mapping!$A$1:$B$17,2,0)</f>
        <v>Texas</v>
      </c>
      <c r="W75">
        <v>667948</v>
      </c>
      <c r="X75">
        <v>106554</v>
      </c>
    </row>
    <row r="76" spans="1:24" x14ac:dyDescent="0.35">
      <c r="A76" s="1">
        <v>43917</v>
      </c>
      <c r="B76" s="1" t="str">
        <f t="shared" si="5"/>
        <v>2020_03</v>
      </c>
      <c r="C76" s="43" t="str">
        <f t="shared" si="6"/>
        <v>2020_3</v>
      </c>
      <c r="D76" s="43" t="str">
        <f t="shared" si="7"/>
        <v>2020_03</v>
      </c>
      <c r="E76" s="2">
        <f t="shared" si="8"/>
        <v>2020</v>
      </c>
      <c r="F76" s="2">
        <f t="shared" si="9"/>
        <v>3</v>
      </c>
      <c r="G76">
        <v>1781</v>
      </c>
      <c r="H76">
        <v>410</v>
      </c>
      <c r="I76">
        <v>124</v>
      </c>
      <c r="J76">
        <v>1792</v>
      </c>
      <c r="K76">
        <v>2589</v>
      </c>
      <c r="L76">
        <v>10887</v>
      </c>
      <c r="M76">
        <v>12111</v>
      </c>
      <c r="N76">
        <v>255660</v>
      </c>
      <c r="O76">
        <v>45279</v>
      </c>
      <c r="Q76">
        <v>293</v>
      </c>
      <c r="R76">
        <v>111219</v>
      </c>
      <c r="S76">
        <v>19223</v>
      </c>
      <c r="T76">
        <v>56</v>
      </c>
      <c r="U76" s="42" t="str">
        <f>IFERROR(VLOOKUP(T76,Mapping!$A$1:$B$17,2,0),Absent)</f>
        <v>Texas</v>
      </c>
      <c r="V76" t="str">
        <f>VLOOKUP(T76,Mapping!$A$1:$B$17,2,0)</f>
        <v>Texas</v>
      </c>
      <c r="W76">
        <v>769323</v>
      </c>
      <c r="X76">
        <v>101375</v>
      </c>
    </row>
    <row r="77" spans="1:24" x14ac:dyDescent="0.35">
      <c r="A77" s="1">
        <v>43918</v>
      </c>
      <c r="B77" s="1" t="str">
        <f t="shared" si="5"/>
        <v>2020_03</v>
      </c>
      <c r="C77" s="43" t="str">
        <f t="shared" si="6"/>
        <v>2020_3</v>
      </c>
      <c r="D77" s="43" t="str">
        <f t="shared" si="7"/>
        <v>2020_03</v>
      </c>
      <c r="E77" s="2">
        <f t="shared" si="8"/>
        <v>2020</v>
      </c>
      <c r="F77" s="2">
        <f t="shared" si="9"/>
        <v>3</v>
      </c>
      <c r="G77">
        <v>2332</v>
      </c>
      <c r="H77">
        <v>551</v>
      </c>
      <c r="I77">
        <v>140</v>
      </c>
      <c r="J77">
        <v>2174</v>
      </c>
      <c r="K77">
        <v>2406</v>
      </c>
      <c r="L77">
        <v>12393</v>
      </c>
      <c r="M77">
        <v>14517</v>
      </c>
      <c r="N77">
        <v>323526</v>
      </c>
      <c r="O77">
        <v>67866</v>
      </c>
      <c r="Q77">
        <v>390</v>
      </c>
      <c r="R77">
        <v>130999</v>
      </c>
      <c r="S77">
        <v>19780</v>
      </c>
      <c r="T77">
        <v>56</v>
      </c>
      <c r="U77" s="42" t="str">
        <f>IFERROR(VLOOKUP(T77,Mapping!$A$1:$B$17,2,0),Absent)</f>
        <v>Texas</v>
      </c>
      <c r="V77" t="str">
        <f>VLOOKUP(T77,Mapping!$A$1:$B$17,2,0)</f>
        <v>Texas</v>
      </c>
      <c r="W77">
        <v>880938</v>
      </c>
      <c r="X77">
        <v>111615</v>
      </c>
    </row>
    <row r="78" spans="1:24" x14ac:dyDescent="0.35">
      <c r="A78" s="1">
        <v>43919</v>
      </c>
      <c r="B78" s="1" t="str">
        <f t="shared" si="5"/>
        <v>2020_03</v>
      </c>
      <c r="C78" s="43" t="str">
        <f t="shared" si="6"/>
        <v>2020_3</v>
      </c>
      <c r="D78" s="43" t="str">
        <f t="shared" si="7"/>
        <v>2020_03</v>
      </c>
      <c r="E78" s="2">
        <f t="shared" si="8"/>
        <v>2020</v>
      </c>
      <c r="F78" s="2">
        <f t="shared" si="9"/>
        <v>3</v>
      </c>
      <c r="G78">
        <v>2837</v>
      </c>
      <c r="H78">
        <v>505</v>
      </c>
      <c r="I78">
        <v>156</v>
      </c>
      <c r="J78">
        <v>2456</v>
      </c>
      <c r="K78">
        <v>2797</v>
      </c>
      <c r="L78">
        <v>14055</v>
      </c>
      <c r="M78">
        <v>17314</v>
      </c>
      <c r="N78">
        <v>365756</v>
      </c>
      <c r="O78">
        <v>42230</v>
      </c>
      <c r="Q78">
        <v>433</v>
      </c>
      <c r="R78">
        <v>150680</v>
      </c>
      <c r="S78">
        <v>19681</v>
      </c>
      <c r="T78">
        <v>56</v>
      </c>
      <c r="U78" s="42" t="str">
        <f>IFERROR(VLOOKUP(T78,Mapping!$A$1:$B$17,2,0),Absent)</f>
        <v>Texas</v>
      </c>
      <c r="V78" t="str">
        <f>VLOOKUP(T78,Mapping!$A$1:$B$17,2,0)</f>
        <v>Texas</v>
      </c>
      <c r="W78">
        <v>968389</v>
      </c>
      <c r="X78">
        <v>87451</v>
      </c>
    </row>
    <row r="79" spans="1:24" x14ac:dyDescent="0.35">
      <c r="A79" s="1">
        <v>43920</v>
      </c>
      <c r="B79" s="1" t="str">
        <f t="shared" si="5"/>
        <v>2020_03</v>
      </c>
      <c r="C79" s="43" t="str">
        <f t="shared" si="6"/>
        <v>2020_3</v>
      </c>
      <c r="D79" s="43" t="str">
        <f t="shared" si="7"/>
        <v>2020_03</v>
      </c>
      <c r="E79" s="2">
        <f t="shared" si="8"/>
        <v>2020</v>
      </c>
      <c r="F79" s="2">
        <f t="shared" si="9"/>
        <v>3</v>
      </c>
      <c r="G79">
        <v>3422</v>
      </c>
      <c r="H79">
        <v>585</v>
      </c>
      <c r="I79">
        <v>187</v>
      </c>
      <c r="J79">
        <v>3087</v>
      </c>
      <c r="K79">
        <v>2473</v>
      </c>
      <c r="L79">
        <v>15892</v>
      </c>
      <c r="M79">
        <v>19787</v>
      </c>
      <c r="N79">
        <v>416393</v>
      </c>
      <c r="O79">
        <v>50637</v>
      </c>
      <c r="Q79">
        <v>449</v>
      </c>
      <c r="R79">
        <v>171867</v>
      </c>
      <c r="S79">
        <v>21187</v>
      </c>
      <c r="T79">
        <v>56</v>
      </c>
      <c r="U79" s="42" t="str">
        <f>IFERROR(VLOOKUP(T79,Mapping!$A$1:$B$17,2,0),Absent)</f>
        <v>Texas</v>
      </c>
      <c r="V79" t="str">
        <f>VLOOKUP(T79,Mapping!$A$1:$B$17,2,0)</f>
        <v>Texas</v>
      </c>
      <c r="W79">
        <v>1068981</v>
      </c>
      <c r="X79">
        <v>100592</v>
      </c>
    </row>
    <row r="80" spans="1:24" x14ac:dyDescent="0.35">
      <c r="A80" s="1">
        <v>43921</v>
      </c>
      <c r="B80" s="1" t="str">
        <f t="shared" si="5"/>
        <v>2020_03</v>
      </c>
      <c r="C80" s="43" t="str">
        <f t="shared" si="6"/>
        <v>2020_3</v>
      </c>
      <c r="D80" s="43" t="str">
        <f t="shared" si="7"/>
        <v>2020_03</v>
      </c>
      <c r="E80" s="2">
        <f t="shared" si="8"/>
        <v>2020</v>
      </c>
      <c r="F80" s="2">
        <f t="shared" si="9"/>
        <v>3</v>
      </c>
      <c r="G80">
        <v>4330</v>
      </c>
      <c r="H80">
        <v>908</v>
      </c>
      <c r="I80">
        <v>230</v>
      </c>
      <c r="J80">
        <v>3487</v>
      </c>
      <c r="K80">
        <v>3995</v>
      </c>
      <c r="L80">
        <v>18155</v>
      </c>
      <c r="M80">
        <v>23782</v>
      </c>
      <c r="N80">
        <v>460477</v>
      </c>
      <c r="O80">
        <v>44084</v>
      </c>
      <c r="Q80">
        <v>506</v>
      </c>
      <c r="R80">
        <v>196814</v>
      </c>
      <c r="S80">
        <v>24947</v>
      </c>
      <c r="T80">
        <v>56</v>
      </c>
      <c r="U80" s="42" t="str">
        <f>IFERROR(VLOOKUP(T80,Mapping!$A$1:$B$17,2,0),Absent)</f>
        <v>Texas</v>
      </c>
      <c r="V80" t="str">
        <f>VLOOKUP(T80,Mapping!$A$1:$B$17,2,0)</f>
        <v>Texas</v>
      </c>
      <c r="W80">
        <v>1183548</v>
      </c>
      <c r="X80">
        <v>114567</v>
      </c>
    </row>
    <row r="81" spans="1:24" x14ac:dyDescent="0.35">
      <c r="A81" s="1">
        <v>43922</v>
      </c>
      <c r="B81" s="1" t="str">
        <f t="shared" si="5"/>
        <v>2020_04</v>
      </c>
      <c r="C81" s="43" t="str">
        <f t="shared" si="6"/>
        <v>2020_4</v>
      </c>
      <c r="D81" s="43" t="str">
        <f t="shared" si="7"/>
        <v>2020_04</v>
      </c>
      <c r="E81" s="2">
        <f t="shared" si="8"/>
        <v>2020</v>
      </c>
      <c r="F81" s="2">
        <f t="shared" si="9"/>
        <v>4</v>
      </c>
      <c r="G81">
        <v>5336</v>
      </c>
      <c r="H81">
        <v>1006</v>
      </c>
      <c r="I81">
        <v>256</v>
      </c>
      <c r="J81">
        <v>3937</v>
      </c>
      <c r="K81">
        <v>4148</v>
      </c>
      <c r="L81">
        <v>20906</v>
      </c>
      <c r="M81">
        <v>27930</v>
      </c>
      <c r="N81">
        <v>505315</v>
      </c>
      <c r="O81">
        <v>44838</v>
      </c>
      <c r="P81">
        <v>32</v>
      </c>
      <c r="Q81">
        <v>561</v>
      </c>
      <c r="R81">
        <v>223071</v>
      </c>
      <c r="S81">
        <v>26257</v>
      </c>
      <c r="T81">
        <v>56</v>
      </c>
      <c r="U81" s="42" t="str">
        <f>IFERROR(VLOOKUP(T81,Mapping!$A$1:$B$17,2,0),Absent)</f>
        <v>Texas</v>
      </c>
      <c r="V81" t="str">
        <f>VLOOKUP(T81,Mapping!$A$1:$B$17,2,0)</f>
        <v>Texas</v>
      </c>
      <c r="W81">
        <v>1306569</v>
      </c>
      <c r="X81">
        <v>123021</v>
      </c>
    </row>
    <row r="82" spans="1:24" x14ac:dyDescent="0.35">
      <c r="A82" s="1">
        <v>43923</v>
      </c>
      <c r="B82" s="1" t="str">
        <f t="shared" si="5"/>
        <v>2020_04</v>
      </c>
      <c r="C82" s="43" t="str">
        <f t="shared" si="6"/>
        <v>2020_4</v>
      </c>
      <c r="D82" s="43" t="str">
        <f t="shared" si="7"/>
        <v>2020_04</v>
      </c>
      <c r="E82" s="2">
        <f t="shared" si="8"/>
        <v>2020</v>
      </c>
      <c r="F82" s="2">
        <f t="shared" si="9"/>
        <v>4</v>
      </c>
      <c r="G82">
        <v>6511</v>
      </c>
      <c r="H82">
        <v>1175</v>
      </c>
      <c r="I82">
        <v>305</v>
      </c>
      <c r="J82">
        <v>4513</v>
      </c>
      <c r="K82">
        <v>4164</v>
      </c>
      <c r="L82">
        <v>22995</v>
      </c>
      <c r="M82">
        <v>32094</v>
      </c>
      <c r="N82">
        <v>556316</v>
      </c>
      <c r="O82">
        <v>51001</v>
      </c>
      <c r="P82">
        <v>32</v>
      </c>
      <c r="Q82">
        <v>576</v>
      </c>
      <c r="R82">
        <v>251142</v>
      </c>
      <c r="S82">
        <v>28071</v>
      </c>
      <c r="T82">
        <v>56</v>
      </c>
      <c r="U82" s="42" t="str">
        <f>IFERROR(VLOOKUP(T82,Mapping!$A$1:$B$17,2,0),Absent)</f>
        <v>Texas</v>
      </c>
      <c r="V82" t="str">
        <f>VLOOKUP(T82,Mapping!$A$1:$B$17,2,0)</f>
        <v>Texas</v>
      </c>
      <c r="W82">
        <v>1437235</v>
      </c>
      <c r="X82">
        <v>130666</v>
      </c>
    </row>
    <row r="83" spans="1:24" x14ac:dyDescent="0.35">
      <c r="A83" s="1">
        <v>43924</v>
      </c>
      <c r="B83" s="1" t="str">
        <f t="shared" si="5"/>
        <v>2020_04</v>
      </c>
      <c r="C83" s="43" t="str">
        <f t="shared" si="6"/>
        <v>2020_4</v>
      </c>
      <c r="D83" s="43" t="str">
        <f t="shared" si="7"/>
        <v>2020_04</v>
      </c>
      <c r="E83" s="2">
        <f t="shared" si="8"/>
        <v>2020</v>
      </c>
      <c r="F83" s="2">
        <f t="shared" si="9"/>
        <v>4</v>
      </c>
      <c r="G83">
        <v>7798</v>
      </c>
      <c r="H83">
        <v>1287</v>
      </c>
      <c r="I83">
        <v>335</v>
      </c>
      <c r="J83">
        <v>4928</v>
      </c>
      <c r="K83">
        <v>4621</v>
      </c>
      <c r="L83">
        <v>25723</v>
      </c>
      <c r="M83">
        <v>36715</v>
      </c>
      <c r="N83">
        <v>611183</v>
      </c>
      <c r="O83">
        <v>54867</v>
      </c>
      <c r="P83">
        <v>39</v>
      </c>
      <c r="Q83">
        <v>623</v>
      </c>
      <c r="R83">
        <v>282980</v>
      </c>
      <c r="S83">
        <v>31838</v>
      </c>
      <c r="T83">
        <v>56</v>
      </c>
      <c r="U83" s="42" t="str">
        <f>IFERROR(VLOOKUP(T83,Mapping!$A$1:$B$17,2,0),Absent)</f>
        <v>Texas</v>
      </c>
      <c r="V83" t="str">
        <f>VLOOKUP(T83,Mapping!$A$1:$B$17,2,0)</f>
        <v>Texas</v>
      </c>
      <c r="W83">
        <v>1579586</v>
      </c>
      <c r="X83">
        <v>142351</v>
      </c>
    </row>
    <row r="84" spans="1:24" x14ac:dyDescent="0.35">
      <c r="A84" s="1">
        <v>43925</v>
      </c>
      <c r="B84" s="1" t="str">
        <f t="shared" si="5"/>
        <v>2020_04</v>
      </c>
      <c r="C84" s="43" t="str">
        <f t="shared" si="6"/>
        <v>2020_4</v>
      </c>
      <c r="D84" s="43" t="str">
        <f t="shared" si="7"/>
        <v>2020_04</v>
      </c>
      <c r="E84" s="2">
        <f t="shared" si="8"/>
        <v>2020</v>
      </c>
      <c r="F84" s="2">
        <f t="shared" si="9"/>
        <v>4</v>
      </c>
      <c r="G84">
        <v>9276</v>
      </c>
      <c r="H84">
        <v>1478</v>
      </c>
      <c r="I84">
        <v>403</v>
      </c>
      <c r="J84">
        <v>5500</v>
      </c>
      <c r="K84">
        <v>4993</v>
      </c>
      <c r="L84">
        <v>30456</v>
      </c>
      <c r="M84">
        <v>41708</v>
      </c>
      <c r="N84">
        <v>754654</v>
      </c>
      <c r="O84">
        <v>143471</v>
      </c>
      <c r="P84">
        <v>39</v>
      </c>
      <c r="Q84">
        <v>656</v>
      </c>
      <c r="R84">
        <v>316082</v>
      </c>
      <c r="S84">
        <v>33102</v>
      </c>
      <c r="T84">
        <v>56</v>
      </c>
      <c r="U84" s="42" t="str">
        <f>IFERROR(VLOOKUP(T84,Mapping!$A$1:$B$17,2,0),Absent)</f>
        <v>Texas</v>
      </c>
      <c r="V84" t="str">
        <f>VLOOKUP(T84,Mapping!$A$1:$B$17,2,0)</f>
        <v>Texas</v>
      </c>
      <c r="W84">
        <v>1810758</v>
      </c>
      <c r="X84">
        <v>231172</v>
      </c>
    </row>
    <row r="85" spans="1:24" x14ac:dyDescent="0.35">
      <c r="A85" s="1">
        <v>43926</v>
      </c>
      <c r="B85" s="1" t="str">
        <f t="shared" si="5"/>
        <v>2020_04</v>
      </c>
      <c r="C85" s="43" t="str">
        <f t="shared" si="6"/>
        <v>2020_4</v>
      </c>
      <c r="D85" s="43" t="str">
        <f t="shared" si="7"/>
        <v>2020_04</v>
      </c>
      <c r="E85" s="2">
        <f t="shared" si="8"/>
        <v>2020</v>
      </c>
      <c r="F85" s="2">
        <f t="shared" si="9"/>
        <v>4</v>
      </c>
      <c r="G85">
        <v>10618</v>
      </c>
      <c r="H85">
        <v>1342</v>
      </c>
      <c r="I85">
        <v>609</v>
      </c>
      <c r="J85">
        <v>5811</v>
      </c>
      <c r="K85">
        <v>3953</v>
      </c>
      <c r="L85">
        <v>32180</v>
      </c>
      <c r="M85">
        <v>45661</v>
      </c>
      <c r="N85">
        <v>788432</v>
      </c>
      <c r="O85">
        <v>33778</v>
      </c>
      <c r="P85">
        <v>39</v>
      </c>
      <c r="Q85">
        <v>650</v>
      </c>
      <c r="R85">
        <v>341959</v>
      </c>
      <c r="S85">
        <v>25877</v>
      </c>
      <c r="T85">
        <v>56</v>
      </c>
      <c r="U85" s="42" t="str">
        <f>IFERROR(VLOOKUP(T85,Mapping!$A$1:$B$17,2,0),Absent)</f>
        <v>Texas</v>
      </c>
      <c r="V85" t="str">
        <f>VLOOKUP(T85,Mapping!$A$1:$B$17,2,0)</f>
        <v>Texas</v>
      </c>
      <c r="W85">
        <v>1940313</v>
      </c>
      <c r="X85">
        <v>129555</v>
      </c>
    </row>
    <row r="86" spans="1:24" x14ac:dyDescent="0.35">
      <c r="A86" s="1">
        <v>43927</v>
      </c>
      <c r="B86" s="1" t="str">
        <f t="shared" si="5"/>
        <v>2020_04</v>
      </c>
      <c r="C86" s="43" t="str">
        <f t="shared" si="6"/>
        <v>2020_4</v>
      </c>
      <c r="D86" s="43" t="str">
        <f t="shared" si="7"/>
        <v>2020_04</v>
      </c>
      <c r="E86" s="2">
        <f t="shared" si="8"/>
        <v>2020</v>
      </c>
      <c r="F86" s="2">
        <f t="shared" si="9"/>
        <v>4</v>
      </c>
      <c r="G86">
        <v>11932</v>
      </c>
      <c r="H86">
        <v>1314</v>
      </c>
      <c r="I86">
        <v>663</v>
      </c>
      <c r="J86">
        <v>7079</v>
      </c>
      <c r="K86">
        <v>2962</v>
      </c>
      <c r="L86">
        <v>36159</v>
      </c>
      <c r="M86">
        <v>48623</v>
      </c>
      <c r="N86">
        <v>858250</v>
      </c>
      <c r="O86">
        <v>69818</v>
      </c>
      <c r="P86">
        <v>39</v>
      </c>
      <c r="Q86">
        <v>2961</v>
      </c>
      <c r="R86">
        <v>370221</v>
      </c>
      <c r="S86">
        <v>28262</v>
      </c>
      <c r="T86">
        <v>56</v>
      </c>
      <c r="U86" s="42" t="str">
        <f>IFERROR(VLOOKUP(T86,Mapping!$A$1:$B$17,2,0),Absent)</f>
        <v>Texas</v>
      </c>
      <c r="V86" t="str">
        <f>VLOOKUP(T86,Mapping!$A$1:$B$17,2,0)</f>
        <v>Texas</v>
      </c>
      <c r="W86">
        <v>2078023</v>
      </c>
      <c r="X86">
        <v>137710</v>
      </c>
    </row>
    <row r="87" spans="1:24" x14ac:dyDescent="0.35">
      <c r="A87" s="1">
        <v>43928</v>
      </c>
      <c r="B87" s="1" t="str">
        <f t="shared" si="5"/>
        <v>2020_04</v>
      </c>
      <c r="C87" s="43" t="str">
        <f t="shared" si="6"/>
        <v>2020_4</v>
      </c>
      <c r="D87" s="43" t="str">
        <f t="shared" si="7"/>
        <v>2020_04</v>
      </c>
      <c r="E87" s="2">
        <f t="shared" si="8"/>
        <v>2020</v>
      </c>
      <c r="F87" s="2">
        <f t="shared" si="9"/>
        <v>4</v>
      </c>
      <c r="G87">
        <v>13970</v>
      </c>
      <c r="H87">
        <v>2038</v>
      </c>
      <c r="I87">
        <v>738</v>
      </c>
      <c r="J87">
        <v>9978</v>
      </c>
      <c r="K87">
        <v>2931</v>
      </c>
      <c r="L87">
        <v>43849</v>
      </c>
      <c r="M87">
        <v>51554</v>
      </c>
      <c r="N87">
        <v>937209</v>
      </c>
      <c r="O87">
        <v>78959</v>
      </c>
      <c r="P87">
        <v>43</v>
      </c>
      <c r="Q87">
        <v>4047</v>
      </c>
      <c r="R87">
        <v>400651</v>
      </c>
      <c r="S87">
        <v>30430</v>
      </c>
      <c r="T87">
        <v>56</v>
      </c>
      <c r="U87" s="42" t="str">
        <f>IFERROR(VLOOKUP(T87,Mapping!$A$1:$B$17,2,0),Absent)</f>
        <v>Texas</v>
      </c>
      <c r="V87" t="str">
        <f>VLOOKUP(T87,Mapping!$A$1:$B$17,2,0)</f>
        <v>Texas</v>
      </c>
      <c r="W87">
        <v>2248139</v>
      </c>
      <c r="X87">
        <v>170116</v>
      </c>
    </row>
    <row r="88" spans="1:24" x14ac:dyDescent="0.35">
      <c r="A88" s="1">
        <v>43929</v>
      </c>
      <c r="B88" s="1" t="str">
        <f t="shared" si="5"/>
        <v>2020_04</v>
      </c>
      <c r="C88" s="43" t="str">
        <f t="shared" si="6"/>
        <v>2020_4</v>
      </c>
      <c r="D88" s="43" t="str">
        <f t="shared" si="7"/>
        <v>2020_04</v>
      </c>
      <c r="E88" s="2">
        <f t="shared" si="8"/>
        <v>2020</v>
      </c>
      <c r="F88" s="2">
        <f t="shared" si="9"/>
        <v>4</v>
      </c>
      <c r="G88">
        <v>15973</v>
      </c>
      <c r="H88">
        <v>2003</v>
      </c>
      <c r="I88">
        <v>862</v>
      </c>
      <c r="J88">
        <v>10276</v>
      </c>
      <c r="K88">
        <v>4387</v>
      </c>
      <c r="L88">
        <v>45359</v>
      </c>
      <c r="M88">
        <v>55941</v>
      </c>
      <c r="N88">
        <v>1005239</v>
      </c>
      <c r="O88">
        <v>68030</v>
      </c>
      <c r="P88">
        <v>39</v>
      </c>
      <c r="Q88">
        <v>4142</v>
      </c>
      <c r="R88">
        <v>431647</v>
      </c>
      <c r="S88">
        <v>30996</v>
      </c>
      <c r="T88">
        <v>56</v>
      </c>
      <c r="U88" s="42" t="str">
        <f>IFERROR(VLOOKUP(T88,Mapping!$A$1:$B$17,2,0),Absent)</f>
        <v>Texas</v>
      </c>
      <c r="V88" t="str">
        <f>VLOOKUP(T88,Mapping!$A$1:$B$17,2,0)</f>
        <v>Texas</v>
      </c>
      <c r="W88">
        <v>2413733</v>
      </c>
      <c r="X88">
        <v>165594</v>
      </c>
    </row>
    <row r="89" spans="1:24" x14ac:dyDescent="0.35">
      <c r="A89" s="1">
        <v>43930</v>
      </c>
      <c r="B89" s="1" t="str">
        <f t="shared" si="5"/>
        <v>2020_04</v>
      </c>
      <c r="C89" s="43" t="str">
        <f t="shared" si="6"/>
        <v>2020_4</v>
      </c>
      <c r="D89" s="43" t="str">
        <f t="shared" si="7"/>
        <v>2020_04</v>
      </c>
      <c r="E89" s="2">
        <f t="shared" si="8"/>
        <v>2020</v>
      </c>
      <c r="F89" s="2">
        <f t="shared" si="9"/>
        <v>4</v>
      </c>
      <c r="G89">
        <v>18024</v>
      </c>
      <c r="H89">
        <v>2051</v>
      </c>
      <c r="I89">
        <v>918</v>
      </c>
      <c r="J89">
        <v>12445</v>
      </c>
      <c r="K89">
        <v>3829</v>
      </c>
      <c r="L89">
        <v>51323</v>
      </c>
      <c r="M89">
        <v>59770</v>
      </c>
      <c r="N89">
        <v>1087969</v>
      </c>
      <c r="O89">
        <v>82730</v>
      </c>
      <c r="P89">
        <v>39</v>
      </c>
      <c r="Q89">
        <v>5798</v>
      </c>
      <c r="R89">
        <v>466608</v>
      </c>
      <c r="S89">
        <v>34961</v>
      </c>
      <c r="T89">
        <v>56</v>
      </c>
      <c r="U89" s="42" t="str">
        <f>IFERROR(VLOOKUP(T89,Mapping!$A$1:$B$17,2,0),Absent)</f>
        <v>Texas</v>
      </c>
      <c r="V89" t="str">
        <f>VLOOKUP(T89,Mapping!$A$1:$B$17,2,0)</f>
        <v>Texas</v>
      </c>
      <c r="W89">
        <v>2584291</v>
      </c>
      <c r="X89">
        <v>170558</v>
      </c>
    </row>
    <row r="90" spans="1:24" x14ac:dyDescent="0.35">
      <c r="A90" s="1">
        <v>43931</v>
      </c>
      <c r="B90" s="1" t="str">
        <f t="shared" si="5"/>
        <v>2020_04</v>
      </c>
      <c r="C90" s="43" t="str">
        <f t="shared" si="6"/>
        <v>2020_4</v>
      </c>
      <c r="D90" s="43" t="str">
        <f t="shared" si="7"/>
        <v>2020_04</v>
      </c>
      <c r="E90" s="2">
        <f t="shared" si="8"/>
        <v>2020</v>
      </c>
      <c r="F90" s="2">
        <f t="shared" si="9"/>
        <v>4</v>
      </c>
      <c r="G90">
        <v>20107</v>
      </c>
      <c r="H90">
        <v>2083</v>
      </c>
      <c r="I90">
        <v>1179</v>
      </c>
      <c r="J90">
        <v>12693</v>
      </c>
      <c r="K90">
        <v>4911</v>
      </c>
      <c r="L90">
        <v>53167</v>
      </c>
      <c r="M90">
        <v>64681</v>
      </c>
      <c r="N90">
        <v>1144129</v>
      </c>
      <c r="O90">
        <v>56160</v>
      </c>
      <c r="P90">
        <v>39</v>
      </c>
      <c r="Q90">
        <v>5937</v>
      </c>
      <c r="R90">
        <v>500340</v>
      </c>
      <c r="S90">
        <v>33732</v>
      </c>
      <c r="T90">
        <v>56</v>
      </c>
      <c r="U90" s="42" t="str">
        <f>IFERROR(VLOOKUP(T90,Mapping!$A$1:$B$17,2,0),Absent)</f>
        <v>Texas</v>
      </c>
      <c r="V90" t="str">
        <f>VLOOKUP(T90,Mapping!$A$1:$B$17,2,0)</f>
        <v>Texas</v>
      </c>
      <c r="W90">
        <v>2739967</v>
      </c>
      <c r="X90">
        <v>155676</v>
      </c>
    </row>
    <row r="91" spans="1:24" x14ac:dyDescent="0.35">
      <c r="A91" s="1">
        <v>43932</v>
      </c>
      <c r="B91" s="1" t="str">
        <f t="shared" si="5"/>
        <v>2020_04</v>
      </c>
      <c r="C91" s="43" t="str">
        <f t="shared" si="6"/>
        <v>2020_4</v>
      </c>
      <c r="D91" s="43" t="str">
        <f t="shared" si="7"/>
        <v>2020_04</v>
      </c>
      <c r="E91" s="2">
        <f t="shared" si="8"/>
        <v>2020</v>
      </c>
      <c r="F91" s="2">
        <f t="shared" si="9"/>
        <v>4</v>
      </c>
      <c r="G91">
        <v>22182</v>
      </c>
      <c r="H91">
        <v>2075</v>
      </c>
      <c r="I91">
        <v>1399</v>
      </c>
      <c r="J91">
        <v>13293</v>
      </c>
      <c r="K91">
        <v>3735</v>
      </c>
      <c r="L91">
        <v>55563</v>
      </c>
      <c r="M91">
        <v>68416</v>
      </c>
      <c r="N91">
        <v>1207069</v>
      </c>
      <c r="O91">
        <v>62940</v>
      </c>
      <c r="P91">
        <v>152</v>
      </c>
      <c r="Q91">
        <v>5986</v>
      </c>
      <c r="R91">
        <v>531622</v>
      </c>
      <c r="S91">
        <v>31282</v>
      </c>
      <c r="T91">
        <v>56</v>
      </c>
      <c r="U91" s="42" t="str">
        <f>IFERROR(VLOOKUP(T91,Mapping!$A$1:$B$17,2,0),Absent)</f>
        <v>Texas</v>
      </c>
      <c r="V91" t="str">
        <f>VLOOKUP(T91,Mapping!$A$1:$B$17,2,0)</f>
        <v>Texas</v>
      </c>
      <c r="W91">
        <v>2898690</v>
      </c>
      <c r="X91">
        <v>158723</v>
      </c>
    </row>
    <row r="92" spans="1:24" x14ac:dyDescent="0.35">
      <c r="A92" s="1">
        <v>43933</v>
      </c>
      <c r="B92" s="1" t="str">
        <f t="shared" si="5"/>
        <v>2020_04</v>
      </c>
      <c r="C92" s="43" t="str">
        <f t="shared" si="6"/>
        <v>2020_4</v>
      </c>
      <c r="D92" s="43" t="str">
        <f t="shared" si="7"/>
        <v>2020_04</v>
      </c>
      <c r="E92" s="2">
        <f t="shared" si="8"/>
        <v>2020</v>
      </c>
      <c r="F92" s="2">
        <f t="shared" si="9"/>
        <v>4</v>
      </c>
      <c r="G92">
        <v>23882</v>
      </c>
      <c r="H92">
        <v>1700</v>
      </c>
      <c r="I92">
        <v>1449</v>
      </c>
      <c r="J92">
        <v>13597</v>
      </c>
      <c r="K92">
        <v>3322</v>
      </c>
      <c r="L92">
        <v>55294</v>
      </c>
      <c r="M92">
        <v>71738</v>
      </c>
      <c r="N92">
        <v>1274807</v>
      </c>
      <c r="O92">
        <v>67738</v>
      </c>
      <c r="P92">
        <v>158</v>
      </c>
      <c r="Q92">
        <v>5962</v>
      </c>
      <c r="R92">
        <v>559749</v>
      </c>
      <c r="S92">
        <v>28127</v>
      </c>
      <c r="T92">
        <v>56</v>
      </c>
      <c r="U92" s="42" t="str">
        <f>IFERROR(VLOOKUP(T92,Mapping!$A$1:$B$17,2,0),Absent)</f>
        <v>Texas</v>
      </c>
      <c r="V92" t="str">
        <f>VLOOKUP(T92,Mapping!$A$1:$B$17,2,0)</f>
        <v>Texas</v>
      </c>
      <c r="W92">
        <v>3039299</v>
      </c>
      <c r="X92">
        <v>140609</v>
      </c>
    </row>
    <row r="93" spans="1:24" x14ac:dyDescent="0.35">
      <c r="A93" s="1">
        <v>43934</v>
      </c>
      <c r="B93" s="1" t="str">
        <f t="shared" si="5"/>
        <v>2020_04</v>
      </c>
      <c r="C93" s="43" t="str">
        <f t="shared" si="6"/>
        <v>2020_4</v>
      </c>
      <c r="D93" s="43" t="str">
        <f t="shared" si="7"/>
        <v>2020_04</v>
      </c>
      <c r="E93" s="2">
        <f t="shared" si="8"/>
        <v>2020</v>
      </c>
      <c r="F93" s="2">
        <f t="shared" si="9"/>
        <v>4</v>
      </c>
      <c r="G93">
        <v>25515</v>
      </c>
      <c r="H93">
        <v>1633</v>
      </c>
      <c r="I93">
        <v>1622</v>
      </c>
      <c r="J93">
        <v>13605</v>
      </c>
      <c r="K93">
        <v>4491</v>
      </c>
      <c r="L93">
        <v>56211</v>
      </c>
      <c r="M93">
        <v>76229</v>
      </c>
      <c r="N93">
        <v>1333409</v>
      </c>
      <c r="O93">
        <v>58602</v>
      </c>
      <c r="P93">
        <v>208</v>
      </c>
      <c r="Q93">
        <v>6170</v>
      </c>
      <c r="R93">
        <v>584001</v>
      </c>
      <c r="S93">
        <v>24252</v>
      </c>
      <c r="T93">
        <v>56</v>
      </c>
      <c r="U93" s="42" t="str">
        <f>IFERROR(VLOOKUP(T93,Mapping!$A$1:$B$17,2,0),Absent)</f>
        <v>Texas</v>
      </c>
      <c r="V93" t="str">
        <f>VLOOKUP(T93,Mapping!$A$1:$B$17,2,0)</f>
        <v>Texas</v>
      </c>
      <c r="W93">
        <v>3164923</v>
      </c>
      <c r="X93">
        <v>125624</v>
      </c>
    </row>
    <row r="94" spans="1:24" x14ac:dyDescent="0.35">
      <c r="A94" s="1">
        <v>43935</v>
      </c>
      <c r="B94" s="1" t="str">
        <f t="shared" si="5"/>
        <v>2020_04</v>
      </c>
      <c r="C94" s="43" t="str">
        <f t="shared" si="6"/>
        <v>2020_4</v>
      </c>
      <c r="D94" s="43" t="str">
        <f t="shared" si="7"/>
        <v>2020_04</v>
      </c>
      <c r="E94" s="2">
        <f t="shared" si="8"/>
        <v>2020</v>
      </c>
      <c r="F94" s="2">
        <f t="shared" si="9"/>
        <v>4</v>
      </c>
      <c r="G94">
        <v>27867</v>
      </c>
      <c r="H94">
        <v>2352</v>
      </c>
      <c r="I94">
        <v>1715</v>
      </c>
      <c r="J94">
        <v>14047</v>
      </c>
      <c r="K94">
        <v>3172</v>
      </c>
      <c r="L94">
        <v>59610</v>
      </c>
      <c r="M94">
        <v>79401</v>
      </c>
      <c r="N94">
        <v>1406993</v>
      </c>
      <c r="O94">
        <v>73584</v>
      </c>
      <c r="P94">
        <v>221</v>
      </c>
      <c r="Q94">
        <v>5981</v>
      </c>
      <c r="R94">
        <v>609913</v>
      </c>
      <c r="S94">
        <v>25912</v>
      </c>
      <c r="T94">
        <v>56</v>
      </c>
      <c r="U94" s="42" t="str">
        <f>IFERROR(VLOOKUP(T94,Mapping!$A$1:$B$17,2,0),Absent)</f>
        <v>Texas</v>
      </c>
      <c r="V94" t="str">
        <f>VLOOKUP(T94,Mapping!$A$1:$B$17,2,0)</f>
        <v>Texas</v>
      </c>
      <c r="W94">
        <v>3325178</v>
      </c>
      <c r="X94">
        <v>160255</v>
      </c>
    </row>
    <row r="95" spans="1:24" x14ac:dyDescent="0.35">
      <c r="A95" s="1">
        <v>43936</v>
      </c>
      <c r="B95" s="1" t="str">
        <f t="shared" si="5"/>
        <v>2020_04</v>
      </c>
      <c r="C95" s="43" t="str">
        <f t="shared" si="6"/>
        <v>2020_4</v>
      </c>
      <c r="D95" s="43" t="str">
        <f t="shared" si="7"/>
        <v>2020_04</v>
      </c>
      <c r="E95" s="2">
        <f t="shared" si="8"/>
        <v>2020</v>
      </c>
      <c r="F95" s="2">
        <f t="shared" si="9"/>
        <v>4</v>
      </c>
      <c r="G95">
        <v>30412</v>
      </c>
      <c r="H95">
        <v>2545</v>
      </c>
      <c r="I95">
        <v>1783</v>
      </c>
      <c r="J95">
        <v>14639</v>
      </c>
      <c r="K95">
        <v>3502</v>
      </c>
      <c r="L95">
        <v>59930</v>
      </c>
      <c r="M95">
        <v>82903</v>
      </c>
      <c r="N95">
        <v>1464897</v>
      </c>
      <c r="O95">
        <v>57904</v>
      </c>
      <c r="P95">
        <v>223</v>
      </c>
      <c r="Q95">
        <v>6033</v>
      </c>
      <c r="R95">
        <v>639896</v>
      </c>
      <c r="S95">
        <v>29983</v>
      </c>
      <c r="T95">
        <v>56</v>
      </c>
      <c r="U95" s="42" t="str">
        <f>IFERROR(VLOOKUP(T95,Mapping!$A$1:$B$17,2,0),Absent)</f>
        <v>Texas</v>
      </c>
      <c r="V95" t="str">
        <f>VLOOKUP(T95,Mapping!$A$1:$B$17,2,0)</f>
        <v>Texas</v>
      </c>
      <c r="W95">
        <v>3474456</v>
      </c>
      <c r="X95">
        <v>149278</v>
      </c>
    </row>
    <row r="96" spans="1:24" x14ac:dyDescent="0.35">
      <c r="A96" s="1">
        <v>43937</v>
      </c>
      <c r="B96" s="1" t="str">
        <f t="shared" si="5"/>
        <v>2020_04</v>
      </c>
      <c r="C96" s="43" t="str">
        <f t="shared" si="6"/>
        <v>2020_4</v>
      </c>
      <c r="D96" s="43" t="str">
        <f t="shared" si="7"/>
        <v>2020_04</v>
      </c>
      <c r="E96" s="2">
        <f t="shared" si="8"/>
        <v>2020</v>
      </c>
      <c r="F96" s="2">
        <f t="shared" si="9"/>
        <v>4</v>
      </c>
      <c r="G96">
        <v>32606</v>
      </c>
      <c r="H96">
        <v>2194</v>
      </c>
      <c r="I96">
        <v>1834</v>
      </c>
      <c r="J96">
        <v>15136</v>
      </c>
      <c r="K96">
        <v>3172</v>
      </c>
      <c r="L96">
        <v>59496</v>
      </c>
      <c r="M96">
        <v>86075</v>
      </c>
      <c r="N96">
        <v>1544636</v>
      </c>
      <c r="O96">
        <v>79739</v>
      </c>
      <c r="P96">
        <v>176</v>
      </c>
      <c r="Q96">
        <v>5940</v>
      </c>
      <c r="R96">
        <v>671423</v>
      </c>
      <c r="S96">
        <v>31527</v>
      </c>
      <c r="T96">
        <v>56</v>
      </c>
      <c r="U96" s="42" t="str">
        <f>IFERROR(VLOOKUP(T96,Mapping!$A$1:$B$17,2,0),Absent)</f>
        <v>Texas</v>
      </c>
      <c r="V96" t="str">
        <f>VLOOKUP(T96,Mapping!$A$1:$B$17,2,0)</f>
        <v>Texas</v>
      </c>
      <c r="W96">
        <v>3657502</v>
      </c>
      <c r="X96">
        <v>183046</v>
      </c>
    </row>
    <row r="97" spans="1:24" x14ac:dyDescent="0.35">
      <c r="A97" s="1">
        <v>43938</v>
      </c>
      <c r="B97" s="1" t="str">
        <f t="shared" si="5"/>
        <v>2020_04</v>
      </c>
      <c r="C97" s="43" t="str">
        <f t="shared" si="6"/>
        <v>2020_4</v>
      </c>
      <c r="D97" s="43" t="str">
        <f t="shared" si="7"/>
        <v>2020_04</v>
      </c>
      <c r="E97" s="2">
        <f t="shared" si="8"/>
        <v>2020</v>
      </c>
      <c r="F97" s="2">
        <f t="shared" si="9"/>
        <v>4</v>
      </c>
      <c r="G97">
        <v>34724</v>
      </c>
      <c r="H97">
        <v>2118</v>
      </c>
      <c r="I97">
        <v>2052</v>
      </c>
      <c r="J97">
        <v>14910</v>
      </c>
      <c r="K97">
        <v>3366</v>
      </c>
      <c r="L97">
        <v>58892</v>
      </c>
      <c r="M97">
        <v>89441</v>
      </c>
      <c r="N97">
        <v>1613835</v>
      </c>
      <c r="O97">
        <v>69199</v>
      </c>
      <c r="P97">
        <v>187</v>
      </c>
      <c r="Q97">
        <v>6098</v>
      </c>
      <c r="R97">
        <v>703407</v>
      </c>
      <c r="S97">
        <v>31984</v>
      </c>
      <c r="T97">
        <v>56</v>
      </c>
      <c r="U97" s="42" t="str">
        <f>IFERROR(VLOOKUP(T97,Mapping!$A$1:$B$17,2,0),Absent)</f>
        <v>Texas</v>
      </c>
      <c r="V97" t="str">
        <f>VLOOKUP(T97,Mapping!$A$1:$B$17,2,0)</f>
        <v>Texas</v>
      </c>
      <c r="W97">
        <v>3829651</v>
      </c>
      <c r="X97">
        <v>172149</v>
      </c>
    </row>
    <row r="98" spans="1:24" x14ac:dyDescent="0.35">
      <c r="A98" s="1">
        <v>43939</v>
      </c>
      <c r="B98" s="1" t="str">
        <f t="shared" si="5"/>
        <v>2020_04</v>
      </c>
      <c r="C98" s="43" t="str">
        <f t="shared" si="6"/>
        <v>2020_4</v>
      </c>
      <c r="D98" s="43" t="str">
        <f t="shared" si="7"/>
        <v>2020_04</v>
      </c>
      <c r="E98" s="2">
        <f t="shared" si="8"/>
        <v>2020</v>
      </c>
      <c r="F98" s="2">
        <f t="shared" si="9"/>
        <v>4</v>
      </c>
      <c r="G98">
        <v>36619</v>
      </c>
      <c r="H98">
        <v>1895</v>
      </c>
      <c r="I98">
        <v>2096</v>
      </c>
      <c r="J98">
        <v>14764</v>
      </c>
      <c r="K98">
        <v>3440</v>
      </c>
      <c r="L98">
        <v>57799</v>
      </c>
      <c r="M98">
        <v>92881</v>
      </c>
      <c r="N98">
        <v>1684240</v>
      </c>
      <c r="O98">
        <v>70405</v>
      </c>
      <c r="P98">
        <v>205</v>
      </c>
      <c r="Q98">
        <v>5733</v>
      </c>
      <c r="R98">
        <v>731357</v>
      </c>
      <c r="S98">
        <v>27950</v>
      </c>
      <c r="T98">
        <v>56</v>
      </c>
      <c r="U98" s="42" t="str">
        <f>IFERROR(VLOOKUP(T98,Mapping!$A$1:$B$17,2,0),Absent)</f>
        <v>Texas</v>
      </c>
      <c r="V98" t="str">
        <f>VLOOKUP(T98,Mapping!$A$1:$B$17,2,0)</f>
        <v>Texas</v>
      </c>
      <c r="W98">
        <v>4001531</v>
      </c>
      <c r="X98">
        <v>171880</v>
      </c>
    </row>
    <row r="99" spans="1:24" x14ac:dyDescent="0.35">
      <c r="A99" s="1">
        <v>43940</v>
      </c>
      <c r="B99" s="1" t="str">
        <f t="shared" si="5"/>
        <v>2020_04</v>
      </c>
      <c r="C99" s="43" t="str">
        <f t="shared" si="6"/>
        <v>2020_4</v>
      </c>
      <c r="D99" s="43" t="str">
        <f t="shared" si="7"/>
        <v>2020_04</v>
      </c>
      <c r="E99" s="2">
        <f t="shared" si="8"/>
        <v>2020</v>
      </c>
      <c r="F99" s="2">
        <f t="shared" si="9"/>
        <v>4</v>
      </c>
      <c r="G99">
        <v>38382</v>
      </c>
      <c r="H99">
        <v>1763</v>
      </c>
      <c r="I99">
        <v>2145</v>
      </c>
      <c r="J99">
        <v>14385</v>
      </c>
      <c r="K99">
        <v>2177</v>
      </c>
      <c r="L99">
        <v>56497</v>
      </c>
      <c r="M99">
        <v>95058</v>
      </c>
      <c r="N99">
        <v>1753290</v>
      </c>
      <c r="O99">
        <v>69050</v>
      </c>
      <c r="P99">
        <v>214</v>
      </c>
      <c r="Q99">
        <v>5603</v>
      </c>
      <c r="R99">
        <v>758880</v>
      </c>
      <c r="S99">
        <v>27523</v>
      </c>
      <c r="T99">
        <v>56</v>
      </c>
      <c r="U99" s="42" t="str">
        <f>IFERROR(VLOOKUP(T99,Mapping!$A$1:$B$17,2,0),Absent)</f>
        <v>Texas</v>
      </c>
      <c r="V99" t="str">
        <f>VLOOKUP(T99,Mapping!$A$1:$B$17,2,0)</f>
        <v>Texas</v>
      </c>
      <c r="W99">
        <v>4150457</v>
      </c>
      <c r="X99">
        <v>148926</v>
      </c>
    </row>
    <row r="100" spans="1:24" x14ac:dyDescent="0.35">
      <c r="A100" s="1">
        <v>43941</v>
      </c>
      <c r="B100" s="1" t="str">
        <f t="shared" si="5"/>
        <v>2020_04</v>
      </c>
      <c r="C100" s="43" t="str">
        <f t="shared" si="6"/>
        <v>2020_4</v>
      </c>
      <c r="D100" s="43" t="str">
        <f t="shared" si="7"/>
        <v>2020_04</v>
      </c>
      <c r="E100" s="2">
        <f t="shared" si="8"/>
        <v>2020</v>
      </c>
      <c r="F100" s="2">
        <f t="shared" si="9"/>
        <v>4</v>
      </c>
      <c r="G100">
        <v>40198</v>
      </c>
      <c r="H100">
        <v>1816</v>
      </c>
      <c r="I100">
        <v>2193</v>
      </c>
      <c r="J100">
        <v>14463</v>
      </c>
      <c r="K100">
        <v>2309</v>
      </c>
      <c r="L100">
        <v>56721</v>
      </c>
      <c r="M100">
        <v>97367</v>
      </c>
      <c r="N100">
        <v>1824141</v>
      </c>
      <c r="O100">
        <v>70851</v>
      </c>
      <c r="P100">
        <v>214</v>
      </c>
      <c r="Q100">
        <v>5569</v>
      </c>
      <c r="R100">
        <v>784847</v>
      </c>
      <c r="S100">
        <v>25967</v>
      </c>
      <c r="T100">
        <v>56</v>
      </c>
      <c r="U100" s="42" t="str">
        <f>IFERROR(VLOOKUP(T100,Mapping!$A$1:$B$17,2,0),Absent)</f>
        <v>Texas</v>
      </c>
      <c r="V100" t="str">
        <f>VLOOKUP(T100,Mapping!$A$1:$B$17,2,0)</f>
        <v>Texas</v>
      </c>
      <c r="W100">
        <v>4295090</v>
      </c>
      <c r="X100">
        <v>144633</v>
      </c>
    </row>
    <row r="101" spans="1:24" x14ac:dyDescent="0.35">
      <c r="A101" s="1">
        <v>43942</v>
      </c>
      <c r="B101" s="1" t="str">
        <f t="shared" si="5"/>
        <v>2020_04</v>
      </c>
      <c r="C101" s="43" t="str">
        <f t="shared" si="6"/>
        <v>2020_4</v>
      </c>
      <c r="D101" s="43" t="str">
        <f t="shared" si="7"/>
        <v>2020_04</v>
      </c>
      <c r="E101" s="2">
        <f t="shared" si="8"/>
        <v>2020</v>
      </c>
      <c r="F101" s="2">
        <f t="shared" si="9"/>
        <v>4</v>
      </c>
      <c r="G101">
        <v>42677</v>
      </c>
      <c r="H101">
        <v>2479</v>
      </c>
      <c r="I101">
        <v>2315</v>
      </c>
      <c r="J101">
        <v>14945</v>
      </c>
      <c r="K101">
        <v>2736</v>
      </c>
      <c r="L101">
        <v>59779</v>
      </c>
      <c r="M101">
        <v>100103</v>
      </c>
      <c r="N101">
        <v>1888055</v>
      </c>
      <c r="O101">
        <v>63914</v>
      </c>
      <c r="P101">
        <v>214</v>
      </c>
      <c r="Q101">
        <v>5514</v>
      </c>
      <c r="R101">
        <v>810886</v>
      </c>
      <c r="S101">
        <v>26039</v>
      </c>
      <c r="T101">
        <v>56</v>
      </c>
      <c r="U101" s="42" t="str">
        <f>IFERROR(VLOOKUP(T101,Mapping!$A$1:$B$17,2,0),Absent)</f>
        <v>Texas</v>
      </c>
      <c r="V101" t="str">
        <f>VLOOKUP(T101,Mapping!$A$1:$B$17,2,0)</f>
        <v>Texas</v>
      </c>
      <c r="W101">
        <v>4462056</v>
      </c>
      <c r="X101">
        <v>166966</v>
      </c>
    </row>
    <row r="102" spans="1:24" x14ac:dyDescent="0.35">
      <c r="A102" s="1">
        <v>43943</v>
      </c>
      <c r="B102" s="1" t="str">
        <f t="shared" si="5"/>
        <v>2020_04</v>
      </c>
      <c r="C102" s="43" t="str">
        <f t="shared" si="6"/>
        <v>2020_4</v>
      </c>
      <c r="D102" s="43" t="str">
        <f t="shared" si="7"/>
        <v>2020_04</v>
      </c>
      <c r="E102" s="2">
        <f t="shared" si="8"/>
        <v>2020</v>
      </c>
      <c r="F102" s="2">
        <f t="shared" si="9"/>
        <v>4</v>
      </c>
      <c r="G102">
        <v>44762</v>
      </c>
      <c r="H102">
        <v>2085</v>
      </c>
      <c r="I102">
        <v>2370</v>
      </c>
      <c r="J102">
        <v>15016</v>
      </c>
      <c r="K102">
        <v>3086</v>
      </c>
      <c r="L102">
        <v>59207</v>
      </c>
      <c r="M102">
        <v>103189</v>
      </c>
      <c r="N102">
        <v>1673902</v>
      </c>
      <c r="O102">
        <v>-214153</v>
      </c>
      <c r="P102">
        <v>227</v>
      </c>
      <c r="Q102">
        <v>5474</v>
      </c>
      <c r="R102">
        <v>840062</v>
      </c>
      <c r="S102">
        <v>29176</v>
      </c>
      <c r="T102">
        <v>56</v>
      </c>
      <c r="U102" s="42" t="str">
        <f>IFERROR(VLOOKUP(T102,Mapping!$A$1:$B$17,2,0),Absent)</f>
        <v>Texas</v>
      </c>
      <c r="V102" t="str">
        <f>VLOOKUP(T102,Mapping!$A$1:$B$17,2,0)</f>
        <v>Texas</v>
      </c>
      <c r="W102">
        <v>4796462</v>
      </c>
      <c r="X102">
        <v>334406</v>
      </c>
    </row>
    <row r="103" spans="1:24" x14ac:dyDescent="0.35">
      <c r="A103" s="1">
        <v>43944</v>
      </c>
      <c r="B103" s="1" t="str">
        <f t="shared" si="5"/>
        <v>2020_04</v>
      </c>
      <c r="C103" s="43" t="str">
        <f t="shared" si="6"/>
        <v>2020_4</v>
      </c>
      <c r="D103" s="43" t="str">
        <f t="shared" si="7"/>
        <v>2020_04</v>
      </c>
      <c r="E103" s="2">
        <f t="shared" si="8"/>
        <v>2020</v>
      </c>
      <c r="F103" s="2">
        <f t="shared" si="9"/>
        <v>4</v>
      </c>
      <c r="G103">
        <v>46571</v>
      </c>
      <c r="H103">
        <v>1809</v>
      </c>
      <c r="I103">
        <v>2428</v>
      </c>
      <c r="J103">
        <v>14737</v>
      </c>
      <c r="K103">
        <v>2820</v>
      </c>
      <c r="L103">
        <v>59214</v>
      </c>
      <c r="M103">
        <v>106009</v>
      </c>
      <c r="N103">
        <v>1738744</v>
      </c>
      <c r="O103">
        <v>64842</v>
      </c>
      <c r="P103">
        <v>227</v>
      </c>
      <c r="Q103">
        <v>5463</v>
      </c>
      <c r="R103">
        <v>872015</v>
      </c>
      <c r="S103">
        <v>31953</v>
      </c>
      <c r="T103">
        <v>56</v>
      </c>
      <c r="U103" s="42" t="str">
        <f>IFERROR(VLOOKUP(T103,Mapping!$A$1:$B$17,2,0),Absent)</f>
        <v>Texas</v>
      </c>
      <c r="V103" t="str">
        <f>VLOOKUP(T103,Mapping!$A$1:$B$17,2,0)</f>
        <v>Texas</v>
      </c>
      <c r="W103">
        <v>5014575</v>
      </c>
      <c r="X103">
        <v>218113</v>
      </c>
    </row>
    <row r="104" spans="1:24" x14ac:dyDescent="0.35">
      <c r="A104" s="1">
        <v>43945</v>
      </c>
      <c r="B104" s="1" t="str">
        <f t="shared" si="5"/>
        <v>2020_04</v>
      </c>
      <c r="C104" s="43" t="str">
        <f t="shared" si="6"/>
        <v>2020_4</v>
      </c>
      <c r="D104" s="43" t="str">
        <f t="shared" si="7"/>
        <v>2020_04</v>
      </c>
      <c r="E104" s="2">
        <f t="shared" si="8"/>
        <v>2020</v>
      </c>
      <c r="F104" s="2">
        <f t="shared" si="9"/>
        <v>4</v>
      </c>
      <c r="G104">
        <v>48545</v>
      </c>
      <c r="H104">
        <v>1974</v>
      </c>
      <c r="I104">
        <v>2468</v>
      </c>
      <c r="J104">
        <v>14623</v>
      </c>
      <c r="K104">
        <v>2388</v>
      </c>
      <c r="L104">
        <v>57370</v>
      </c>
      <c r="M104">
        <v>108397</v>
      </c>
      <c r="N104">
        <v>1822023</v>
      </c>
      <c r="O104">
        <v>83279</v>
      </c>
      <c r="P104">
        <v>227</v>
      </c>
      <c r="Q104">
        <v>5194</v>
      </c>
      <c r="R104">
        <v>906241</v>
      </c>
      <c r="S104">
        <v>34226</v>
      </c>
      <c r="T104">
        <v>56</v>
      </c>
      <c r="U104" s="42" t="str">
        <f>IFERROR(VLOOKUP(T104,Mapping!$A$1:$B$17,2,0),Absent)</f>
        <v>Texas</v>
      </c>
      <c r="V104" t="str">
        <f>VLOOKUP(T104,Mapping!$A$1:$B$17,2,0)</f>
        <v>Texas</v>
      </c>
      <c r="W104">
        <v>5259954</v>
      </c>
      <c r="X104">
        <v>245379</v>
      </c>
    </row>
    <row r="105" spans="1:24" x14ac:dyDescent="0.35">
      <c r="A105" s="1">
        <v>43946</v>
      </c>
      <c r="B105" s="1" t="str">
        <f t="shared" si="5"/>
        <v>2020_04</v>
      </c>
      <c r="C105" s="43" t="str">
        <f t="shared" si="6"/>
        <v>2020_4</v>
      </c>
      <c r="D105" s="43" t="str">
        <f t="shared" si="7"/>
        <v>2020_04</v>
      </c>
      <c r="E105" s="2">
        <f t="shared" si="8"/>
        <v>2020</v>
      </c>
      <c r="F105" s="2">
        <f t="shared" si="9"/>
        <v>4</v>
      </c>
      <c r="G105">
        <v>50174</v>
      </c>
      <c r="H105">
        <v>1629</v>
      </c>
      <c r="I105">
        <v>2516</v>
      </c>
      <c r="J105">
        <v>14411</v>
      </c>
      <c r="K105">
        <v>2297</v>
      </c>
      <c r="L105">
        <v>57340</v>
      </c>
      <c r="M105">
        <v>110694</v>
      </c>
      <c r="N105">
        <v>1926826</v>
      </c>
      <c r="O105">
        <v>104803</v>
      </c>
      <c r="P105">
        <v>227</v>
      </c>
      <c r="Q105">
        <v>5266</v>
      </c>
      <c r="R105">
        <v>941975</v>
      </c>
      <c r="S105">
        <v>35734</v>
      </c>
      <c r="T105">
        <v>56</v>
      </c>
      <c r="U105" s="42" t="str">
        <f>IFERROR(VLOOKUP(T105,Mapping!$A$1:$B$17,2,0),Absent)</f>
        <v>Texas</v>
      </c>
      <c r="V105" t="str">
        <f>VLOOKUP(T105,Mapping!$A$1:$B$17,2,0)</f>
        <v>Texas</v>
      </c>
      <c r="W105">
        <v>5536257</v>
      </c>
      <c r="X105">
        <v>276303</v>
      </c>
    </row>
    <row r="106" spans="1:24" x14ac:dyDescent="0.35">
      <c r="A106" s="1">
        <v>43947</v>
      </c>
      <c r="B106" s="1" t="str">
        <f t="shared" si="5"/>
        <v>2020_04</v>
      </c>
      <c r="C106" s="43" t="str">
        <f t="shared" si="6"/>
        <v>2020_4</v>
      </c>
      <c r="D106" s="43" t="str">
        <f t="shared" si="7"/>
        <v>2020_04</v>
      </c>
      <c r="E106" s="2">
        <f t="shared" si="8"/>
        <v>2020</v>
      </c>
      <c r="F106" s="2">
        <f t="shared" si="9"/>
        <v>4</v>
      </c>
      <c r="G106">
        <v>51393</v>
      </c>
      <c r="H106">
        <v>1219</v>
      </c>
      <c r="I106">
        <v>2571</v>
      </c>
      <c r="J106">
        <v>14093</v>
      </c>
      <c r="K106">
        <v>2215</v>
      </c>
      <c r="L106">
        <v>56161</v>
      </c>
      <c r="M106">
        <v>112909</v>
      </c>
      <c r="N106">
        <v>2002149</v>
      </c>
      <c r="O106">
        <v>75323</v>
      </c>
      <c r="P106">
        <v>227</v>
      </c>
      <c r="Q106">
        <v>5119</v>
      </c>
      <c r="R106">
        <v>969289</v>
      </c>
      <c r="S106">
        <v>27314</v>
      </c>
      <c r="T106">
        <v>56</v>
      </c>
      <c r="U106" s="42" t="str">
        <f>IFERROR(VLOOKUP(T106,Mapping!$A$1:$B$17,2,0),Absent)</f>
        <v>Texas</v>
      </c>
      <c r="V106" t="str">
        <f>VLOOKUP(T106,Mapping!$A$1:$B$17,2,0)</f>
        <v>Texas</v>
      </c>
      <c r="W106">
        <v>5742051</v>
      </c>
      <c r="X106">
        <v>205794</v>
      </c>
    </row>
    <row r="107" spans="1:24" x14ac:dyDescent="0.35">
      <c r="A107" s="1">
        <v>43948</v>
      </c>
      <c r="B107" s="1" t="str">
        <f t="shared" si="5"/>
        <v>2020_04</v>
      </c>
      <c r="C107" s="43" t="str">
        <f t="shared" si="6"/>
        <v>2020_4</v>
      </c>
      <c r="D107" s="43" t="str">
        <f t="shared" si="7"/>
        <v>2020_04</v>
      </c>
      <c r="E107" s="2">
        <f t="shared" si="8"/>
        <v>2020</v>
      </c>
      <c r="F107" s="2">
        <f t="shared" si="9"/>
        <v>4</v>
      </c>
      <c r="G107">
        <v>52683</v>
      </c>
      <c r="H107">
        <v>1290</v>
      </c>
      <c r="I107">
        <v>3720</v>
      </c>
      <c r="J107">
        <v>13812</v>
      </c>
      <c r="K107">
        <v>2245</v>
      </c>
      <c r="L107">
        <v>56183</v>
      </c>
      <c r="M107">
        <v>115154</v>
      </c>
      <c r="N107">
        <v>2065114</v>
      </c>
      <c r="O107">
        <v>62965</v>
      </c>
      <c r="P107">
        <v>252</v>
      </c>
      <c r="Q107">
        <v>4867</v>
      </c>
      <c r="R107">
        <v>991696</v>
      </c>
      <c r="S107">
        <v>22407</v>
      </c>
      <c r="T107">
        <v>56</v>
      </c>
      <c r="U107" s="42" t="str">
        <f>IFERROR(VLOOKUP(T107,Mapping!$A$1:$B$17,2,0),Absent)</f>
        <v>Texas</v>
      </c>
      <c r="V107" t="str">
        <f>VLOOKUP(T107,Mapping!$A$1:$B$17,2,0)</f>
        <v>Texas</v>
      </c>
      <c r="W107">
        <v>5936590</v>
      </c>
      <c r="X107">
        <v>194539</v>
      </c>
    </row>
    <row r="108" spans="1:24" x14ac:dyDescent="0.35">
      <c r="A108" s="1">
        <v>43949</v>
      </c>
      <c r="B108" s="1" t="str">
        <f t="shared" si="5"/>
        <v>2020_04</v>
      </c>
      <c r="C108" s="43" t="str">
        <f t="shared" si="6"/>
        <v>2020_4</v>
      </c>
      <c r="D108" s="43" t="str">
        <f t="shared" si="7"/>
        <v>2020_04</v>
      </c>
      <c r="E108" s="2">
        <f t="shared" si="8"/>
        <v>2020</v>
      </c>
      <c r="F108" s="2">
        <f t="shared" si="9"/>
        <v>4</v>
      </c>
      <c r="G108">
        <v>54761</v>
      </c>
      <c r="H108">
        <v>2078</v>
      </c>
      <c r="I108">
        <v>3798</v>
      </c>
      <c r="J108">
        <v>13562</v>
      </c>
      <c r="K108">
        <v>2014</v>
      </c>
      <c r="L108">
        <v>56034</v>
      </c>
      <c r="M108">
        <v>117168</v>
      </c>
      <c r="N108">
        <v>2134434</v>
      </c>
      <c r="O108">
        <v>69320</v>
      </c>
      <c r="P108">
        <v>252</v>
      </c>
      <c r="Q108">
        <v>4760</v>
      </c>
      <c r="R108">
        <v>1016930</v>
      </c>
      <c r="S108">
        <v>25234</v>
      </c>
      <c r="T108">
        <v>56</v>
      </c>
      <c r="U108" s="42" t="str">
        <f>IFERROR(VLOOKUP(T108,Mapping!$A$1:$B$17,2,0),Absent)</f>
        <v>Texas</v>
      </c>
      <c r="V108" t="str">
        <f>VLOOKUP(T108,Mapping!$A$1:$B$17,2,0)</f>
        <v>Texas</v>
      </c>
      <c r="W108">
        <v>6153255</v>
      </c>
      <c r="X108">
        <v>216665</v>
      </c>
    </row>
    <row r="109" spans="1:24" x14ac:dyDescent="0.35">
      <c r="A109" s="1">
        <v>43950</v>
      </c>
      <c r="B109" s="1" t="str">
        <f t="shared" si="5"/>
        <v>2020_04</v>
      </c>
      <c r="C109" s="43" t="str">
        <f t="shared" si="6"/>
        <v>2020_4</v>
      </c>
      <c r="D109" s="43" t="str">
        <f t="shared" si="7"/>
        <v>2020_04</v>
      </c>
      <c r="E109" s="2">
        <f t="shared" si="8"/>
        <v>2020</v>
      </c>
      <c r="F109" s="2">
        <f t="shared" si="9"/>
        <v>4</v>
      </c>
      <c r="G109">
        <v>57437</v>
      </c>
      <c r="H109">
        <v>2676</v>
      </c>
      <c r="I109">
        <v>4093</v>
      </c>
      <c r="J109">
        <v>13550</v>
      </c>
      <c r="K109">
        <v>2946</v>
      </c>
      <c r="L109">
        <v>56009</v>
      </c>
      <c r="M109">
        <v>120114</v>
      </c>
      <c r="N109">
        <v>2221895</v>
      </c>
      <c r="O109">
        <v>87461</v>
      </c>
      <c r="P109">
        <v>365</v>
      </c>
      <c r="Q109">
        <v>4803</v>
      </c>
      <c r="R109">
        <v>1043106</v>
      </c>
      <c r="S109">
        <v>26176</v>
      </c>
      <c r="T109">
        <v>56</v>
      </c>
      <c r="U109" s="42" t="str">
        <f>IFERROR(VLOOKUP(T109,Mapping!$A$1:$B$17,2,0),Absent)</f>
        <v>Texas</v>
      </c>
      <c r="V109" t="str">
        <f>VLOOKUP(T109,Mapping!$A$1:$B$17,2,0)</f>
        <v>Texas</v>
      </c>
      <c r="W109">
        <v>6409374</v>
      </c>
      <c r="X109">
        <v>256119</v>
      </c>
    </row>
    <row r="110" spans="1:24" x14ac:dyDescent="0.35">
      <c r="A110" s="1">
        <v>43951</v>
      </c>
      <c r="B110" s="1" t="str">
        <f t="shared" si="5"/>
        <v>2020_04</v>
      </c>
      <c r="C110" s="43" t="str">
        <f t="shared" si="6"/>
        <v>2020_4</v>
      </c>
      <c r="D110" s="43" t="str">
        <f t="shared" si="7"/>
        <v>2020_04</v>
      </c>
      <c r="E110" s="2">
        <f t="shared" si="8"/>
        <v>2020</v>
      </c>
      <c r="F110" s="2">
        <f t="shared" si="9"/>
        <v>4</v>
      </c>
      <c r="G110">
        <v>59597</v>
      </c>
      <c r="H110">
        <v>2160</v>
      </c>
      <c r="I110">
        <v>4192</v>
      </c>
      <c r="J110">
        <v>13246</v>
      </c>
      <c r="K110">
        <v>2382</v>
      </c>
      <c r="L110">
        <v>54905</v>
      </c>
      <c r="M110">
        <v>122496</v>
      </c>
      <c r="N110">
        <v>2303573</v>
      </c>
      <c r="O110">
        <v>81678</v>
      </c>
      <c r="P110">
        <v>373</v>
      </c>
      <c r="Q110">
        <v>4708</v>
      </c>
      <c r="R110">
        <v>1073152</v>
      </c>
      <c r="S110">
        <v>30046</v>
      </c>
      <c r="T110">
        <v>56</v>
      </c>
      <c r="U110" s="42" t="str">
        <f>IFERROR(VLOOKUP(T110,Mapping!$A$1:$B$17,2,0),Absent)</f>
        <v>Texas</v>
      </c>
      <c r="V110" t="str">
        <f>VLOOKUP(T110,Mapping!$A$1:$B$17,2,0)</f>
        <v>Texas</v>
      </c>
      <c r="W110">
        <v>6684935</v>
      </c>
      <c r="X110">
        <v>275561</v>
      </c>
    </row>
    <row r="111" spans="1:24" x14ac:dyDescent="0.35">
      <c r="A111" s="1">
        <v>43952</v>
      </c>
      <c r="B111" s="1" t="str">
        <f t="shared" si="5"/>
        <v>2020_05</v>
      </c>
      <c r="C111" s="43" t="str">
        <f t="shared" si="6"/>
        <v>2020_5</v>
      </c>
      <c r="D111" s="43" t="str">
        <f t="shared" si="7"/>
        <v>2020_05</v>
      </c>
      <c r="E111" s="2">
        <f t="shared" si="8"/>
        <v>2020</v>
      </c>
      <c r="F111" s="2">
        <f t="shared" si="9"/>
        <v>5</v>
      </c>
      <c r="G111">
        <v>61406</v>
      </c>
      <c r="H111">
        <v>1809</v>
      </c>
      <c r="I111">
        <v>4300</v>
      </c>
      <c r="J111">
        <v>12861</v>
      </c>
      <c r="K111">
        <v>9874</v>
      </c>
      <c r="L111">
        <v>54897</v>
      </c>
      <c r="M111">
        <v>132370</v>
      </c>
      <c r="N111">
        <v>2408131</v>
      </c>
      <c r="O111">
        <v>104558</v>
      </c>
      <c r="P111">
        <v>376</v>
      </c>
      <c r="Q111">
        <v>4712</v>
      </c>
      <c r="R111">
        <v>1105960</v>
      </c>
      <c r="S111">
        <v>32808</v>
      </c>
      <c r="T111">
        <v>56</v>
      </c>
      <c r="U111" s="42" t="str">
        <f>IFERROR(VLOOKUP(T111,Mapping!$A$1:$B$17,2,0),Absent)</f>
        <v>Texas</v>
      </c>
      <c r="V111" t="str">
        <f>VLOOKUP(T111,Mapping!$A$1:$B$17,2,0)</f>
        <v>Texas</v>
      </c>
      <c r="W111">
        <v>6970758</v>
      </c>
      <c r="X111">
        <v>285823</v>
      </c>
    </row>
    <row r="112" spans="1:24" x14ac:dyDescent="0.35">
      <c r="A112" s="1">
        <v>43953</v>
      </c>
      <c r="B112" s="1" t="str">
        <f t="shared" si="5"/>
        <v>2020_05</v>
      </c>
      <c r="C112" s="43" t="str">
        <f t="shared" si="6"/>
        <v>2020_5</v>
      </c>
      <c r="D112" s="43" t="str">
        <f t="shared" si="7"/>
        <v>2020_05</v>
      </c>
      <c r="E112" s="2">
        <f t="shared" si="8"/>
        <v>2020</v>
      </c>
      <c r="F112" s="2">
        <f t="shared" si="9"/>
        <v>5</v>
      </c>
      <c r="G112">
        <v>62933</v>
      </c>
      <c r="H112">
        <v>1527</v>
      </c>
      <c r="I112">
        <v>4386</v>
      </c>
      <c r="J112">
        <v>12904</v>
      </c>
      <c r="K112">
        <v>1995</v>
      </c>
      <c r="L112">
        <v>54008</v>
      </c>
      <c r="M112">
        <v>134365</v>
      </c>
      <c r="N112">
        <v>2487236</v>
      </c>
      <c r="O112">
        <v>79105</v>
      </c>
      <c r="P112">
        <v>375</v>
      </c>
      <c r="Q112">
        <v>4846</v>
      </c>
      <c r="R112">
        <v>1135156</v>
      </c>
      <c r="S112">
        <v>29196</v>
      </c>
      <c r="T112">
        <v>56</v>
      </c>
      <c r="U112" s="42" t="str">
        <f>IFERROR(VLOOKUP(T112,Mapping!$A$1:$B$17,2,0),Absent)</f>
        <v>Texas</v>
      </c>
      <c r="V112" t="str">
        <f>VLOOKUP(T112,Mapping!$A$1:$B$17,2,0)</f>
        <v>Texas</v>
      </c>
      <c r="W112">
        <v>7242997</v>
      </c>
      <c r="X112">
        <v>272239</v>
      </c>
    </row>
    <row r="113" spans="1:24" x14ac:dyDescent="0.35">
      <c r="A113" s="1">
        <v>43954</v>
      </c>
      <c r="B113" s="1" t="str">
        <f t="shared" si="5"/>
        <v>2020_05</v>
      </c>
      <c r="C113" s="43" t="str">
        <f t="shared" si="6"/>
        <v>2020_5</v>
      </c>
      <c r="D113" s="43" t="str">
        <f t="shared" si="7"/>
        <v>2020_05</v>
      </c>
      <c r="E113" s="2">
        <f t="shared" si="8"/>
        <v>2020</v>
      </c>
      <c r="F113" s="2">
        <f t="shared" si="9"/>
        <v>5</v>
      </c>
      <c r="G113">
        <v>64181</v>
      </c>
      <c r="H113">
        <v>1248</v>
      </c>
      <c r="I113">
        <v>4502</v>
      </c>
      <c r="J113">
        <v>12724</v>
      </c>
      <c r="K113">
        <v>1855</v>
      </c>
      <c r="L113">
        <v>52623</v>
      </c>
      <c r="M113">
        <v>136220</v>
      </c>
      <c r="N113">
        <v>2582879</v>
      </c>
      <c r="O113">
        <v>95643</v>
      </c>
      <c r="P113">
        <v>425</v>
      </c>
      <c r="Q113">
        <v>4762</v>
      </c>
      <c r="R113">
        <v>1160945</v>
      </c>
      <c r="S113">
        <v>25789</v>
      </c>
      <c r="T113">
        <v>56</v>
      </c>
      <c r="U113" s="42" t="str">
        <f>IFERROR(VLOOKUP(T113,Mapping!$A$1:$B$17,2,0),Absent)</f>
        <v>Texas</v>
      </c>
      <c r="V113" t="str">
        <f>VLOOKUP(T113,Mapping!$A$1:$B$17,2,0)</f>
        <v>Texas</v>
      </c>
      <c r="W113">
        <v>7483965</v>
      </c>
      <c r="X113">
        <v>240968</v>
      </c>
    </row>
    <row r="114" spans="1:24" x14ac:dyDescent="0.35">
      <c r="A114" s="1">
        <v>43955</v>
      </c>
      <c r="B114" s="1" t="str">
        <f t="shared" si="5"/>
        <v>2020_05</v>
      </c>
      <c r="C114" s="43" t="str">
        <f t="shared" si="6"/>
        <v>2020_5</v>
      </c>
      <c r="D114" s="43" t="str">
        <f t="shared" si="7"/>
        <v>2020_05</v>
      </c>
      <c r="E114" s="2">
        <f t="shared" si="8"/>
        <v>2020</v>
      </c>
      <c r="F114" s="2">
        <f t="shared" si="9"/>
        <v>5</v>
      </c>
      <c r="G114">
        <v>65209</v>
      </c>
      <c r="H114">
        <v>1028</v>
      </c>
      <c r="I114">
        <v>4579</v>
      </c>
      <c r="J114">
        <v>12701</v>
      </c>
      <c r="K114">
        <v>1765</v>
      </c>
      <c r="L114">
        <v>52375</v>
      </c>
      <c r="M114">
        <v>137985</v>
      </c>
      <c r="N114">
        <v>2672124</v>
      </c>
      <c r="O114">
        <v>89245</v>
      </c>
      <c r="P114">
        <v>430</v>
      </c>
      <c r="Q114">
        <v>4852</v>
      </c>
      <c r="R114">
        <v>1183140</v>
      </c>
      <c r="S114">
        <v>22195</v>
      </c>
      <c r="T114">
        <v>56</v>
      </c>
      <c r="U114" s="42" t="str">
        <f>IFERROR(VLOOKUP(T114,Mapping!$A$1:$B$17,2,0),Absent)</f>
        <v>Texas</v>
      </c>
      <c r="V114" t="str">
        <f>VLOOKUP(T114,Mapping!$A$1:$B$17,2,0)</f>
        <v>Texas</v>
      </c>
      <c r="W114">
        <v>7720150</v>
      </c>
      <c r="X114">
        <v>236185</v>
      </c>
    </row>
    <row r="115" spans="1:24" x14ac:dyDescent="0.35">
      <c r="A115" s="1">
        <v>43956</v>
      </c>
      <c r="B115" s="1" t="str">
        <f t="shared" si="5"/>
        <v>2020_05</v>
      </c>
      <c r="C115" s="43" t="str">
        <f t="shared" si="6"/>
        <v>2020_5</v>
      </c>
      <c r="D115" s="43" t="str">
        <f t="shared" si="7"/>
        <v>2020_05</v>
      </c>
      <c r="E115" s="2">
        <f t="shared" si="8"/>
        <v>2020</v>
      </c>
      <c r="F115" s="2">
        <f t="shared" si="9"/>
        <v>5</v>
      </c>
      <c r="G115">
        <v>67699</v>
      </c>
      <c r="H115">
        <v>2490</v>
      </c>
      <c r="I115">
        <v>4794</v>
      </c>
      <c r="J115">
        <v>12620</v>
      </c>
      <c r="K115">
        <v>1932</v>
      </c>
      <c r="L115">
        <v>53164</v>
      </c>
      <c r="M115">
        <v>139917</v>
      </c>
      <c r="N115">
        <v>2777003</v>
      </c>
      <c r="O115">
        <v>104879</v>
      </c>
      <c r="P115">
        <v>439</v>
      </c>
      <c r="Q115">
        <v>4810</v>
      </c>
      <c r="R115">
        <v>1205484</v>
      </c>
      <c r="S115">
        <v>22344</v>
      </c>
      <c r="T115">
        <v>56</v>
      </c>
      <c r="U115" s="42" t="str">
        <f>IFERROR(VLOOKUP(T115,Mapping!$A$1:$B$17,2,0),Absent)</f>
        <v>Texas</v>
      </c>
      <c r="V115" t="str">
        <f>VLOOKUP(T115,Mapping!$A$1:$B$17,2,0)</f>
        <v>Texas</v>
      </c>
      <c r="W115">
        <v>7998599</v>
      </c>
      <c r="X115">
        <v>278449</v>
      </c>
    </row>
    <row r="116" spans="1:24" x14ac:dyDescent="0.35">
      <c r="A116" s="1">
        <v>43957</v>
      </c>
      <c r="B116" s="1" t="str">
        <f t="shared" si="5"/>
        <v>2020_05</v>
      </c>
      <c r="C116" s="43" t="str">
        <f t="shared" si="6"/>
        <v>2020_5</v>
      </c>
      <c r="D116" s="43" t="str">
        <f t="shared" si="7"/>
        <v>2020_05</v>
      </c>
      <c r="E116" s="2">
        <f t="shared" si="8"/>
        <v>2020</v>
      </c>
      <c r="F116" s="2">
        <f t="shared" si="9"/>
        <v>5</v>
      </c>
      <c r="G116">
        <v>69617</v>
      </c>
      <c r="H116">
        <v>1918</v>
      </c>
      <c r="I116">
        <v>4911</v>
      </c>
      <c r="J116">
        <v>12480</v>
      </c>
      <c r="K116">
        <v>2154</v>
      </c>
      <c r="L116">
        <v>52609</v>
      </c>
      <c r="M116">
        <v>142071</v>
      </c>
      <c r="N116">
        <v>2866079</v>
      </c>
      <c r="O116">
        <v>89076</v>
      </c>
      <c r="P116">
        <v>449</v>
      </c>
      <c r="Q116">
        <v>4758</v>
      </c>
      <c r="R116">
        <v>1230740</v>
      </c>
      <c r="S116">
        <v>25256</v>
      </c>
      <c r="T116">
        <v>56</v>
      </c>
      <c r="U116" s="42" t="str">
        <f>IFERROR(VLOOKUP(T116,Mapping!$A$1:$B$17,2,0),Absent)</f>
        <v>Texas</v>
      </c>
      <c r="V116" t="str">
        <f>VLOOKUP(T116,Mapping!$A$1:$B$17,2,0)</f>
        <v>Texas</v>
      </c>
      <c r="W116">
        <v>8282815</v>
      </c>
      <c r="X116">
        <v>284216</v>
      </c>
    </row>
    <row r="117" spans="1:24" x14ac:dyDescent="0.35">
      <c r="A117" s="1">
        <v>43958</v>
      </c>
      <c r="B117" s="1" t="str">
        <f t="shared" si="5"/>
        <v>2020_05</v>
      </c>
      <c r="C117" s="43" t="str">
        <f t="shared" si="6"/>
        <v>2020_5</v>
      </c>
      <c r="D117" s="43" t="str">
        <f t="shared" si="7"/>
        <v>2020_05</v>
      </c>
      <c r="E117" s="2">
        <f t="shared" si="8"/>
        <v>2020</v>
      </c>
      <c r="F117" s="2">
        <f t="shared" si="9"/>
        <v>5</v>
      </c>
      <c r="G117">
        <v>72365</v>
      </c>
      <c r="H117">
        <v>2748</v>
      </c>
      <c r="I117">
        <v>5174</v>
      </c>
      <c r="J117">
        <v>12135</v>
      </c>
      <c r="K117">
        <v>4191</v>
      </c>
      <c r="L117">
        <v>51445</v>
      </c>
      <c r="M117">
        <v>146262</v>
      </c>
      <c r="N117">
        <v>2960022</v>
      </c>
      <c r="O117">
        <v>93943</v>
      </c>
      <c r="P117">
        <v>529</v>
      </c>
      <c r="Q117">
        <v>7067</v>
      </c>
      <c r="R117">
        <v>1257969</v>
      </c>
      <c r="S117">
        <v>27229</v>
      </c>
      <c r="T117">
        <v>56</v>
      </c>
      <c r="U117" s="42" t="str">
        <f>IFERROR(VLOOKUP(T117,Mapping!$A$1:$B$17,2,0),Absent)</f>
        <v>Texas</v>
      </c>
      <c r="V117" t="str">
        <f>VLOOKUP(T117,Mapping!$A$1:$B$17,2,0)</f>
        <v>Texas</v>
      </c>
      <c r="W117">
        <v>8612823</v>
      </c>
      <c r="X117">
        <v>330008</v>
      </c>
    </row>
    <row r="118" spans="1:24" x14ac:dyDescent="0.35">
      <c r="A118" s="1">
        <v>43959</v>
      </c>
      <c r="B118" s="1" t="str">
        <f t="shared" si="5"/>
        <v>2020_05</v>
      </c>
      <c r="C118" s="43" t="str">
        <f t="shared" si="6"/>
        <v>2020_5</v>
      </c>
      <c r="D118" s="43" t="str">
        <f t="shared" si="7"/>
        <v>2020_05</v>
      </c>
      <c r="E118" s="2">
        <f t="shared" si="8"/>
        <v>2020</v>
      </c>
      <c r="F118" s="2">
        <f t="shared" si="9"/>
        <v>5</v>
      </c>
      <c r="G118">
        <v>74149</v>
      </c>
      <c r="H118">
        <v>1784</v>
      </c>
      <c r="I118">
        <v>6294</v>
      </c>
      <c r="J118">
        <v>11786</v>
      </c>
      <c r="K118">
        <v>6230</v>
      </c>
      <c r="L118">
        <v>49770</v>
      </c>
      <c r="M118">
        <v>152492</v>
      </c>
      <c r="N118">
        <v>3064985</v>
      </c>
      <c r="O118">
        <v>104963</v>
      </c>
      <c r="P118">
        <v>531</v>
      </c>
      <c r="Q118">
        <v>6793</v>
      </c>
      <c r="R118">
        <v>1285166</v>
      </c>
      <c r="S118">
        <v>27197</v>
      </c>
      <c r="T118">
        <v>56</v>
      </c>
      <c r="U118" s="42" t="str">
        <f>IFERROR(VLOOKUP(T118,Mapping!$A$1:$B$17,2,0),Absent)</f>
        <v>Texas</v>
      </c>
      <c r="V118" t="str">
        <f>VLOOKUP(T118,Mapping!$A$1:$B$17,2,0)</f>
        <v>Texas</v>
      </c>
      <c r="W118">
        <v>8925409</v>
      </c>
      <c r="X118">
        <v>312586</v>
      </c>
    </row>
    <row r="119" spans="1:24" x14ac:dyDescent="0.35">
      <c r="A119" s="1">
        <v>43960</v>
      </c>
      <c r="B119" s="1" t="str">
        <f t="shared" si="5"/>
        <v>2020_05</v>
      </c>
      <c r="C119" s="43" t="str">
        <f t="shared" si="6"/>
        <v>2020_5</v>
      </c>
      <c r="D119" s="43" t="str">
        <f t="shared" si="7"/>
        <v>2020_05</v>
      </c>
      <c r="E119" s="2">
        <f t="shared" si="8"/>
        <v>2020</v>
      </c>
      <c r="F119" s="2">
        <f t="shared" si="9"/>
        <v>5</v>
      </c>
      <c r="G119">
        <v>75605</v>
      </c>
      <c r="H119">
        <v>1456</v>
      </c>
      <c r="I119">
        <v>6367</v>
      </c>
      <c r="J119">
        <v>11504</v>
      </c>
      <c r="K119">
        <v>1680</v>
      </c>
      <c r="L119">
        <v>48581</v>
      </c>
      <c r="M119">
        <v>154172</v>
      </c>
      <c r="N119">
        <v>3176227</v>
      </c>
      <c r="O119">
        <v>111242</v>
      </c>
      <c r="P119">
        <v>543</v>
      </c>
      <c r="Q119">
        <v>6550</v>
      </c>
      <c r="R119">
        <v>1310486</v>
      </c>
      <c r="S119">
        <v>25320</v>
      </c>
      <c r="T119">
        <v>56</v>
      </c>
      <c r="U119" s="42" t="str">
        <f>IFERROR(VLOOKUP(T119,Mapping!$A$1:$B$17,2,0),Absent)</f>
        <v>Texas</v>
      </c>
      <c r="V119" t="str">
        <f>VLOOKUP(T119,Mapping!$A$1:$B$17,2,0)</f>
        <v>Texas</v>
      </c>
      <c r="W119">
        <v>9249146</v>
      </c>
      <c r="X119">
        <v>323737</v>
      </c>
    </row>
    <row r="120" spans="1:24" x14ac:dyDescent="0.35">
      <c r="A120" s="1">
        <v>43961</v>
      </c>
      <c r="B120" s="1" t="str">
        <f t="shared" si="5"/>
        <v>2020_05</v>
      </c>
      <c r="C120" s="43" t="str">
        <f t="shared" si="6"/>
        <v>2020_5</v>
      </c>
      <c r="D120" s="43" t="str">
        <f t="shared" si="7"/>
        <v>2020_05</v>
      </c>
      <c r="E120" s="2">
        <f t="shared" si="8"/>
        <v>2020</v>
      </c>
      <c r="F120" s="2">
        <f t="shared" si="9"/>
        <v>5</v>
      </c>
      <c r="G120">
        <v>76640</v>
      </c>
      <c r="H120">
        <v>1035</v>
      </c>
      <c r="I120">
        <v>6445</v>
      </c>
      <c r="J120">
        <v>11382</v>
      </c>
      <c r="K120">
        <v>1043</v>
      </c>
      <c r="L120">
        <v>46735</v>
      </c>
      <c r="M120">
        <v>155215</v>
      </c>
      <c r="N120">
        <v>3270189</v>
      </c>
      <c r="O120">
        <v>93962</v>
      </c>
      <c r="P120">
        <v>547</v>
      </c>
      <c r="Q120">
        <v>6392</v>
      </c>
      <c r="R120">
        <v>1331602</v>
      </c>
      <c r="S120">
        <v>21116</v>
      </c>
      <c r="T120">
        <v>56</v>
      </c>
      <c r="U120" s="42" t="str">
        <f>IFERROR(VLOOKUP(T120,Mapping!$A$1:$B$17,2,0),Absent)</f>
        <v>Texas</v>
      </c>
      <c r="V120" t="str">
        <f>VLOOKUP(T120,Mapping!$A$1:$B$17,2,0)</f>
        <v>Texas</v>
      </c>
      <c r="W120">
        <v>9525082</v>
      </c>
      <c r="X120">
        <v>275936</v>
      </c>
    </row>
    <row r="121" spans="1:24" x14ac:dyDescent="0.35">
      <c r="A121" s="1">
        <v>43962</v>
      </c>
      <c r="B121" s="1" t="str">
        <f t="shared" si="5"/>
        <v>2020_05</v>
      </c>
      <c r="C121" s="43" t="str">
        <f t="shared" si="6"/>
        <v>2020_5</v>
      </c>
      <c r="D121" s="43" t="str">
        <f t="shared" si="7"/>
        <v>2020_05</v>
      </c>
      <c r="E121" s="2">
        <f t="shared" si="8"/>
        <v>2020</v>
      </c>
      <c r="F121" s="2">
        <f t="shared" si="9"/>
        <v>5</v>
      </c>
      <c r="G121">
        <v>77531</v>
      </c>
      <c r="H121">
        <v>891</v>
      </c>
      <c r="I121">
        <v>6488</v>
      </c>
      <c r="J121">
        <v>11153</v>
      </c>
      <c r="K121">
        <v>1374</v>
      </c>
      <c r="L121">
        <v>46550</v>
      </c>
      <c r="M121">
        <v>156589</v>
      </c>
      <c r="N121">
        <v>3477334</v>
      </c>
      <c r="O121">
        <v>207145</v>
      </c>
      <c r="P121">
        <v>551</v>
      </c>
      <c r="Q121">
        <v>6349</v>
      </c>
      <c r="R121">
        <v>1349742</v>
      </c>
      <c r="S121">
        <v>18140</v>
      </c>
      <c r="T121">
        <v>56</v>
      </c>
      <c r="U121" s="42" t="str">
        <f>IFERROR(VLOOKUP(T121,Mapping!$A$1:$B$17,2,0),Absent)</f>
        <v>Texas</v>
      </c>
      <c r="V121" t="str">
        <f>VLOOKUP(T121,Mapping!$A$1:$B$17,2,0)</f>
        <v>Texas</v>
      </c>
      <c r="W121">
        <v>9899296</v>
      </c>
      <c r="X121">
        <v>374214</v>
      </c>
    </row>
    <row r="122" spans="1:24" x14ac:dyDescent="0.35">
      <c r="A122" s="1">
        <v>43963</v>
      </c>
      <c r="B122" s="1" t="str">
        <f t="shared" si="5"/>
        <v>2020_05</v>
      </c>
      <c r="C122" s="43" t="str">
        <f t="shared" si="6"/>
        <v>2020_5</v>
      </c>
      <c r="D122" s="43" t="str">
        <f t="shared" si="7"/>
        <v>2020_05</v>
      </c>
      <c r="E122" s="2">
        <f t="shared" si="8"/>
        <v>2020</v>
      </c>
      <c r="F122" s="2">
        <f t="shared" si="9"/>
        <v>5</v>
      </c>
      <c r="G122">
        <v>79040</v>
      </c>
      <c r="H122">
        <v>1509</v>
      </c>
      <c r="I122">
        <v>6585</v>
      </c>
      <c r="J122">
        <v>11241</v>
      </c>
      <c r="K122">
        <v>1486</v>
      </c>
      <c r="L122">
        <v>47343</v>
      </c>
      <c r="M122">
        <v>158075</v>
      </c>
      <c r="N122">
        <v>3586607</v>
      </c>
      <c r="O122">
        <v>109273</v>
      </c>
      <c r="P122">
        <v>559</v>
      </c>
      <c r="Q122">
        <v>6350</v>
      </c>
      <c r="R122">
        <v>1372184</v>
      </c>
      <c r="S122">
        <v>22442</v>
      </c>
      <c r="T122">
        <v>56</v>
      </c>
      <c r="U122" s="42" t="str">
        <f>IFERROR(VLOOKUP(T122,Mapping!$A$1:$B$17,2,0),Absent)</f>
        <v>Texas</v>
      </c>
      <c r="V122" t="str">
        <f>VLOOKUP(T122,Mapping!$A$1:$B$17,2,0)</f>
        <v>Texas</v>
      </c>
      <c r="W122">
        <v>10238528</v>
      </c>
      <c r="X122">
        <v>339232</v>
      </c>
    </row>
    <row r="123" spans="1:24" x14ac:dyDescent="0.35">
      <c r="A123" s="1">
        <v>43964</v>
      </c>
      <c r="B123" s="1" t="str">
        <f t="shared" si="5"/>
        <v>2020_05</v>
      </c>
      <c r="C123" s="43" t="str">
        <f t="shared" si="6"/>
        <v>2020_5</v>
      </c>
      <c r="D123" s="43" t="str">
        <f t="shared" si="7"/>
        <v>2020_05</v>
      </c>
      <c r="E123" s="2">
        <f t="shared" si="8"/>
        <v>2020</v>
      </c>
      <c r="F123" s="2">
        <f t="shared" si="9"/>
        <v>5</v>
      </c>
      <c r="G123">
        <v>80770</v>
      </c>
      <c r="H123">
        <v>1730</v>
      </c>
      <c r="I123">
        <v>6713</v>
      </c>
      <c r="J123">
        <v>10991</v>
      </c>
      <c r="K123">
        <v>1786</v>
      </c>
      <c r="L123">
        <v>46921</v>
      </c>
      <c r="M123">
        <v>159861</v>
      </c>
      <c r="N123">
        <v>3703302</v>
      </c>
      <c r="O123">
        <v>116695</v>
      </c>
      <c r="P123">
        <v>572</v>
      </c>
      <c r="Q123">
        <v>6164</v>
      </c>
      <c r="R123">
        <v>1393684</v>
      </c>
      <c r="S123">
        <v>21500</v>
      </c>
      <c r="T123">
        <v>56</v>
      </c>
      <c r="U123" s="42" t="str">
        <f>IFERROR(VLOOKUP(T123,Mapping!$A$1:$B$17,2,0),Absent)</f>
        <v>Texas</v>
      </c>
      <c r="V123" t="str">
        <f>VLOOKUP(T123,Mapping!$A$1:$B$17,2,0)</f>
        <v>Texas</v>
      </c>
      <c r="W123">
        <v>10583666</v>
      </c>
      <c r="X123">
        <v>345138</v>
      </c>
    </row>
    <row r="124" spans="1:24" x14ac:dyDescent="0.35">
      <c r="A124" s="1">
        <v>43965</v>
      </c>
      <c r="B124" s="1" t="str">
        <f t="shared" si="5"/>
        <v>2020_05</v>
      </c>
      <c r="C124" s="43" t="str">
        <f t="shared" si="6"/>
        <v>2020_5</v>
      </c>
      <c r="D124" s="43" t="str">
        <f t="shared" si="7"/>
        <v>2020_05</v>
      </c>
      <c r="E124" s="2">
        <f t="shared" si="8"/>
        <v>2020</v>
      </c>
      <c r="F124" s="2">
        <f t="shared" si="9"/>
        <v>5</v>
      </c>
      <c r="G124">
        <v>82623</v>
      </c>
      <c r="H124">
        <v>1853</v>
      </c>
      <c r="I124">
        <v>6795</v>
      </c>
      <c r="J124">
        <v>10655</v>
      </c>
      <c r="K124">
        <v>3160</v>
      </c>
      <c r="L124">
        <v>45923</v>
      </c>
      <c r="M124">
        <v>163021</v>
      </c>
      <c r="N124">
        <v>3840573</v>
      </c>
      <c r="O124">
        <v>137271</v>
      </c>
      <c r="P124">
        <v>582</v>
      </c>
      <c r="Q124">
        <v>5940</v>
      </c>
      <c r="R124">
        <v>1420457</v>
      </c>
      <c r="S124">
        <v>26773</v>
      </c>
      <c r="T124">
        <v>56</v>
      </c>
      <c r="U124" s="42" t="str">
        <f>IFERROR(VLOOKUP(T124,Mapping!$A$1:$B$17,2,0),Absent)</f>
        <v>Texas</v>
      </c>
      <c r="V124" t="str">
        <f>VLOOKUP(T124,Mapping!$A$1:$B$17,2,0)</f>
        <v>Texas</v>
      </c>
      <c r="W124">
        <v>10975121</v>
      </c>
      <c r="X124">
        <v>391455</v>
      </c>
    </row>
    <row r="125" spans="1:24" x14ac:dyDescent="0.35">
      <c r="A125" s="1">
        <v>43966</v>
      </c>
      <c r="B125" s="1" t="str">
        <f t="shared" si="5"/>
        <v>2020_05</v>
      </c>
      <c r="C125" s="43" t="str">
        <f t="shared" si="6"/>
        <v>2020_5</v>
      </c>
      <c r="D125" s="43" t="str">
        <f t="shared" si="7"/>
        <v>2020_05</v>
      </c>
      <c r="E125" s="2">
        <f t="shared" si="8"/>
        <v>2020</v>
      </c>
      <c r="F125" s="2">
        <f t="shared" si="9"/>
        <v>5</v>
      </c>
      <c r="G125">
        <v>84161</v>
      </c>
      <c r="H125">
        <v>1538</v>
      </c>
      <c r="I125">
        <v>6890</v>
      </c>
      <c r="J125">
        <v>10476</v>
      </c>
      <c r="K125">
        <v>1314</v>
      </c>
      <c r="L125">
        <v>44553</v>
      </c>
      <c r="M125">
        <v>164335</v>
      </c>
      <c r="N125">
        <v>3964409</v>
      </c>
      <c r="O125">
        <v>123836</v>
      </c>
      <c r="P125">
        <v>589</v>
      </c>
      <c r="Q125">
        <v>5744</v>
      </c>
      <c r="R125">
        <v>1445947</v>
      </c>
      <c r="S125">
        <v>25490</v>
      </c>
      <c r="T125">
        <v>56</v>
      </c>
      <c r="U125" s="42" t="str">
        <f>IFERROR(VLOOKUP(T125,Mapping!$A$1:$B$17,2,0),Absent)</f>
        <v>Texas</v>
      </c>
      <c r="V125" t="str">
        <f>VLOOKUP(T125,Mapping!$A$1:$B$17,2,0)</f>
        <v>Texas</v>
      </c>
      <c r="W125">
        <v>11381536</v>
      </c>
      <c r="X125">
        <v>406415</v>
      </c>
    </row>
    <row r="126" spans="1:24" x14ac:dyDescent="0.35">
      <c r="A126" s="1">
        <v>43967</v>
      </c>
      <c r="B126" s="1" t="str">
        <f t="shared" si="5"/>
        <v>2020_05</v>
      </c>
      <c r="C126" s="43" t="str">
        <f t="shared" si="6"/>
        <v>2020_5</v>
      </c>
      <c r="D126" s="43" t="str">
        <f t="shared" si="7"/>
        <v>2020_05</v>
      </c>
      <c r="E126" s="2">
        <f t="shared" si="8"/>
        <v>2020</v>
      </c>
      <c r="F126" s="2">
        <f t="shared" si="9"/>
        <v>5</v>
      </c>
      <c r="G126">
        <v>85398</v>
      </c>
      <c r="H126">
        <v>1237</v>
      </c>
      <c r="I126">
        <v>6945</v>
      </c>
      <c r="J126">
        <v>10276</v>
      </c>
      <c r="K126">
        <v>1796</v>
      </c>
      <c r="L126">
        <v>43515</v>
      </c>
      <c r="M126">
        <v>166131</v>
      </c>
      <c r="N126">
        <v>4094486</v>
      </c>
      <c r="O126">
        <v>130077</v>
      </c>
      <c r="P126">
        <v>592</v>
      </c>
      <c r="Q126">
        <v>5532</v>
      </c>
      <c r="R126">
        <v>1469690</v>
      </c>
      <c r="S126">
        <v>23743</v>
      </c>
      <c r="T126">
        <v>56</v>
      </c>
      <c r="U126" s="42" t="str">
        <f>IFERROR(VLOOKUP(T126,Mapping!$A$1:$B$17,2,0),Absent)</f>
        <v>Texas</v>
      </c>
      <c r="V126" t="str">
        <f>VLOOKUP(T126,Mapping!$A$1:$B$17,2,0)</f>
        <v>Texas</v>
      </c>
      <c r="W126">
        <v>11774127</v>
      </c>
      <c r="X126">
        <v>392591</v>
      </c>
    </row>
    <row r="127" spans="1:24" x14ac:dyDescent="0.35">
      <c r="A127" s="1">
        <v>43968</v>
      </c>
      <c r="B127" s="1" t="str">
        <f t="shared" si="5"/>
        <v>2020_05</v>
      </c>
      <c r="C127" s="43" t="str">
        <f t="shared" si="6"/>
        <v>2020_5</v>
      </c>
      <c r="D127" s="43" t="str">
        <f t="shared" si="7"/>
        <v>2020_05</v>
      </c>
      <c r="E127" s="2">
        <f t="shared" si="8"/>
        <v>2020</v>
      </c>
      <c r="F127" s="2">
        <f t="shared" si="9"/>
        <v>5</v>
      </c>
      <c r="G127">
        <v>86271</v>
      </c>
      <c r="H127">
        <v>873</v>
      </c>
      <c r="I127">
        <v>7003</v>
      </c>
      <c r="J127">
        <v>9945</v>
      </c>
      <c r="K127">
        <v>1134</v>
      </c>
      <c r="L127">
        <v>42019</v>
      </c>
      <c r="M127">
        <v>167265</v>
      </c>
      <c r="N127">
        <v>4234501</v>
      </c>
      <c r="O127">
        <v>140015</v>
      </c>
      <c r="P127">
        <v>593</v>
      </c>
      <c r="Q127">
        <v>5467</v>
      </c>
      <c r="R127">
        <v>1490126</v>
      </c>
      <c r="S127">
        <v>20436</v>
      </c>
      <c r="T127">
        <v>56</v>
      </c>
      <c r="U127" s="42" t="str">
        <f>IFERROR(VLOOKUP(T127,Mapping!$A$1:$B$17,2,0),Absent)</f>
        <v>Texas</v>
      </c>
      <c r="V127" t="str">
        <f>VLOOKUP(T127,Mapping!$A$1:$B$17,2,0)</f>
        <v>Texas</v>
      </c>
      <c r="W127">
        <v>12125280</v>
      </c>
      <c r="X127">
        <v>351153</v>
      </c>
    </row>
    <row r="128" spans="1:24" x14ac:dyDescent="0.35">
      <c r="A128" s="1">
        <v>43969</v>
      </c>
      <c r="B128" s="1" t="str">
        <f t="shared" si="5"/>
        <v>2020_05</v>
      </c>
      <c r="C128" s="43" t="str">
        <f t="shared" si="6"/>
        <v>2020_5</v>
      </c>
      <c r="D128" s="43" t="str">
        <f t="shared" si="7"/>
        <v>2020_05</v>
      </c>
      <c r="E128" s="2">
        <f t="shared" si="8"/>
        <v>2020</v>
      </c>
      <c r="F128" s="2">
        <f t="shared" si="9"/>
        <v>5</v>
      </c>
      <c r="G128">
        <v>87125</v>
      </c>
      <c r="H128">
        <v>854</v>
      </c>
      <c r="I128">
        <v>7064</v>
      </c>
      <c r="J128">
        <v>9748</v>
      </c>
      <c r="K128">
        <v>1132</v>
      </c>
      <c r="L128">
        <v>41940</v>
      </c>
      <c r="M128">
        <v>168397</v>
      </c>
      <c r="N128">
        <v>4361811</v>
      </c>
      <c r="O128">
        <v>127310</v>
      </c>
      <c r="P128">
        <v>602</v>
      </c>
      <c r="Q128">
        <v>5260</v>
      </c>
      <c r="R128">
        <v>1510723</v>
      </c>
      <c r="S128">
        <v>20597</v>
      </c>
      <c r="T128">
        <v>56</v>
      </c>
      <c r="U128" s="42" t="str">
        <f>IFERROR(VLOOKUP(T128,Mapping!$A$1:$B$17,2,0),Absent)</f>
        <v>Texas</v>
      </c>
      <c r="V128" t="str">
        <f>VLOOKUP(T128,Mapping!$A$1:$B$17,2,0)</f>
        <v>Texas</v>
      </c>
      <c r="W128">
        <v>12475275</v>
      </c>
      <c r="X128">
        <v>349995</v>
      </c>
    </row>
    <row r="129" spans="1:24" x14ac:dyDescent="0.35">
      <c r="A129" s="1">
        <v>43970</v>
      </c>
      <c r="B129" s="1" t="str">
        <f t="shared" si="5"/>
        <v>2020_05</v>
      </c>
      <c r="C129" s="43" t="str">
        <f t="shared" si="6"/>
        <v>2020_5</v>
      </c>
      <c r="D129" s="43" t="str">
        <f t="shared" si="7"/>
        <v>2020_05</v>
      </c>
      <c r="E129" s="2">
        <f t="shared" si="8"/>
        <v>2020</v>
      </c>
      <c r="F129" s="2">
        <f t="shared" si="9"/>
        <v>5</v>
      </c>
      <c r="G129">
        <v>88442</v>
      </c>
      <c r="H129">
        <v>1317</v>
      </c>
      <c r="I129">
        <v>7217</v>
      </c>
      <c r="J129">
        <v>9598</v>
      </c>
      <c r="K129">
        <v>1548</v>
      </c>
      <c r="L129">
        <v>42023</v>
      </c>
      <c r="M129">
        <v>169945</v>
      </c>
      <c r="N129">
        <v>4527786</v>
      </c>
      <c r="O129">
        <v>165975</v>
      </c>
      <c r="P129">
        <v>606</v>
      </c>
      <c r="Q129">
        <v>5032</v>
      </c>
      <c r="R129">
        <v>1531410</v>
      </c>
      <c r="S129">
        <v>20687</v>
      </c>
      <c r="T129">
        <v>56</v>
      </c>
      <c r="U129" s="42" t="str">
        <f>IFERROR(VLOOKUP(T129,Mapping!$A$1:$B$17,2,0),Absent)</f>
        <v>Texas</v>
      </c>
      <c r="V129" t="str">
        <f>VLOOKUP(T129,Mapping!$A$1:$B$17,2,0)</f>
        <v>Texas</v>
      </c>
      <c r="W129">
        <v>12895781</v>
      </c>
      <c r="X129">
        <v>420506</v>
      </c>
    </row>
    <row r="130" spans="1:24" x14ac:dyDescent="0.35">
      <c r="A130" s="1">
        <v>43971</v>
      </c>
      <c r="B130" s="1" t="str">
        <f t="shared" ref="B130:B193" si="10">YEAR(A130)&amp;"_"&amp;TEXT(MONTH(A130),"00")</f>
        <v>2020_05</v>
      </c>
      <c r="C130" s="43" t="str">
        <f t="shared" ref="C130:C193" si="11">YEAR(A130)&amp;"_"&amp;MONTH(A130)</f>
        <v>2020_5</v>
      </c>
      <c r="D130" s="43" t="str">
        <f t="shared" ref="D130:D193" si="12">YEAR(A130)&amp;"_"&amp;TEXT(MONTH(A130),"00")</f>
        <v>2020_05</v>
      </c>
      <c r="E130" s="2">
        <f t="shared" ref="E130:E193" si="13">YEAR(A130)</f>
        <v>2020</v>
      </c>
      <c r="F130" s="2">
        <f t="shared" ref="F130:F193" si="14">MONTH(A130)</f>
        <v>5</v>
      </c>
      <c r="G130">
        <v>89839</v>
      </c>
      <c r="H130">
        <v>1397</v>
      </c>
      <c r="I130">
        <v>7319</v>
      </c>
      <c r="J130">
        <v>9522</v>
      </c>
      <c r="K130">
        <v>1756</v>
      </c>
      <c r="L130">
        <v>41856</v>
      </c>
      <c r="M130">
        <v>171701</v>
      </c>
      <c r="N130">
        <v>4695065</v>
      </c>
      <c r="O130">
        <v>167279</v>
      </c>
      <c r="P130">
        <v>613</v>
      </c>
      <c r="Q130">
        <v>4907</v>
      </c>
      <c r="R130">
        <v>1552703</v>
      </c>
      <c r="S130">
        <v>21293</v>
      </c>
      <c r="T130">
        <v>56</v>
      </c>
      <c r="U130" s="42" t="str">
        <f>IFERROR(VLOOKUP(T130,Mapping!$A$1:$B$17,2,0),Absent)</f>
        <v>Texas</v>
      </c>
      <c r="V130" t="str">
        <f>VLOOKUP(T130,Mapping!$A$1:$B$17,2,0)</f>
        <v>Texas</v>
      </c>
      <c r="W130">
        <v>13346073</v>
      </c>
      <c r="X130">
        <v>450292</v>
      </c>
    </row>
    <row r="131" spans="1:24" x14ac:dyDescent="0.35">
      <c r="A131" s="1">
        <v>43972</v>
      </c>
      <c r="B131" s="1" t="str">
        <f t="shared" si="10"/>
        <v>2020_05</v>
      </c>
      <c r="C131" s="43" t="str">
        <f t="shared" si="11"/>
        <v>2020_5</v>
      </c>
      <c r="D131" s="43" t="str">
        <f t="shared" si="12"/>
        <v>2020_05</v>
      </c>
      <c r="E131" s="2">
        <f t="shared" si="13"/>
        <v>2020</v>
      </c>
      <c r="F131" s="2">
        <f t="shared" si="14"/>
        <v>5</v>
      </c>
      <c r="G131">
        <v>91219</v>
      </c>
      <c r="H131">
        <v>1380</v>
      </c>
      <c r="I131">
        <v>7412</v>
      </c>
      <c r="J131">
        <v>9092</v>
      </c>
      <c r="K131">
        <v>4547</v>
      </c>
      <c r="L131">
        <v>41359</v>
      </c>
      <c r="M131">
        <v>176248</v>
      </c>
      <c r="N131">
        <v>4923162</v>
      </c>
      <c r="O131">
        <v>228097</v>
      </c>
      <c r="P131">
        <v>616</v>
      </c>
      <c r="Q131">
        <v>4871</v>
      </c>
      <c r="R131">
        <v>1579534</v>
      </c>
      <c r="S131">
        <v>26831</v>
      </c>
      <c r="T131">
        <v>56</v>
      </c>
      <c r="U131" s="42" t="str">
        <f>IFERROR(VLOOKUP(T131,Mapping!$A$1:$B$17,2,0),Absent)</f>
        <v>Texas</v>
      </c>
      <c r="V131" t="str">
        <f>VLOOKUP(T131,Mapping!$A$1:$B$17,2,0)</f>
        <v>Texas</v>
      </c>
      <c r="W131">
        <v>13854905</v>
      </c>
      <c r="X131">
        <v>508832</v>
      </c>
    </row>
    <row r="132" spans="1:24" x14ac:dyDescent="0.35">
      <c r="A132" s="1">
        <v>43973</v>
      </c>
      <c r="B132" s="1" t="str">
        <f t="shared" si="10"/>
        <v>2020_05</v>
      </c>
      <c r="C132" s="43" t="str">
        <f t="shared" si="11"/>
        <v>2020_5</v>
      </c>
      <c r="D132" s="43" t="str">
        <f t="shared" si="12"/>
        <v>2020_05</v>
      </c>
      <c r="E132" s="2">
        <f t="shared" si="13"/>
        <v>2020</v>
      </c>
      <c r="F132" s="2">
        <f t="shared" si="14"/>
        <v>5</v>
      </c>
      <c r="G132">
        <v>92509</v>
      </c>
      <c r="H132">
        <v>1290</v>
      </c>
      <c r="I132">
        <v>7689</v>
      </c>
      <c r="J132">
        <v>9042</v>
      </c>
      <c r="K132">
        <v>3949</v>
      </c>
      <c r="L132">
        <v>40008</v>
      </c>
      <c r="M132">
        <v>180197</v>
      </c>
      <c r="N132">
        <v>5096015</v>
      </c>
      <c r="O132">
        <v>172853</v>
      </c>
      <c r="P132">
        <v>633</v>
      </c>
      <c r="Q132">
        <v>4714</v>
      </c>
      <c r="R132">
        <v>1603649</v>
      </c>
      <c r="S132">
        <v>24115</v>
      </c>
      <c r="T132">
        <v>56</v>
      </c>
      <c r="U132" s="42" t="str">
        <f>IFERROR(VLOOKUP(T132,Mapping!$A$1:$B$17,2,0),Absent)</f>
        <v>Texas</v>
      </c>
      <c r="V132" t="str">
        <f>VLOOKUP(T132,Mapping!$A$1:$B$17,2,0)</f>
        <v>Texas</v>
      </c>
      <c r="W132">
        <v>14308688</v>
      </c>
      <c r="X132">
        <v>453783</v>
      </c>
    </row>
    <row r="133" spans="1:24" x14ac:dyDescent="0.35">
      <c r="A133" s="1">
        <v>43974</v>
      </c>
      <c r="B133" s="1" t="str">
        <f t="shared" si="10"/>
        <v>2020_05</v>
      </c>
      <c r="C133" s="43" t="str">
        <f t="shared" si="11"/>
        <v>2020_5</v>
      </c>
      <c r="D133" s="43" t="str">
        <f t="shared" si="12"/>
        <v>2020_05</v>
      </c>
      <c r="E133" s="2">
        <f t="shared" si="13"/>
        <v>2020</v>
      </c>
      <c r="F133" s="2">
        <f t="shared" si="14"/>
        <v>5</v>
      </c>
      <c r="G133">
        <v>93549</v>
      </c>
      <c r="H133">
        <v>1040</v>
      </c>
      <c r="I133">
        <v>7770</v>
      </c>
      <c r="J133">
        <v>8739</v>
      </c>
      <c r="K133">
        <v>1385</v>
      </c>
      <c r="L133">
        <v>38625</v>
      </c>
      <c r="M133">
        <v>181582</v>
      </c>
      <c r="N133">
        <v>5214235</v>
      </c>
      <c r="O133">
        <v>118220</v>
      </c>
      <c r="P133">
        <v>638</v>
      </c>
      <c r="Q133">
        <v>4621</v>
      </c>
      <c r="R133">
        <v>1626210</v>
      </c>
      <c r="S133">
        <v>22561</v>
      </c>
      <c r="T133">
        <v>56</v>
      </c>
      <c r="U133" s="42" t="str">
        <f>IFERROR(VLOOKUP(T133,Mapping!$A$1:$B$17,2,0),Absent)</f>
        <v>Texas</v>
      </c>
      <c r="V133" t="str">
        <f>VLOOKUP(T133,Mapping!$A$1:$B$17,2,0)</f>
        <v>Texas</v>
      </c>
      <c r="W133">
        <v>14753262</v>
      </c>
      <c r="X133">
        <v>444574</v>
      </c>
    </row>
    <row r="134" spans="1:24" x14ac:dyDescent="0.35">
      <c r="A134" s="1">
        <v>43975</v>
      </c>
      <c r="B134" s="1" t="str">
        <f t="shared" si="10"/>
        <v>2020_05</v>
      </c>
      <c r="C134" s="43" t="str">
        <f t="shared" si="11"/>
        <v>2020_5</v>
      </c>
      <c r="D134" s="43" t="str">
        <f t="shared" si="12"/>
        <v>2020_05</v>
      </c>
      <c r="E134" s="2">
        <f t="shared" si="13"/>
        <v>2020</v>
      </c>
      <c r="F134" s="2">
        <f t="shared" si="14"/>
        <v>5</v>
      </c>
      <c r="G134">
        <v>94237</v>
      </c>
      <c r="H134">
        <v>688</v>
      </c>
      <c r="I134">
        <v>7801</v>
      </c>
      <c r="J134">
        <v>8491</v>
      </c>
      <c r="K134">
        <v>1028</v>
      </c>
      <c r="L134">
        <v>37742</v>
      </c>
      <c r="M134">
        <v>182610</v>
      </c>
      <c r="N134">
        <v>5342296</v>
      </c>
      <c r="O134">
        <v>128061</v>
      </c>
      <c r="P134">
        <v>639</v>
      </c>
      <c r="Q134">
        <v>4380</v>
      </c>
      <c r="R134">
        <v>1645272</v>
      </c>
      <c r="S134">
        <v>19062</v>
      </c>
      <c r="T134">
        <v>56</v>
      </c>
      <c r="U134" s="42" t="str">
        <f>IFERROR(VLOOKUP(T134,Mapping!$A$1:$B$17,2,0),Absent)</f>
        <v>Texas</v>
      </c>
      <c r="V134" t="str">
        <f>VLOOKUP(T134,Mapping!$A$1:$B$17,2,0)</f>
        <v>Texas</v>
      </c>
      <c r="W134">
        <v>15142581</v>
      </c>
      <c r="X134">
        <v>389319</v>
      </c>
    </row>
    <row r="135" spans="1:24" x14ac:dyDescent="0.35">
      <c r="A135" s="1">
        <v>43976</v>
      </c>
      <c r="B135" s="1" t="str">
        <f t="shared" si="10"/>
        <v>2020_05</v>
      </c>
      <c r="C135" s="43" t="str">
        <f t="shared" si="11"/>
        <v>2020_5</v>
      </c>
      <c r="D135" s="43" t="str">
        <f t="shared" si="12"/>
        <v>2020_05</v>
      </c>
      <c r="E135" s="2">
        <f t="shared" si="13"/>
        <v>2020</v>
      </c>
      <c r="F135" s="2">
        <f t="shared" si="14"/>
        <v>5</v>
      </c>
      <c r="G135">
        <v>94793</v>
      </c>
      <c r="H135">
        <v>556</v>
      </c>
      <c r="I135">
        <v>7847</v>
      </c>
      <c r="J135">
        <v>8467</v>
      </c>
      <c r="K135">
        <v>898</v>
      </c>
      <c r="L135">
        <v>37703</v>
      </c>
      <c r="M135">
        <v>183508</v>
      </c>
      <c r="N135">
        <v>5510215</v>
      </c>
      <c r="O135">
        <v>167919</v>
      </c>
      <c r="P135">
        <v>642</v>
      </c>
      <c r="Q135">
        <v>4232</v>
      </c>
      <c r="R135">
        <v>1663827</v>
      </c>
      <c r="S135">
        <v>18555</v>
      </c>
      <c r="T135">
        <v>56</v>
      </c>
      <c r="U135" s="42" t="str">
        <f>IFERROR(VLOOKUP(T135,Mapping!$A$1:$B$17,2,0),Absent)</f>
        <v>Texas</v>
      </c>
      <c r="V135" t="str">
        <f>VLOOKUP(T135,Mapping!$A$1:$B$17,2,0)</f>
        <v>Texas</v>
      </c>
      <c r="W135">
        <v>15550628</v>
      </c>
      <c r="X135">
        <v>408047</v>
      </c>
    </row>
    <row r="136" spans="1:24" x14ac:dyDescent="0.35">
      <c r="A136" s="1">
        <v>43977</v>
      </c>
      <c r="B136" s="1" t="str">
        <f t="shared" si="10"/>
        <v>2020_05</v>
      </c>
      <c r="C136" s="43" t="str">
        <f t="shared" si="11"/>
        <v>2020_5</v>
      </c>
      <c r="D136" s="43" t="str">
        <f t="shared" si="12"/>
        <v>2020_05</v>
      </c>
      <c r="E136" s="2">
        <f t="shared" si="13"/>
        <v>2020</v>
      </c>
      <c r="F136" s="2">
        <f t="shared" si="14"/>
        <v>5</v>
      </c>
      <c r="G136">
        <v>95458</v>
      </c>
      <c r="H136">
        <v>665</v>
      </c>
      <c r="I136">
        <v>7899</v>
      </c>
      <c r="J136">
        <v>8580</v>
      </c>
      <c r="K136">
        <v>17287</v>
      </c>
      <c r="L136">
        <v>37751</v>
      </c>
      <c r="M136">
        <v>200795</v>
      </c>
      <c r="N136">
        <v>5622565</v>
      </c>
      <c r="O136">
        <v>112350</v>
      </c>
      <c r="P136">
        <v>650</v>
      </c>
      <c r="Q136">
        <v>4221</v>
      </c>
      <c r="R136">
        <v>1680517</v>
      </c>
      <c r="S136">
        <v>16690</v>
      </c>
      <c r="T136">
        <v>56</v>
      </c>
      <c r="U136" s="42" t="str">
        <f>IFERROR(VLOOKUP(T136,Mapping!$A$1:$B$17,2,0),Absent)</f>
        <v>Texas</v>
      </c>
      <c r="V136" t="str">
        <f>VLOOKUP(T136,Mapping!$A$1:$B$17,2,0)</f>
        <v>Texas</v>
      </c>
      <c r="W136">
        <v>15865958</v>
      </c>
      <c r="X136">
        <v>315330</v>
      </c>
    </row>
    <row r="137" spans="1:24" x14ac:dyDescent="0.35">
      <c r="A137" s="1">
        <v>43978</v>
      </c>
      <c r="B137" s="1" t="str">
        <f t="shared" si="10"/>
        <v>2020_05</v>
      </c>
      <c r="C137" s="43" t="str">
        <f t="shared" si="11"/>
        <v>2020_5</v>
      </c>
      <c r="D137" s="43" t="str">
        <f t="shared" si="12"/>
        <v>2020_05</v>
      </c>
      <c r="E137" s="2">
        <f t="shared" si="13"/>
        <v>2020</v>
      </c>
      <c r="F137" s="2">
        <f t="shared" si="14"/>
        <v>5</v>
      </c>
      <c r="G137">
        <v>96793</v>
      </c>
      <c r="H137">
        <v>1335</v>
      </c>
      <c r="I137">
        <v>8015</v>
      </c>
      <c r="J137">
        <v>8552</v>
      </c>
      <c r="K137">
        <v>1561</v>
      </c>
      <c r="L137">
        <v>38300</v>
      </c>
      <c r="M137">
        <v>202356</v>
      </c>
      <c r="N137">
        <v>5773627</v>
      </c>
      <c r="O137">
        <v>151062</v>
      </c>
      <c r="P137">
        <v>666</v>
      </c>
      <c r="Q137">
        <v>4223</v>
      </c>
      <c r="R137">
        <v>1699689</v>
      </c>
      <c r="S137">
        <v>19172</v>
      </c>
      <c r="T137">
        <v>56</v>
      </c>
      <c r="U137" s="42" t="str">
        <f>IFERROR(VLOOKUP(T137,Mapping!$A$1:$B$17,2,0),Absent)</f>
        <v>Texas</v>
      </c>
      <c r="V137" t="str">
        <f>VLOOKUP(T137,Mapping!$A$1:$B$17,2,0)</f>
        <v>Texas</v>
      </c>
      <c r="W137">
        <v>16282512</v>
      </c>
      <c r="X137">
        <v>416554</v>
      </c>
    </row>
    <row r="138" spans="1:24" x14ac:dyDescent="0.35">
      <c r="A138" s="1">
        <v>43979</v>
      </c>
      <c r="B138" s="1" t="str">
        <f t="shared" si="10"/>
        <v>2020_05</v>
      </c>
      <c r="C138" s="43" t="str">
        <f t="shared" si="11"/>
        <v>2020_5</v>
      </c>
      <c r="D138" s="43" t="str">
        <f t="shared" si="12"/>
        <v>2020_05</v>
      </c>
      <c r="E138" s="2">
        <f t="shared" si="13"/>
        <v>2020</v>
      </c>
      <c r="F138" s="2">
        <f t="shared" si="14"/>
        <v>5</v>
      </c>
      <c r="G138">
        <v>98028</v>
      </c>
      <c r="H138">
        <v>1235</v>
      </c>
      <c r="I138">
        <v>8109</v>
      </c>
      <c r="J138">
        <v>8392</v>
      </c>
      <c r="K138">
        <v>1594</v>
      </c>
      <c r="L138">
        <v>38000</v>
      </c>
      <c r="M138">
        <v>203950</v>
      </c>
      <c r="N138">
        <v>5961884</v>
      </c>
      <c r="O138">
        <v>188257</v>
      </c>
      <c r="P138">
        <v>676</v>
      </c>
      <c r="Q138">
        <v>4079</v>
      </c>
      <c r="R138">
        <v>1722488</v>
      </c>
      <c r="S138">
        <v>22799</v>
      </c>
      <c r="T138">
        <v>56</v>
      </c>
      <c r="U138" s="42" t="str">
        <f>IFERROR(VLOOKUP(T138,Mapping!$A$1:$B$17,2,0),Absent)</f>
        <v>Texas</v>
      </c>
      <c r="V138" t="str">
        <f>VLOOKUP(T138,Mapping!$A$1:$B$17,2,0)</f>
        <v>Texas</v>
      </c>
      <c r="W138">
        <v>16776508</v>
      </c>
      <c r="X138">
        <v>493996</v>
      </c>
    </row>
    <row r="139" spans="1:24" x14ac:dyDescent="0.35">
      <c r="A139" s="1">
        <v>43980</v>
      </c>
      <c r="B139" s="1" t="str">
        <f t="shared" si="10"/>
        <v>2020_05</v>
      </c>
      <c r="C139" s="43" t="str">
        <f t="shared" si="11"/>
        <v>2020_5</v>
      </c>
      <c r="D139" s="43" t="str">
        <f t="shared" si="12"/>
        <v>2020_05</v>
      </c>
      <c r="E139" s="2">
        <f t="shared" si="13"/>
        <v>2020</v>
      </c>
      <c r="F139" s="2">
        <f t="shared" si="14"/>
        <v>5</v>
      </c>
      <c r="G139">
        <v>99202</v>
      </c>
      <c r="H139">
        <v>1174</v>
      </c>
      <c r="I139">
        <v>8235</v>
      </c>
      <c r="J139">
        <v>8170</v>
      </c>
      <c r="K139">
        <v>1571</v>
      </c>
      <c r="L139">
        <v>36942</v>
      </c>
      <c r="M139">
        <v>205521</v>
      </c>
      <c r="N139">
        <v>6158176</v>
      </c>
      <c r="O139">
        <v>196292</v>
      </c>
      <c r="P139">
        <v>689</v>
      </c>
      <c r="Q139">
        <v>4028</v>
      </c>
      <c r="R139">
        <v>1746106</v>
      </c>
      <c r="S139">
        <v>23618</v>
      </c>
      <c r="T139">
        <v>56</v>
      </c>
      <c r="U139" s="42" t="str">
        <f>IFERROR(VLOOKUP(T139,Mapping!$A$1:$B$17,2,0),Absent)</f>
        <v>Texas</v>
      </c>
      <c r="V139" t="str">
        <f>VLOOKUP(T139,Mapping!$A$1:$B$17,2,0)</f>
        <v>Texas</v>
      </c>
      <c r="W139">
        <v>17310736</v>
      </c>
      <c r="X139">
        <v>534228</v>
      </c>
    </row>
    <row r="140" spans="1:24" x14ac:dyDescent="0.35">
      <c r="A140" s="1">
        <v>43981</v>
      </c>
      <c r="B140" s="1" t="str">
        <f t="shared" si="10"/>
        <v>2020_05</v>
      </c>
      <c r="C140" s="43" t="str">
        <f t="shared" si="11"/>
        <v>2020_5</v>
      </c>
      <c r="D140" s="43" t="str">
        <f t="shared" si="12"/>
        <v>2020_05</v>
      </c>
      <c r="E140" s="2">
        <f t="shared" si="13"/>
        <v>2020</v>
      </c>
      <c r="F140" s="2">
        <f t="shared" si="14"/>
        <v>5</v>
      </c>
      <c r="G140">
        <v>100125</v>
      </c>
      <c r="H140">
        <v>923</v>
      </c>
      <c r="I140">
        <v>8305</v>
      </c>
      <c r="J140">
        <v>7960</v>
      </c>
      <c r="K140">
        <v>1421</v>
      </c>
      <c r="L140">
        <v>35759</v>
      </c>
      <c r="M140">
        <v>206942</v>
      </c>
      <c r="N140">
        <v>6325825</v>
      </c>
      <c r="O140">
        <v>167649</v>
      </c>
      <c r="P140">
        <v>698</v>
      </c>
      <c r="Q140">
        <v>4008</v>
      </c>
      <c r="R140">
        <v>1769702</v>
      </c>
      <c r="S140">
        <v>23596</v>
      </c>
      <c r="T140">
        <v>56</v>
      </c>
      <c r="U140" s="42" t="str">
        <f>IFERROR(VLOOKUP(T140,Mapping!$A$1:$B$17,2,0),Absent)</f>
        <v>Texas</v>
      </c>
      <c r="V140" t="str">
        <f>VLOOKUP(T140,Mapping!$A$1:$B$17,2,0)</f>
        <v>Texas</v>
      </c>
      <c r="W140">
        <v>17767910</v>
      </c>
      <c r="X140">
        <v>457174</v>
      </c>
    </row>
    <row r="141" spans="1:24" x14ac:dyDescent="0.35">
      <c r="A141" s="1">
        <v>43982</v>
      </c>
      <c r="B141" s="1" t="str">
        <f t="shared" si="10"/>
        <v>2020_05</v>
      </c>
      <c r="C141" s="43" t="str">
        <f t="shared" si="11"/>
        <v>2020_5</v>
      </c>
      <c r="D141" s="43" t="str">
        <f t="shared" si="12"/>
        <v>2020_05</v>
      </c>
      <c r="E141" s="2">
        <f t="shared" si="13"/>
        <v>2020</v>
      </c>
      <c r="F141" s="2">
        <f t="shared" si="14"/>
        <v>5</v>
      </c>
      <c r="G141">
        <v>100780</v>
      </c>
      <c r="H141">
        <v>655</v>
      </c>
      <c r="I141">
        <v>8445</v>
      </c>
      <c r="J141">
        <v>7625</v>
      </c>
      <c r="K141">
        <v>895</v>
      </c>
      <c r="L141">
        <v>34925</v>
      </c>
      <c r="M141">
        <v>207837</v>
      </c>
      <c r="N141">
        <v>6473010</v>
      </c>
      <c r="O141">
        <v>147185</v>
      </c>
      <c r="P141">
        <v>704</v>
      </c>
      <c r="Q141">
        <v>3669</v>
      </c>
      <c r="R141">
        <v>1791343</v>
      </c>
      <c r="S141">
        <v>21641</v>
      </c>
      <c r="T141">
        <v>56</v>
      </c>
      <c r="U141" s="42" t="str">
        <f>IFERROR(VLOOKUP(T141,Mapping!$A$1:$B$17,2,0),Absent)</f>
        <v>Texas</v>
      </c>
      <c r="V141" t="str">
        <f>VLOOKUP(T141,Mapping!$A$1:$B$17,2,0)</f>
        <v>Texas</v>
      </c>
      <c r="W141">
        <v>18198403</v>
      </c>
      <c r="X141">
        <v>430493</v>
      </c>
    </row>
    <row r="142" spans="1:24" x14ac:dyDescent="0.35">
      <c r="A142" s="1">
        <v>43983</v>
      </c>
      <c r="B142" s="1" t="str">
        <f t="shared" si="10"/>
        <v>2020_06</v>
      </c>
      <c r="C142" s="43" t="str">
        <f t="shared" si="11"/>
        <v>2020_6</v>
      </c>
      <c r="D142" s="43" t="str">
        <f t="shared" si="12"/>
        <v>2020_06</v>
      </c>
      <c r="E142" s="2">
        <f t="shared" si="13"/>
        <v>2020</v>
      </c>
      <c r="F142" s="2">
        <f t="shared" si="14"/>
        <v>6</v>
      </c>
      <c r="G142">
        <v>101459</v>
      </c>
      <c r="H142">
        <v>679</v>
      </c>
      <c r="I142">
        <v>8485</v>
      </c>
      <c r="J142">
        <v>7592</v>
      </c>
      <c r="K142">
        <v>2862</v>
      </c>
      <c r="L142">
        <v>34325</v>
      </c>
      <c r="M142">
        <v>210699</v>
      </c>
      <c r="N142">
        <v>6631124</v>
      </c>
      <c r="O142">
        <v>158114</v>
      </c>
      <c r="P142">
        <v>704</v>
      </c>
      <c r="Q142">
        <v>3950</v>
      </c>
      <c r="R142">
        <v>1811444</v>
      </c>
      <c r="S142">
        <v>20101</v>
      </c>
      <c r="T142">
        <v>56</v>
      </c>
      <c r="U142" s="42" t="str">
        <f>IFERROR(VLOOKUP(T142,Mapping!$A$1:$B$17,2,0),Absent)</f>
        <v>Texas</v>
      </c>
      <c r="V142" t="str">
        <f>VLOOKUP(T142,Mapping!$A$1:$B$17,2,0)</f>
        <v>Texas</v>
      </c>
      <c r="W142">
        <v>18617830</v>
      </c>
      <c r="X142">
        <v>419427</v>
      </c>
    </row>
    <row r="143" spans="1:24" x14ac:dyDescent="0.35">
      <c r="A143" s="1">
        <v>43984</v>
      </c>
      <c r="B143" s="1" t="str">
        <f t="shared" si="10"/>
        <v>2020_06</v>
      </c>
      <c r="C143" s="43" t="str">
        <f t="shared" si="11"/>
        <v>2020_6</v>
      </c>
      <c r="D143" s="43" t="str">
        <f t="shared" si="12"/>
        <v>2020_06</v>
      </c>
      <c r="E143" s="2">
        <f t="shared" si="13"/>
        <v>2020</v>
      </c>
      <c r="F143" s="2">
        <f t="shared" si="14"/>
        <v>6</v>
      </c>
      <c r="G143">
        <v>102430</v>
      </c>
      <c r="H143">
        <v>971</v>
      </c>
      <c r="I143">
        <v>8566</v>
      </c>
      <c r="J143">
        <v>7410</v>
      </c>
      <c r="K143">
        <v>1735</v>
      </c>
      <c r="L143">
        <v>33956</v>
      </c>
      <c r="M143">
        <v>212434</v>
      </c>
      <c r="N143">
        <v>6792714</v>
      </c>
      <c r="O143">
        <v>161590</v>
      </c>
      <c r="P143">
        <v>710</v>
      </c>
      <c r="Q143">
        <v>3854</v>
      </c>
      <c r="R143">
        <v>1831323</v>
      </c>
      <c r="S143">
        <v>19879</v>
      </c>
      <c r="T143">
        <v>56</v>
      </c>
      <c r="U143" s="42" t="str">
        <f>IFERROR(VLOOKUP(T143,Mapping!$A$1:$B$17,2,0),Absent)</f>
        <v>Texas</v>
      </c>
      <c r="V143" t="str">
        <f>VLOOKUP(T143,Mapping!$A$1:$B$17,2,0)</f>
        <v>Texas</v>
      </c>
      <c r="W143">
        <v>19066878</v>
      </c>
      <c r="X143">
        <v>449048</v>
      </c>
    </row>
    <row r="144" spans="1:24" x14ac:dyDescent="0.35">
      <c r="A144" s="1">
        <v>43985</v>
      </c>
      <c r="B144" s="1" t="str">
        <f t="shared" si="10"/>
        <v>2020_06</v>
      </c>
      <c r="C144" s="43" t="str">
        <f t="shared" si="11"/>
        <v>2020_6</v>
      </c>
      <c r="D144" s="43" t="str">
        <f t="shared" si="12"/>
        <v>2020_06</v>
      </c>
      <c r="E144" s="2">
        <f t="shared" si="13"/>
        <v>2020</v>
      </c>
      <c r="F144" s="2">
        <f t="shared" si="14"/>
        <v>6</v>
      </c>
      <c r="G144">
        <v>103405</v>
      </c>
      <c r="H144">
        <v>975</v>
      </c>
      <c r="I144">
        <v>8688</v>
      </c>
      <c r="J144">
        <v>7229</v>
      </c>
      <c r="K144">
        <v>2145</v>
      </c>
      <c r="L144">
        <v>33227</v>
      </c>
      <c r="M144">
        <v>214579</v>
      </c>
      <c r="N144">
        <v>6978487</v>
      </c>
      <c r="O144">
        <v>185773</v>
      </c>
      <c r="P144">
        <v>717</v>
      </c>
      <c r="Q144">
        <v>3754</v>
      </c>
      <c r="R144">
        <v>1851505</v>
      </c>
      <c r="S144">
        <v>20182</v>
      </c>
      <c r="T144">
        <v>56</v>
      </c>
      <c r="U144" s="42" t="str">
        <f>IFERROR(VLOOKUP(T144,Mapping!$A$1:$B$17,2,0),Absent)</f>
        <v>Texas</v>
      </c>
      <c r="V144" t="str">
        <f>VLOOKUP(T144,Mapping!$A$1:$B$17,2,0)</f>
        <v>Texas</v>
      </c>
      <c r="W144">
        <v>19571327</v>
      </c>
      <c r="X144">
        <v>504449</v>
      </c>
    </row>
    <row r="145" spans="1:24" x14ac:dyDescent="0.35">
      <c r="A145" s="1">
        <v>43986</v>
      </c>
      <c r="B145" s="1" t="str">
        <f t="shared" si="10"/>
        <v>2020_06</v>
      </c>
      <c r="C145" s="43" t="str">
        <f t="shared" si="11"/>
        <v>2020_6</v>
      </c>
      <c r="D145" s="43" t="str">
        <f t="shared" si="12"/>
        <v>2020_06</v>
      </c>
      <c r="E145" s="2">
        <f t="shared" si="13"/>
        <v>2020</v>
      </c>
      <c r="F145" s="2">
        <f t="shared" si="14"/>
        <v>6</v>
      </c>
      <c r="G145">
        <v>104288</v>
      </c>
      <c r="H145">
        <v>883</v>
      </c>
      <c r="I145">
        <v>8787</v>
      </c>
      <c r="J145">
        <v>7044</v>
      </c>
      <c r="K145">
        <v>-2856</v>
      </c>
      <c r="L145">
        <v>32802</v>
      </c>
      <c r="M145">
        <v>211723</v>
      </c>
      <c r="N145">
        <v>7158917</v>
      </c>
      <c r="O145">
        <v>180430</v>
      </c>
      <c r="P145">
        <v>723</v>
      </c>
      <c r="Q145">
        <v>3662</v>
      </c>
      <c r="R145">
        <v>1871982</v>
      </c>
      <c r="S145">
        <v>20477</v>
      </c>
      <c r="T145">
        <v>56</v>
      </c>
      <c r="U145" s="42" t="str">
        <f>IFERROR(VLOOKUP(T145,Mapping!$A$1:$B$17,2,0),Absent)</f>
        <v>Texas</v>
      </c>
      <c r="V145" t="str">
        <f>VLOOKUP(T145,Mapping!$A$1:$B$17,2,0)</f>
        <v>Texas</v>
      </c>
      <c r="W145">
        <v>20070196</v>
      </c>
      <c r="X145">
        <v>498869</v>
      </c>
    </row>
    <row r="146" spans="1:24" x14ac:dyDescent="0.35">
      <c r="A146" s="1">
        <v>43987</v>
      </c>
      <c r="B146" s="1" t="str">
        <f t="shared" si="10"/>
        <v>2020_06</v>
      </c>
      <c r="C146" s="43" t="str">
        <f t="shared" si="11"/>
        <v>2020_6</v>
      </c>
      <c r="D146" s="43" t="str">
        <f t="shared" si="12"/>
        <v>2020_06</v>
      </c>
      <c r="E146" s="2">
        <f t="shared" si="13"/>
        <v>2020</v>
      </c>
      <c r="F146" s="2">
        <f t="shared" si="14"/>
        <v>6</v>
      </c>
      <c r="G146">
        <v>105123</v>
      </c>
      <c r="H146">
        <v>835</v>
      </c>
      <c r="I146">
        <v>8863</v>
      </c>
      <c r="J146">
        <v>6921</v>
      </c>
      <c r="K146">
        <v>1518</v>
      </c>
      <c r="L146">
        <v>32502</v>
      </c>
      <c r="M146">
        <v>213241</v>
      </c>
      <c r="N146">
        <v>7392509</v>
      </c>
      <c r="O146">
        <v>233592</v>
      </c>
      <c r="P146">
        <v>740</v>
      </c>
      <c r="Q146">
        <v>3520</v>
      </c>
      <c r="R146">
        <v>1895032</v>
      </c>
      <c r="S146">
        <v>23050</v>
      </c>
      <c r="T146">
        <v>56</v>
      </c>
      <c r="U146" s="42" t="str">
        <f>IFERROR(VLOOKUP(T146,Mapping!$A$1:$B$17,2,0),Absent)</f>
        <v>Texas</v>
      </c>
      <c r="V146" t="str">
        <f>VLOOKUP(T146,Mapping!$A$1:$B$17,2,0)</f>
        <v>Texas</v>
      </c>
      <c r="W146">
        <v>20694440</v>
      </c>
      <c r="X146">
        <v>624244</v>
      </c>
    </row>
    <row r="147" spans="1:24" x14ac:dyDescent="0.35">
      <c r="A147" s="1">
        <v>43988</v>
      </c>
      <c r="B147" s="1" t="str">
        <f t="shared" si="10"/>
        <v>2020_06</v>
      </c>
      <c r="C147" s="43" t="str">
        <f t="shared" si="11"/>
        <v>2020_6</v>
      </c>
      <c r="D147" s="43" t="str">
        <f t="shared" si="12"/>
        <v>2020_06</v>
      </c>
      <c r="E147" s="2">
        <f t="shared" si="13"/>
        <v>2020</v>
      </c>
      <c r="F147" s="2">
        <f t="shared" si="14"/>
        <v>6</v>
      </c>
      <c r="G147">
        <v>105837</v>
      </c>
      <c r="H147">
        <v>714</v>
      </c>
      <c r="I147">
        <v>8920</v>
      </c>
      <c r="J147">
        <v>6762</v>
      </c>
      <c r="K147">
        <v>989</v>
      </c>
      <c r="L147">
        <v>31994</v>
      </c>
      <c r="M147">
        <v>214230</v>
      </c>
      <c r="N147">
        <v>7616701</v>
      </c>
      <c r="O147">
        <v>224192</v>
      </c>
      <c r="P147">
        <v>750</v>
      </c>
      <c r="Q147">
        <v>3476</v>
      </c>
      <c r="R147">
        <v>1917778</v>
      </c>
      <c r="S147">
        <v>22746</v>
      </c>
      <c r="T147">
        <v>56</v>
      </c>
      <c r="U147" s="42" t="str">
        <f>IFERROR(VLOOKUP(T147,Mapping!$A$1:$B$17,2,0),Absent)</f>
        <v>Texas</v>
      </c>
      <c r="V147" t="str">
        <f>VLOOKUP(T147,Mapping!$A$1:$B$17,2,0)</f>
        <v>Texas</v>
      </c>
      <c r="W147">
        <v>21252397</v>
      </c>
      <c r="X147">
        <v>557957</v>
      </c>
    </row>
    <row r="148" spans="1:24" x14ac:dyDescent="0.35">
      <c r="A148" s="1">
        <v>43989</v>
      </c>
      <c r="B148" s="1" t="str">
        <f t="shared" si="10"/>
        <v>2020_06</v>
      </c>
      <c r="C148" s="43" t="str">
        <f t="shared" si="11"/>
        <v>2020_6</v>
      </c>
      <c r="D148" s="43" t="str">
        <f t="shared" si="12"/>
        <v>2020_06</v>
      </c>
      <c r="E148" s="2">
        <f t="shared" si="13"/>
        <v>2020</v>
      </c>
      <c r="F148" s="2">
        <f t="shared" si="14"/>
        <v>6</v>
      </c>
      <c r="G148">
        <v>106284</v>
      </c>
      <c r="H148">
        <v>447</v>
      </c>
      <c r="I148">
        <v>8957</v>
      </c>
      <c r="J148">
        <v>6501</v>
      </c>
      <c r="K148">
        <v>655</v>
      </c>
      <c r="L148">
        <v>31490</v>
      </c>
      <c r="M148">
        <v>214885</v>
      </c>
      <c r="N148">
        <v>7805049</v>
      </c>
      <c r="O148">
        <v>188348</v>
      </c>
      <c r="P148">
        <v>753</v>
      </c>
      <c r="Q148">
        <v>3298</v>
      </c>
      <c r="R148">
        <v>1936834</v>
      </c>
      <c r="S148">
        <v>19056</v>
      </c>
      <c r="T148">
        <v>56</v>
      </c>
      <c r="U148" s="42" t="str">
        <f>IFERROR(VLOOKUP(T148,Mapping!$A$1:$B$17,2,0),Absent)</f>
        <v>Texas</v>
      </c>
      <c r="V148" t="str">
        <f>VLOOKUP(T148,Mapping!$A$1:$B$17,2,0)</f>
        <v>Texas</v>
      </c>
      <c r="W148">
        <v>21687259</v>
      </c>
      <c r="X148">
        <v>434862</v>
      </c>
    </row>
    <row r="149" spans="1:24" x14ac:dyDescent="0.35">
      <c r="A149" s="1">
        <v>43990</v>
      </c>
      <c r="B149" s="1" t="str">
        <f t="shared" si="10"/>
        <v>2020_06</v>
      </c>
      <c r="C149" s="43" t="str">
        <f t="shared" si="11"/>
        <v>2020_6</v>
      </c>
      <c r="D149" s="43" t="str">
        <f t="shared" si="12"/>
        <v>2020_06</v>
      </c>
      <c r="E149" s="2">
        <f t="shared" si="13"/>
        <v>2020</v>
      </c>
      <c r="F149" s="2">
        <f t="shared" si="14"/>
        <v>6</v>
      </c>
      <c r="G149">
        <v>106959</v>
      </c>
      <c r="H149">
        <v>675</v>
      </c>
      <c r="I149">
        <v>9013</v>
      </c>
      <c r="J149">
        <v>6398</v>
      </c>
      <c r="K149">
        <v>1071</v>
      </c>
      <c r="L149">
        <v>31105</v>
      </c>
      <c r="M149">
        <v>215956</v>
      </c>
      <c r="N149">
        <v>7937347</v>
      </c>
      <c r="O149">
        <v>132298</v>
      </c>
      <c r="P149">
        <v>762</v>
      </c>
      <c r="Q149">
        <v>3238</v>
      </c>
      <c r="R149">
        <v>1953757</v>
      </c>
      <c r="S149">
        <v>16923</v>
      </c>
      <c r="T149">
        <v>56</v>
      </c>
      <c r="U149" s="42" t="str">
        <f>IFERROR(VLOOKUP(T149,Mapping!$A$1:$B$17,2,0),Absent)</f>
        <v>Texas</v>
      </c>
      <c r="V149" t="str">
        <f>VLOOKUP(T149,Mapping!$A$1:$B$17,2,0)</f>
        <v>Texas</v>
      </c>
      <c r="W149">
        <v>22093052</v>
      </c>
      <c r="X149">
        <v>405793</v>
      </c>
    </row>
    <row r="150" spans="1:24" x14ac:dyDescent="0.35">
      <c r="A150" s="1">
        <v>43991</v>
      </c>
      <c r="B150" s="1" t="str">
        <f t="shared" si="10"/>
        <v>2020_06</v>
      </c>
      <c r="C150" s="43" t="str">
        <f t="shared" si="11"/>
        <v>2020_6</v>
      </c>
      <c r="D150" s="43" t="str">
        <f t="shared" si="12"/>
        <v>2020_06</v>
      </c>
      <c r="E150" s="2">
        <f t="shared" si="13"/>
        <v>2020</v>
      </c>
      <c r="F150" s="2">
        <f t="shared" si="14"/>
        <v>6</v>
      </c>
      <c r="G150">
        <v>107845</v>
      </c>
      <c r="H150">
        <v>886</v>
      </c>
      <c r="I150">
        <v>9141</v>
      </c>
      <c r="J150">
        <v>6453</v>
      </c>
      <c r="K150">
        <v>1279</v>
      </c>
      <c r="L150">
        <v>31179</v>
      </c>
      <c r="M150">
        <v>217235</v>
      </c>
      <c r="N150">
        <v>8092697</v>
      </c>
      <c r="O150">
        <v>155350</v>
      </c>
      <c r="P150">
        <v>771</v>
      </c>
      <c r="Q150">
        <v>3088</v>
      </c>
      <c r="R150">
        <v>1970673</v>
      </c>
      <c r="S150">
        <v>16916</v>
      </c>
      <c r="T150">
        <v>56</v>
      </c>
      <c r="U150" s="42" t="str">
        <f>IFERROR(VLOOKUP(T150,Mapping!$A$1:$B$17,2,0),Absent)</f>
        <v>Texas</v>
      </c>
      <c r="V150" t="str">
        <f>VLOOKUP(T150,Mapping!$A$1:$B$17,2,0)</f>
        <v>Texas</v>
      </c>
      <c r="W150">
        <v>22547902</v>
      </c>
      <c r="X150">
        <v>454850</v>
      </c>
    </row>
    <row r="151" spans="1:24" x14ac:dyDescent="0.35">
      <c r="A151" s="1">
        <v>43992</v>
      </c>
      <c r="B151" s="1" t="str">
        <f t="shared" si="10"/>
        <v>2020_06</v>
      </c>
      <c r="C151" s="43" t="str">
        <f t="shared" si="11"/>
        <v>2020_6</v>
      </c>
      <c r="D151" s="43" t="str">
        <f t="shared" si="12"/>
        <v>2020_06</v>
      </c>
      <c r="E151" s="2">
        <f t="shared" si="13"/>
        <v>2020</v>
      </c>
      <c r="F151" s="2">
        <f t="shared" si="14"/>
        <v>6</v>
      </c>
      <c r="G151">
        <v>108738</v>
      </c>
      <c r="H151">
        <v>893</v>
      </c>
      <c r="I151">
        <v>9225</v>
      </c>
      <c r="J151">
        <v>6256</v>
      </c>
      <c r="K151">
        <v>1239</v>
      </c>
      <c r="L151">
        <v>30961</v>
      </c>
      <c r="M151">
        <v>218474</v>
      </c>
      <c r="N151">
        <v>8261533</v>
      </c>
      <c r="O151">
        <v>168836</v>
      </c>
      <c r="P151">
        <v>780</v>
      </c>
      <c r="Q151">
        <v>3022</v>
      </c>
      <c r="R151">
        <v>1991553</v>
      </c>
      <c r="S151">
        <v>20880</v>
      </c>
      <c r="T151">
        <v>56</v>
      </c>
      <c r="U151" s="42" t="str">
        <f>IFERROR(VLOOKUP(T151,Mapping!$A$1:$B$17,2,0),Absent)</f>
        <v>Texas</v>
      </c>
      <c r="V151" t="str">
        <f>VLOOKUP(T151,Mapping!$A$1:$B$17,2,0)</f>
        <v>Texas</v>
      </c>
      <c r="W151">
        <v>23030522</v>
      </c>
      <c r="X151">
        <v>482620</v>
      </c>
    </row>
    <row r="152" spans="1:24" x14ac:dyDescent="0.35">
      <c r="A152" s="1">
        <v>43993</v>
      </c>
      <c r="B152" s="1" t="str">
        <f t="shared" si="10"/>
        <v>2020_06</v>
      </c>
      <c r="C152" s="43" t="str">
        <f t="shared" si="11"/>
        <v>2020_6</v>
      </c>
      <c r="D152" s="43" t="str">
        <f t="shared" si="12"/>
        <v>2020_06</v>
      </c>
      <c r="E152" s="2">
        <f t="shared" si="13"/>
        <v>2020</v>
      </c>
      <c r="F152" s="2">
        <f t="shared" si="14"/>
        <v>6</v>
      </c>
      <c r="G152">
        <v>109634</v>
      </c>
      <c r="H152">
        <v>896</v>
      </c>
      <c r="I152">
        <v>9295</v>
      </c>
      <c r="J152">
        <v>6075</v>
      </c>
      <c r="K152">
        <v>1526</v>
      </c>
      <c r="L152">
        <v>29850</v>
      </c>
      <c r="M152">
        <v>220000</v>
      </c>
      <c r="N152">
        <v>8411162</v>
      </c>
      <c r="O152">
        <v>149629</v>
      </c>
      <c r="P152">
        <v>792</v>
      </c>
      <c r="Q152">
        <v>2885</v>
      </c>
      <c r="R152">
        <v>2013544</v>
      </c>
      <c r="S152">
        <v>21991</v>
      </c>
      <c r="T152">
        <v>56</v>
      </c>
      <c r="U152" s="42" t="str">
        <f>IFERROR(VLOOKUP(T152,Mapping!$A$1:$B$17,2,0),Absent)</f>
        <v>Texas</v>
      </c>
      <c r="V152" t="str">
        <f>VLOOKUP(T152,Mapping!$A$1:$B$17,2,0)</f>
        <v>Texas</v>
      </c>
      <c r="W152">
        <v>23515501</v>
      </c>
      <c r="X152">
        <v>484979</v>
      </c>
    </row>
    <row r="153" spans="1:24" x14ac:dyDescent="0.35">
      <c r="A153" s="1">
        <v>43994</v>
      </c>
      <c r="B153" s="1" t="str">
        <f t="shared" si="10"/>
        <v>2020_06</v>
      </c>
      <c r="C153" s="43" t="str">
        <f t="shared" si="11"/>
        <v>2020_6</v>
      </c>
      <c r="D153" s="43" t="str">
        <f t="shared" si="12"/>
        <v>2020_06</v>
      </c>
      <c r="E153" s="2">
        <f t="shared" si="13"/>
        <v>2020</v>
      </c>
      <c r="F153" s="2">
        <f t="shared" si="14"/>
        <v>6</v>
      </c>
      <c r="G153">
        <v>110400</v>
      </c>
      <c r="H153">
        <v>766</v>
      </c>
      <c r="I153">
        <v>9373</v>
      </c>
      <c r="J153">
        <v>6009</v>
      </c>
      <c r="K153">
        <v>1376</v>
      </c>
      <c r="L153">
        <v>29306</v>
      </c>
      <c r="M153">
        <v>221376</v>
      </c>
      <c r="N153">
        <v>8639466</v>
      </c>
      <c r="O153">
        <v>228304</v>
      </c>
      <c r="P153">
        <v>814</v>
      </c>
      <c r="Q153">
        <v>2738</v>
      </c>
      <c r="R153">
        <v>2036685</v>
      </c>
      <c r="S153">
        <v>23141</v>
      </c>
      <c r="T153">
        <v>56</v>
      </c>
      <c r="U153" s="42" t="str">
        <f>IFERROR(VLOOKUP(T153,Mapping!$A$1:$B$17,2,0),Absent)</f>
        <v>Texas</v>
      </c>
      <c r="V153" t="str">
        <f>VLOOKUP(T153,Mapping!$A$1:$B$17,2,0)</f>
        <v>Texas</v>
      </c>
      <c r="W153">
        <v>24138885</v>
      </c>
      <c r="X153">
        <v>623384</v>
      </c>
    </row>
    <row r="154" spans="1:24" x14ac:dyDescent="0.35">
      <c r="A154" s="1">
        <v>43995</v>
      </c>
      <c r="B154" s="1" t="str">
        <f t="shared" si="10"/>
        <v>2020_06</v>
      </c>
      <c r="C154" s="43" t="str">
        <f t="shared" si="11"/>
        <v>2020_6</v>
      </c>
      <c r="D154" s="43" t="str">
        <f t="shared" si="12"/>
        <v>2020_06</v>
      </c>
      <c r="E154" s="2">
        <f t="shared" si="13"/>
        <v>2020</v>
      </c>
      <c r="F154" s="2">
        <f t="shared" si="14"/>
        <v>6</v>
      </c>
      <c r="G154">
        <v>111094</v>
      </c>
      <c r="H154">
        <v>694</v>
      </c>
      <c r="I154">
        <v>9430</v>
      </c>
      <c r="J154">
        <v>5883</v>
      </c>
      <c r="K154">
        <v>954</v>
      </c>
      <c r="L154">
        <v>28578</v>
      </c>
      <c r="M154">
        <v>222330</v>
      </c>
      <c r="N154">
        <v>8836996</v>
      </c>
      <c r="O154">
        <v>197530</v>
      </c>
      <c r="P154">
        <v>830</v>
      </c>
      <c r="Q154">
        <v>2726</v>
      </c>
      <c r="R154">
        <v>2062138</v>
      </c>
      <c r="S154">
        <v>25453</v>
      </c>
      <c r="T154">
        <v>56</v>
      </c>
      <c r="U154" s="42" t="str">
        <f>IFERROR(VLOOKUP(T154,Mapping!$A$1:$B$17,2,0),Absent)</f>
        <v>Texas</v>
      </c>
      <c r="V154" t="str">
        <f>VLOOKUP(T154,Mapping!$A$1:$B$17,2,0)</f>
        <v>Texas</v>
      </c>
      <c r="W154">
        <v>24683493</v>
      </c>
      <c r="X154">
        <v>544608</v>
      </c>
    </row>
    <row r="155" spans="1:24" x14ac:dyDescent="0.35">
      <c r="A155" s="1">
        <v>43996</v>
      </c>
      <c r="B155" s="1" t="str">
        <f t="shared" si="10"/>
        <v>2020_06</v>
      </c>
      <c r="C155" s="43" t="str">
        <f t="shared" si="11"/>
        <v>2020_6</v>
      </c>
      <c r="D155" s="43" t="str">
        <f t="shared" si="12"/>
        <v>2020_06</v>
      </c>
      <c r="E155" s="2">
        <f t="shared" si="13"/>
        <v>2020</v>
      </c>
      <c r="F155" s="2">
        <f t="shared" si="14"/>
        <v>6</v>
      </c>
      <c r="G155">
        <v>111449</v>
      </c>
      <c r="H155">
        <v>355</v>
      </c>
      <c r="I155">
        <v>9466</v>
      </c>
      <c r="J155">
        <v>5749</v>
      </c>
      <c r="K155">
        <v>610</v>
      </c>
      <c r="L155">
        <v>28020</v>
      </c>
      <c r="M155">
        <v>222940</v>
      </c>
      <c r="N155">
        <v>9006210</v>
      </c>
      <c r="O155">
        <v>169214</v>
      </c>
      <c r="P155">
        <v>834</v>
      </c>
      <c r="Q155">
        <v>2716</v>
      </c>
      <c r="R155">
        <v>2083796</v>
      </c>
      <c r="S155">
        <v>21658</v>
      </c>
      <c r="T155">
        <v>56</v>
      </c>
      <c r="U155" s="42" t="str">
        <f>IFERROR(VLOOKUP(T155,Mapping!$A$1:$B$17,2,0),Absent)</f>
        <v>Texas</v>
      </c>
      <c r="V155" t="str">
        <f>VLOOKUP(T155,Mapping!$A$1:$B$17,2,0)</f>
        <v>Texas</v>
      </c>
      <c r="W155">
        <v>25161026</v>
      </c>
      <c r="X155">
        <v>477533</v>
      </c>
    </row>
    <row r="156" spans="1:24" x14ac:dyDescent="0.35">
      <c r="A156" s="1">
        <v>43997</v>
      </c>
      <c r="B156" s="1" t="str">
        <f t="shared" si="10"/>
        <v>2020_06</v>
      </c>
      <c r="C156" s="43" t="str">
        <f t="shared" si="11"/>
        <v>2020_6</v>
      </c>
      <c r="D156" s="43" t="str">
        <f t="shared" si="12"/>
        <v>2020_06</v>
      </c>
      <c r="E156" s="2">
        <f t="shared" si="13"/>
        <v>2020</v>
      </c>
      <c r="F156" s="2">
        <f t="shared" si="14"/>
        <v>6</v>
      </c>
      <c r="G156">
        <v>111834</v>
      </c>
      <c r="H156">
        <v>385</v>
      </c>
      <c r="I156">
        <v>9516</v>
      </c>
      <c r="J156">
        <v>5700</v>
      </c>
      <c r="K156">
        <v>664</v>
      </c>
      <c r="L156">
        <v>28034</v>
      </c>
      <c r="M156">
        <v>223604</v>
      </c>
      <c r="N156">
        <v>9173553</v>
      </c>
      <c r="O156">
        <v>167343</v>
      </c>
      <c r="P156">
        <v>835</v>
      </c>
      <c r="Q156">
        <v>2636</v>
      </c>
      <c r="R156">
        <v>2102051</v>
      </c>
      <c r="S156">
        <v>18255</v>
      </c>
      <c r="T156">
        <v>56</v>
      </c>
      <c r="U156" s="42" t="str">
        <f>IFERROR(VLOOKUP(T156,Mapping!$A$1:$B$17,2,0),Absent)</f>
        <v>Texas</v>
      </c>
      <c r="V156" t="str">
        <f>VLOOKUP(T156,Mapping!$A$1:$B$17,2,0)</f>
        <v>Texas</v>
      </c>
      <c r="W156">
        <v>25609037</v>
      </c>
      <c r="X156">
        <v>448011</v>
      </c>
    </row>
    <row r="157" spans="1:24" x14ac:dyDescent="0.35">
      <c r="A157" s="1">
        <v>43998</v>
      </c>
      <c r="B157" s="1" t="str">
        <f t="shared" si="10"/>
        <v>2020_06</v>
      </c>
      <c r="C157" s="43" t="str">
        <f t="shared" si="11"/>
        <v>2020_6</v>
      </c>
      <c r="D157" s="43" t="str">
        <f t="shared" si="12"/>
        <v>2020_06</v>
      </c>
      <c r="E157" s="2">
        <f t="shared" si="13"/>
        <v>2020</v>
      </c>
      <c r="F157" s="2">
        <f t="shared" si="14"/>
        <v>6</v>
      </c>
      <c r="G157">
        <v>112554</v>
      </c>
      <c r="H157">
        <v>720</v>
      </c>
      <c r="I157">
        <v>9590</v>
      </c>
      <c r="J157">
        <v>5570</v>
      </c>
      <c r="K157">
        <v>1184</v>
      </c>
      <c r="L157">
        <v>28370</v>
      </c>
      <c r="M157">
        <v>224788</v>
      </c>
      <c r="N157">
        <v>9354081</v>
      </c>
      <c r="O157">
        <v>180528</v>
      </c>
      <c r="P157">
        <v>845</v>
      </c>
      <c r="Q157">
        <v>2591</v>
      </c>
      <c r="R157">
        <v>2124889</v>
      </c>
      <c r="S157">
        <v>22838</v>
      </c>
      <c r="T157">
        <v>56</v>
      </c>
      <c r="U157" s="42" t="str">
        <f>IFERROR(VLOOKUP(T157,Mapping!$A$1:$B$17,2,0),Absent)</f>
        <v>Texas</v>
      </c>
      <c r="V157" t="str">
        <f>VLOOKUP(T157,Mapping!$A$1:$B$17,2,0)</f>
        <v>Texas</v>
      </c>
      <c r="W157">
        <v>26113761</v>
      </c>
      <c r="X157">
        <v>504724</v>
      </c>
    </row>
    <row r="158" spans="1:24" x14ac:dyDescent="0.35">
      <c r="A158" s="1">
        <v>43999</v>
      </c>
      <c r="B158" s="1" t="str">
        <f t="shared" si="10"/>
        <v>2020_06</v>
      </c>
      <c r="C158" s="43" t="str">
        <f t="shared" si="11"/>
        <v>2020_6</v>
      </c>
      <c r="D158" s="43" t="str">
        <f t="shared" si="12"/>
        <v>2020_06</v>
      </c>
      <c r="E158" s="2">
        <f t="shared" si="13"/>
        <v>2020</v>
      </c>
      <c r="F158" s="2">
        <f t="shared" si="14"/>
        <v>6</v>
      </c>
      <c r="G158">
        <v>113334</v>
      </c>
      <c r="H158">
        <v>780</v>
      </c>
      <c r="I158">
        <v>9665</v>
      </c>
      <c r="J158">
        <v>5608</v>
      </c>
      <c r="K158">
        <v>1077</v>
      </c>
      <c r="L158">
        <v>28647</v>
      </c>
      <c r="M158">
        <v>225865</v>
      </c>
      <c r="N158">
        <v>9547747</v>
      </c>
      <c r="O158">
        <v>193666</v>
      </c>
      <c r="P158">
        <v>857</v>
      </c>
      <c r="Q158">
        <v>2584</v>
      </c>
      <c r="R158">
        <v>2149042</v>
      </c>
      <c r="S158">
        <v>24153</v>
      </c>
      <c r="T158">
        <v>56</v>
      </c>
      <c r="U158" s="42" t="str">
        <f>IFERROR(VLOOKUP(T158,Mapping!$A$1:$B$17,2,0),Absent)</f>
        <v>Texas</v>
      </c>
      <c r="V158" t="str">
        <f>VLOOKUP(T158,Mapping!$A$1:$B$17,2,0)</f>
        <v>Texas</v>
      </c>
      <c r="W158">
        <v>26675209</v>
      </c>
      <c r="X158">
        <v>561448</v>
      </c>
    </row>
    <row r="159" spans="1:24" x14ac:dyDescent="0.35">
      <c r="A159" s="1">
        <v>44000</v>
      </c>
      <c r="B159" s="1" t="str">
        <f t="shared" si="10"/>
        <v>2020_06</v>
      </c>
      <c r="C159" s="43" t="str">
        <f t="shared" si="11"/>
        <v>2020_6</v>
      </c>
      <c r="D159" s="43" t="str">
        <f t="shared" si="12"/>
        <v>2020_06</v>
      </c>
      <c r="E159" s="2">
        <f t="shared" si="13"/>
        <v>2020</v>
      </c>
      <c r="F159" s="2">
        <f t="shared" si="14"/>
        <v>6</v>
      </c>
      <c r="G159">
        <v>114016</v>
      </c>
      <c r="H159">
        <v>682</v>
      </c>
      <c r="I159">
        <v>9736</v>
      </c>
      <c r="J159">
        <v>5472</v>
      </c>
      <c r="K159">
        <v>1108</v>
      </c>
      <c r="L159">
        <v>28538</v>
      </c>
      <c r="M159">
        <v>226973</v>
      </c>
      <c r="N159">
        <v>9733740</v>
      </c>
      <c r="O159">
        <v>185993</v>
      </c>
      <c r="P159">
        <v>869</v>
      </c>
      <c r="Q159">
        <v>2518</v>
      </c>
      <c r="R159">
        <v>2176084</v>
      </c>
      <c r="S159">
        <v>27042</v>
      </c>
      <c r="T159">
        <v>56</v>
      </c>
      <c r="U159" s="42" t="str">
        <f>IFERROR(VLOOKUP(T159,Mapping!$A$1:$B$17,2,0),Absent)</f>
        <v>Texas</v>
      </c>
      <c r="V159" t="str">
        <f>VLOOKUP(T159,Mapping!$A$1:$B$17,2,0)</f>
        <v>Texas</v>
      </c>
      <c r="W159">
        <v>27231921</v>
      </c>
      <c r="X159">
        <v>556712</v>
      </c>
    </row>
    <row r="160" spans="1:24" x14ac:dyDescent="0.35">
      <c r="A160" s="1">
        <v>44001</v>
      </c>
      <c r="B160" s="1" t="str">
        <f t="shared" si="10"/>
        <v>2020_06</v>
      </c>
      <c r="C160" s="43" t="str">
        <f t="shared" si="11"/>
        <v>2020_6</v>
      </c>
      <c r="D160" s="43" t="str">
        <f t="shared" si="12"/>
        <v>2020_06</v>
      </c>
      <c r="E160" s="2">
        <f t="shared" si="13"/>
        <v>2020</v>
      </c>
      <c r="F160" s="2">
        <f t="shared" si="14"/>
        <v>6</v>
      </c>
      <c r="G160">
        <v>114668</v>
      </c>
      <c r="H160">
        <v>652</v>
      </c>
      <c r="I160">
        <v>9876</v>
      </c>
      <c r="J160">
        <v>5337</v>
      </c>
      <c r="K160">
        <v>1578</v>
      </c>
      <c r="L160">
        <v>28693</v>
      </c>
      <c r="M160">
        <v>228551</v>
      </c>
      <c r="N160">
        <v>9968477</v>
      </c>
      <c r="O160">
        <v>234737</v>
      </c>
      <c r="P160">
        <v>884</v>
      </c>
      <c r="Q160">
        <v>2433</v>
      </c>
      <c r="R160">
        <v>2206949</v>
      </c>
      <c r="S160">
        <v>30865</v>
      </c>
      <c r="T160">
        <v>56</v>
      </c>
      <c r="U160" s="42" t="str">
        <f>IFERROR(VLOOKUP(T160,Mapping!$A$1:$B$17,2,0),Absent)</f>
        <v>Texas</v>
      </c>
      <c r="V160" t="str">
        <f>VLOOKUP(T160,Mapping!$A$1:$B$17,2,0)</f>
        <v>Texas</v>
      </c>
      <c r="W160">
        <v>27895488</v>
      </c>
      <c r="X160">
        <v>663567</v>
      </c>
    </row>
    <row r="161" spans="1:24" x14ac:dyDescent="0.35">
      <c r="A161" s="1">
        <v>44002</v>
      </c>
      <c r="B161" s="1" t="str">
        <f t="shared" si="10"/>
        <v>2020_06</v>
      </c>
      <c r="C161" s="43" t="str">
        <f t="shared" si="11"/>
        <v>2020_6</v>
      </c>
      <c r="D161" s="43" t="str">
        <f t="shared" si="12"/>
        <v>2020_06</v>
      </c>
      <c r="E161" s="2">
        <f t="shared" si="13"/>
        <v>2020</v>
      </c>
      <c r="F161" s="2">
        <f t="shared" si="14"/>
        <v>6</v>
      </c>
      <c r="G161">
        <v>115283</v>
      </c>
      <c r="H161">
        <v>615</v>
      </c>
      <c r="I161">
        <v>9908</v>
      </c>
      <c r="J161">
        <v>5229</v>
      </c>
      <c r="K161">
        <v>699</v>
      </c>
      <c r="L161">
        <v>28084</v>
      </c>
      <c r="M161">
        <v>229250</v>
      </c>
      <c r="N161">
        <v>10167222</v>
      </c>
      <c r="O161">
        <v>198745</v>
      </c>
      <c r="P161">
        <v>888</v>
      </c>
      <c r="Q161">
        <v>2380</v>
      </c>
      <c r="R161">
        <v>2239185</v>
      </c>
      <c r="S161">
        <v>32236</v>
      </c>
      <c r="T161">
        <v>56</v>
      </c>
      <c r="U161" s="42" t="str">
        <f>IFERROR(VLOOKUP(T161,Mapping!$A$1:$B$17,2,0),Absent)</f>
        <v>Texas</v>
      </c>
      <c r="V161" t="str">
        <f>VLOOKUP(T161,Mapping!$A$1:$B$17,2,0)</f>
        <v>Texas</v>
      </c>
      <c r="W161">
        <v>28506951</v>
      </c>
      <c r="X161">
        <v>611463</v>
      </c>
    </row>
    <row r="162" spans="1:24" x14ac:dyDescent="0.35">
      <c r="A162" s="1">
        <v>44003</v>
      </c>
      <c r="B162" s="1" t="str">
        <f t="shared" si="10"/>
        <v>2020_06</v>
      </c>
      <c r="C162" s="43" t="str">
        <f t="shared" si="11"/>
        <v>2020_6</v>
      </c>
      <c r="D162" s="43" t="str">
        <f t="shared" si="12"/>
        <v>2020_06</v>
      </c>
      <c r="E162" s="2">
        <f t="shared" si="13"/>
        <v>2020</v>
      </c>
      <c r="F162" s="2">
        <f t="shared" si="14"/>
        <v>6</v>
      </c>
      <c r="G162">
        <v>115576</v>
      </c>
      <c r="H162">
        <v>293</v>
      </c>
      <c r="I162">
        <v>9944</v>
      </c>
      <c r="J162">
        <v>5195</v>
      </c>
      <c r="K162">
        <v>519</v>
      </c>
      <c r="L162">
        <v>28325</v>
      </c>
      <c r="M162">
        <v>229769</v>
      </c>
      <c r="N162">
        <v>10340087</v>
      </c>
      <c r="O162">
        <v>172865</v>
      </c>
      <c r="P162">
        <v>904</v>
      </c>
      <c r="Q162">
        <v>2321</v>
      </c>
      <c r="R162">
        <v>2268373</v>
      </c>
      <c r="S162">
        <v>29188</v>
      </c>
      <c r="T162">
        <v>56</v>
      </c>
      <c r="U162" s="42" t="str">
        <f>IFERROR(VLOOKUP(T162,Mapping!$A$1:$B$17,2,0),Absent)</f>
        <v>Texas</v>
      </c>
      <c r="V162" t="str">
        <f>VLOOKUP(T162,Mapping!$A$1:$B$17,2,0)</f>
        <v>Texas</v>
      </c>
      <c r="W162">
        <v>29012549</v>
      </c>
      <c r="X162">
        <v>505598</v>
      </c>
    </row>
    <row r="163" spans="1:24" x14ac:dyDescent="0.35">
      <c r="A163" s="1">
        <v>44004</v>
      </c>
      <c r="B163" s="1" t="str">
        <f t="shared" si="10"/>
        <v>2020_06</v>
      </c>
      <c r="C163" s="43" t="str">
        <f t="shared" si="11"/>
        <v>2020_6</v>
      </c>
      <c r="D163" s="43" t="str">
        <f t="shared" si="12"/>
        <v>2020_06</v>
      </c>
      <c r="E163" s="2">
        <f t="shared" si="13"/>
        <v>2020</v>
      </c>
      <c r="F163" s="2">
        <f t="shared" si="14"/>
        <v>6</v>
      </c>
      <c r="G163">
        <v>115864</v>
      </c>
      <c r="H163">
        <v>288</v>
      </c>
      <c r="I163">
        <v>10002</v>
      </c>
      <c r="J163">
        <v>5325</v>
      </c>
      <c r="K163">
        <v>824</v>
      </c>
      <c r="L163">
        <v>28963</v>
      </c>
      <c r="M163">
        <v>230593</v>
      </c>
      <c r="N163">
        <v>10506682</v>
      </c>
      <c r="O163">
        <v>166595</v>
      </c>
      <c r="P163">
        <v>909</v>
      </c>
      <c r="Q163">
        <v>2301</v>
      </c>
      <c r="R163">
        <v>2295202</v>
      </c>
      <c r="S163">
        <v>26829</v>
      </c>
      <c r="T163">
        <v>56</v>
      </c>
      <c r="U163" s="42" t="str">
        <f>IFERROR(VLOOKUP(T163,Mapping!$A$1:$B$17,2,0),Absent)</f>
        <v>Texas</v>
      </c>
      <c r="V163" t="str">
        <f>VLOOKUP(T163,Mapping!$A$1:$B$17,2,0)</f>
        <v>Texas</v>
      </c>
      <c r="W163">
        <v>29511712</v>
      </c>
      <c r="X163">
        <v>499163</v>
      </c>
    </row>
    <row r="164" spans="1:24" x14ac:dyDescent="0.35">
      <c r="A164" s="1">
        <v>44005</v>
      </c>
      <c r="B164" s="1" t="str">
        <f t="shared" si="10"/>
        <v>2020_06</v>
      </c>
      <c r="C164" s="43" t="str">
        <f t="shared" si="11"/>
        <v>2020_6</v>
      </c>
      <c r="D164" s="43" t="str">
        <f t="shared" si="12"/>
        <v>2020_06</v>
      </c>
      <c r="E164" s="2">
        <f t="shared" si="13"/>
        <v>2020</v>
      </c>
      <c r="F164" s="2">
        <f t="shared" si="14"/>
        <v>6</v>
      </c>
      <c r="G164">
        <v>116588</v>
      </c>
      <c r="H164">
        <v>724</v>
      </c>
      <c r="I164">
        <v>10077</v>
      </c>
      <c r="J164">
        <v>5392</v>
      </c>
      <c r="K164">
        <v>1271</v>
      </c>
      <c r="L164">
        <v>30355</v>
      </c>
      <c r="M164">
        <v>231864</v>
      </c>
      <c r="N164">
        <v>10678109</v>
      </c>
      <c r="O164">
        <v>171427</v>
      </c>
      <c r="P164">
        <v>918</v>
      </c>
      <c r="Q164">
        <v>2292</v>
      </c>
      <c r="R164">
        <v>2328649</v>
      </c>
      <c r="S164">
        <v>33447</v>
      </c>
      <c r="T164">
        <v>56</v>
      </c>
      <c r="U164" s="42" t="str">
        <f>IFERROR(VLOOKUP(T164,Mapping!$A$1:$B$17,2,0),Absent)</f>
        <v>Texas</v>
      </c>
      <c r="V164" t="str">
        <f>VLOOKUP(T164,Mapping!$A$1:$B$17,2,0)</f>
        <v>Texas</v>
      </c>
      <c r="W164">
        <v>30181727</v>
      </c>
      <c r="X164">
        <v>670015</v>
      </c>
    </row>
    <row r="165" spans="1:24" x14ac:dyDescent="0.35">
      <c r="A165" s="1">
        <v>44006</v>
      </c>
      <c r="B165" s="1" t="str">
        <f t="shared" si="10"/>
        <v>2020_06</v>
      </c>
      <c r="C165" s="43" t="str">
        <f t="shared" si="11"/>
        <v>2020_6</v>
      </c>
      <c r="D165" s="43" t="str">
        <f t="shared" si="12"/>
        <v>2020_06</v>
      </c>
      <c r="E165" s="2">
        <f t="shared" si="13"/>
        <v>2020</v>
      </c>
      <c r="F165" s="2">
        <f t="shared" si="14"/>
        <v>6</v>
      </c>
      <c r="G165">
        <v>117292</v>
      </c>
      <c r="H165">
        <v>704</v>
      </c>
      <c r="I165">
        <v>10173</v>
      </c>
      <c r="J165">
        <v>5292</v>
      </c>
      <c r="K165">
        <v>1246</v>
      </c>
      <c r="L165">
        <v>31270</v>
      </c>
      <c r="M165">
        <v>233110</v>
      </c>
      <c r="N165">
        <v>10862746</v>
      </c>
      <c r="O165">
        <v>184637</v>
      </c>
      <c r="P165">
        <v>934</v>
      </c>
      <c r="Q165">
        <v>2247</v>
      </c>
      <c r="R165">
        <v>2367766</v>
      </c>
      <c r="S165">
        <v>39117</v>
      </c>
      <c r="T165">
        <v>56</v>
      </c>
      <c r="U165" s="42" t="str">
        <f>IFERROR(VLOOKUP(T165,Mapping!$A$1:$B$17,2,0),Absent)</f>
        <v>Texas</v>
      </c>
      <c r="V165" t="str">
        <f>VLOOKUP(T165,Mapping!$A$1:$B$17,2,0)</f>
        <v>Texas</v>
      </c>
      <c r="W165">
        <v>30744689</v>
      </c>
      <c r="X165">
        <v>562962</v>
      </c>
    </row>
    <row r="166" spans="1:24" x14ac:dyDescent="0.35">
      <c r="A166" s="1">
        <v>44007</v>
      </c>
      <c r="B166" s="1" t="str">
        <f t="shared" si="10"/>
        <v>2020_06</v>
      </c>
      <c r="C166" s="43" t="str">
        <f t="shared" si="11"/>
        <v>2020_6</v>
      </c>
      <c r="D166" s="43" t="str">
        <f t="shared" si="12"/>
        <v>2020_06</v>
      </c>
      <c r="E166" s="2">
        <f t="shared" si="13"/>
        <v>2020</v>
      </c>
      <c r="F166" s="2">
        <f t="shared" si="14"/>
        <v>6</v>
      </c>
      <c r="G166">
        <v>117940</v>
      </c>
      <c r="H166">
        <v>648</v>
      </c>
      <c r="I166">
        <v>10257</v>
      </c>
      <c r="J166">
        <v>5319</v>
      </c>
      <c r="K166">
        <v>1296</v>
      </c>
      <c r="L166">
        <v>31922</v>
      </c>
      <c r="M166">
        <v>234406</v>
      </c>
      <c r="N166">
        <v>11110640</v>
      </c>
      <c r="O166">
        <v>247894</v>
      </c>
      <c r="P166">
        <v>951</v>
      </c>
      <c r="Q166">
        <v>2214</v>
      </c>
      <c r="R166">
        <v>2407473</v>
      </c>
      <c r="S166">
        <v>39707</v>
      </c>
      <c r="T166">
        <v>56</v>
      </c>
      <c r="U166" s="42" t="str">
        <f>IFERROR(VLOOKUP(T166,Mapping!$A$1:$B$17,2,0),Absent)</f>
        <v>Texas</v>
      </c>
      <c r="V166" t="str">
        <f>VLOOKUP(T166,Mapping!$A$1:$B$17,2,0)</f>
        <v>Texas</v>
      </c>
      <c r="W166">
        <v>31460259</v>
      </c>
      <c r="X166">
        <v>715570</v>
      </c>
    </row>
    <row r="167" spans="1:24" x14ac:dyDescent="0.35">
      <c r="A167" s="1">
        <v>44008</v>
      </c>
      <c r="B167" s="1" t="str">
        <f t="shared" si="10"/>
        <v>2020_06</v>
      </c>
      <c r="C167" s="43" t="str">
        <f t="shared" si="11"/>
        <v>2020_6</v>
      </c>
      <c r="D167" s="43" t="str">
        <f t="shared" si="12"/>
        <v>2020_06</v>
      </c>
      <c r="E167" s="2">
        <f t="shared" si="13"/>
        <v>2020</v>
      </c>
      <c r="F167" s="2">
        <f t="shared" si="14"/>
        <v>6</v>
      </c>
      <c r="G167">
        <v>118558</v>
      </c>
      <c r="H167">
        <v>618</v>
      </c>
      <c r="I167">
        <v>10334</v>
      </c>
      <c r="J167">
        <v>5290</v>
      </c>
      <c r="K167">
        <v>1542</v>
      </c>
      <c r="L167">
        <v>31850</v>
      </c>
      <c r="M167">
        <v>235948</v>
      </c>
      <c r="N167">
        <v>11330989</v>
      </c>
      <c r="O167">
        <v>220349</v>
      </c>
      <c r="P167">
        <v>966</v>
      </c>
      <c r="Q167">
        <v>2069</v>
      </c>
      <c r="R167">
        <v>2451813</v>
      </c>
      <c r="S167">
        <v>44340</v>
      </c>
      <c r="T167">
        <v>56</v>
      </c>
      <c r="U167" s="42" t="str">
        <f>IFERROR(VLOOKUP(T167,Mapping!$A$1:$B$17,2,0),Absent)</f>
        <v>Texas</v>
      </c>
      <c r="V167" t="str">
        <f>VLOOKUP(T167,Mapping!$A$1:$B$17,2,0)</f>
        <v>Texas</v>
      </c>
      <c r="W167">
        <v>32253713</v>
      </c>
      <c r="X167">
        <v>793454</v>
      </c>
    </row>
    <row r="168" spans="1:24" x14ac:dyDescent="0.35">
      <c r="A168" s="1">
        <v>44009</v>
      </c>
      <c r="B168" s="1" t="str">
        <f t="shared" si="10"/>
        <v>2020_06</v>
      </c>
      <c r="C168" s="43" t="str">
        <f t="shared" si="11"/>
        <v>2020_6</v>
      </c>
      <c r="D168" s="43" t="str">
        <f t="shared" si="12"/>
        <v>2020_06</v>
      </c>
      <c r="E168" s="2">
        <f t="shared" si="13"/>
        <v>2020</v>
      </c>
      <c r="F168" s="2">
        <f t="shared" si="14"/>
        <v>6</v>
      </c>
      <c r="G168">
        <v>119066</v>
      </c>
      <c r="H168">
        <v>508</v>
      </c>
      <c r="I168">
        <v>10415</v>
      </c>
      <c r="J168">
        <v>5314</v>
      </c>
      <c r="K168">
        <v>1058</v>
      </c>
      <c r="L168">
        <v>32566</v>
      </c>
      <c r="M168">
        <v>237006</v>
      </c>
      <c r="N168">
        <v>11546910</v>
      </c>
      <c r="O168">
        <v>215921</v>
      </c>
      <c r="P168">
        <v>977</v>
      </c>
      <c r="Q168">
        <v>2159</v>
      </c>
      <c r="R168">
        <v>2494871</v>
      </c>
      <c r="S168">
        <v>43058</v>
      </c>
      <c r="T168">
        <v>56</v>
      </c>
      <c r="U168" s="42" t="str">
        <f>IFERROR(VLOOKUP(T168,Mapping!$A$1:$B$17,2,0),Absent)</f>
        <v>Texas</v>
      </c>
      <c r="V168" t="str">
        <f>VLOOKUP(T168,Mapping!$A$1:$B$17,2,0)</f>
        <v>Texas</v>
      </c>
      <c r="W168">
        <v>32974848</v>
      </c>
      <c r="X168">
        <v>721135</v>
      </c>
    </row>
    <row r="169" spans="1:24" x14ac:dyDescent="0.35">
      <c r="A169" s="1">
        <v>44010</v>
      </c>
      <c r="B169" s="1" t="str">
        <f t="shared" si="10"/>
        <v>2020_06</v>
      </c>
      <c r="C169" s="43" t="str">
        <f t="shared" si="11"/>
        <v>2020_6</v>
      </c>
      <c r="D169" s="43" t="str">
        <f t="shared" si="12"/>
        <v>2020_06</v>
      </c>
      <c r="E169" s="2">
        <f t="shared" si="13"/>
        <v>2020</v>
      </c>
      <c r="F169" s="2">
        <f t="shared" si="14"/>
        <v>6</v>
      </c>
      <c r="G169">
        <v>119339</v>
      </c>
      <c r="H169">
        <v>273</v>
      </c>
      <c r="I169">
        <v>10473</v>
      </c>
      <c r="J169">
        <v>5252</v>
      </c>
      <c r="K169">
        <v>547</v>
      </c>
      <c r="L169">
        <v>32575</v>
      </c>
      <c r="M169">
        <v>237553</v>
      </c>
      <c r="N169">
        <v>11774867</v>
      </c>
      <c r="O169">
        <v>227957</v>
      </c>
      <c r="P169">
        <v>983</v>
      </c>
      <c r="Q169">
        <v>2077</v>
      </c>
      <c r="R169">
        <v>2536616</v>
      </c>
      <c r="S169">
        <v>41745</v>
      </c>
      <c r="T169">
        <v>56</v>
      </c>
      <c r="U169" s="42" t="str">
        <f>IFERROR(VLOOKUP(T169,Mapping!$A$1:$B$17,2,0),Absent)</f>
        <v>Texas</v>
      </c>
      <c r="V169" t="str">
        <f>VLOOKUP(T169,Mapping!$A$1:$B$17,2,0)</f>
        <v>Texas</v>
      </c>
      <c r="W169">
        <v>33588826</v>
      </c>
      <c r="X169">
        <v>613978</v>
      </c>
    </row>
    <row r="170" spans="1:24" x14ac:dyDescent="0.35">
      <c r="A170" s="1">
        <v>44011</v>
      </c>
      <c r="B170" s="1" t="str">
        <f t="shared" si="10"/>
        <v>2020_06</v>
      </c>
      <c r="C170" s="43" t="str">
        <f t="shared" si="11"/>
        <v>2020_6</v>
      </c>
      <c r="D170" s="43" t="str">
        <f t="shared" si="12"/>
        <v>2020_06</v>
      </c>
      <c r="E170" s="2">
        <f t="shared" si="13"/>
        <v>2020</v>
      </c>
      <c r="F170" s="2">
        <f t="shared" si="14"/>
        <v>6</v>
      </c>
      <c r="G170">
        <v>119675</v>
      </c>
      <c r="H170">
        <v>336</v>
      </c>
      <c r="I170">
        <v>10542</v>
      </c>
      <c r="J170">
        <v>5389</v>
      </c>
      <c r="K170">
        <v>731</v>
      </c>
      <c r="L170">
        <v>33742</v>
      </c>
      <c r="M170">
        <v>238284</v>
      </c>
      <c r="N170">
        <v>12021777</v>
      </c>
      <c r="O170">
        <v>246910</v>
      </c>
      <c r="P170">
        <v>990</v>
      </c>
      <c r="Q170">
        <v>2021</v>
      </c>
      <c r="R170">
        <v>2576014</v>
      </c>
      <c r="S170">
        <v>39398</v>
      </c>
      <c r="T170">
        <v>56</v>
      </c>
      <c r="U170" s="42" t="str">
        <f>IFERROR(VLOOKUP(T170,Mapping!$A$1:$B$17,2,0),Absent)</f>
        <v>Texas</v>
      </c>
      <c r="V170" t="str">
        <f>VLOOKUP(T170,Mapping!$A$1:$B$17,2,0)</f>
        <v>Texas</v>
      </c>
      <c r="W170">
        <v>34250200</v>
      </c>
      <c r="X170">
        <v>661374</v>
      </c>
    </row>
    <row r="171" spans="1:24" x14ac:dyDescent="0.35">
      <c r="A171" s="1">
        <v>44012</v>
      </c>
      <c r="B171" s="1" t="str">
        <f t="shared" si="10"/>
        <v>2020_06</v>
      </c>
      <c r="C171" s="43" t="str">
        <f t="shared" si="11"/>
        <v>2020_6</v>
      </c>
      <c r="D171" s="43" t="str">
        <f t="shared" si="12"/>
        <v>2020_06</v>
      </c>
      <c r="E171" s="2">
        <f t="shared" si="13"/>
        <v>2020</v>
      </c>
      <c r="F171" s="2">
        <f t="shared" si="14"/>
        <v>6</v>
      </c>
      <c r="G171">
        <v>120254</v>
      </c>
      <c r="H171">
        <v>579</v>
      </c>
      <c r="I171">
        <v>10669</v>
      </c>
      <c r="J171">
        <v>5426</v>
      </c>
      <c r="K171">
        <v>1473</v>
      </c>
      <c r="L171">
        <v>35337</v>
      </c>
      <c r="M171">
        <v>239757</v>
      </c>
      <c r="N171">
        <v>12247033</v>
      </c>
      <c r="O171">
        <v>225256</v>
      </c>
      <c r="P171">
        <v>1008</v>
      </c>
      <c r="Q171">
        <v>2044</v>
      </c>
      <c r="R171">
        <v>2623024</v>
      </c>
      <c r="S171">
        <v>47010</v>
      </c>
      <c r="T171">
        <v>56</v>
      </c>
      <c r="U171" s="42" t="str">
        <f>IFERROR(VLOOKUP(T171,Mapping!$A$1:$B$17,2,0),Absent)</f>
        <v>Texas</v>
      </c>
      <c r="V171" t="str">
        <f>VLOOKUP(T171,Mapping!$A$1:$B$17,2,0)</f>
        <v>Texas</v>
      </c>
      <c r="W171">
        <v>34960926</v>
      </c>
      <c r="X171">
        <v>710726</v>
      </c>
    </row>
    <row r="172" spans="1:24" x14ac:dyDescent="0.35">
      <c r="A172" s="1">
        <v>44013</v>
      </c>
      <c r="B172" s="1" t="str">
        <f t="shared" si="10"/>
        <v>2020_07</v>
      </c>
      <c r="C172" s="43" t="str">
        <f t="shared" si="11"/>
        <v>2020_7</v>
      </c>
      <c r="D172" s="43" t="str">
        <f t="shared" si="12"/>
        <v>2020_07</v>
      </c>
      <c r="E172" s="2">
        <f t="shared" si="13"/>
        <v>2020</v>
      </c>
      <c r="F172" s="2">
        <f t="shared" si="14"/>
        <v>7</v>
      </c>
      <c r="G172">
        <v>120952</v>
      </c>
      <c r="H172">
        <v>698</v>
      </c>
      <c r="I172">
        <v>10752</v>
      </c>
      <c r="J172">
        <v>5492</v>
      </c>
      <c r="K172">
        <v>1429</v>
      </c>
      <c r="L172">
        <v>36526</v>
      </c>
      <c r="M172">
        <v>241186</v>
      </c>
      <c r="N172">
        <v>12471239</v>
      </c>
      <c r="O172">
        <v>224206</v>
      </c>
      <c r="P172">
        <v>1027</v>
      </c>
      <c r="Q172">
        <v>2099</v>
      </c>
      <c r="R172">
        <v>2674070</v>
      </c>
      <c r="S172">
        <v>51046</v>
      </c>
      <c r="T172">
        <v>56</v>
      </c>
      <c r="U172" s="42" t="str">
        <f>IFERROR(VLOOKUP(T172,Mapping!$A$1:$B$17,2,0),Absent)</f>
        <v>Texas</v>
      </c>
      <c r="V172" t="str">
        <f>VLOOKUP(T172,Mapping!$A$1:$B$17,2,0)</f>
        <v>Texas</v>
      </c>
      <c r="W172">
        <v>35690419</v>
      </c>
      <c r="X172">
        <v>729493</v>
      </c>
    </row>
    <row r="173" spans="1:24" x14ac:dyDescent="0.35">
      <c r="A173" s="1">
        <v>44014</v>
      </c>
      <c r="B173" s="1" t="str">
        <f t="shared" si="10"/>
        <v>2020_07</v>
      </c>
      <c r="C173" s="43" t="str">
        <f t="shared" si="11"/>
        <v>2020_7</v>
      </c>
      <c r="D173" s="43" t="str">
        <f t="shared" si="12"/>
        <v>2020_07</v>
      </c>
      <c r="E173" s="2">
        <f t="shared" si="13"/>
        <v>2020</v>
      </c>
      <c r="F173" s="2">
        <f t="shared" si="14"/>
        <v>7</v>
      </c>
      <c r="G173">
        <v>121651</v>
      </c>
      <c r="H173">
        <v>699</v>
      </c>
      <c r="I173">
        <v>10843</v>
      </c>
      <c r="J173">
        <v>5636</v>
      </c>
      <c r="K173">
        <v>1697</v>
      </c>
      <c r="L173">
        <v>37646</v>
      </c>
      <c r="M173">
        <v>242883</v>
      </c>
      <c r="N173">
        <v>12699902</v>
      </c>
      <c r="O173">
        <v>228663</v>
      </c>
      <c r="P173">
        <v>1041</v>
      </c>
      <c r="Q173">
        <v>2104</v>
      </c>
      <c r="R173">
        <v>2727581</v>
      </c>
      <c r="S173">
        <v>53511</v>
      </c>
      <c r="T173">
        <v>56</v>
      </c>
      <c r="U173" s="42" t="str">
        <f>IFERROR(VLOOKUP(T173,Mapping!$A$1:$B$17,2,0),Absent)</f>
        <v>Texas</v>
      </c>
      <c r="V173" t="str">
        <f>VLOOKUP(T173,Mapping!$A$1:$B$17,2,0)</f>
        <v>Texas</v>
      </c>
      <c r="W173">
        <v>36464754</v>
      </c>
      <c r="X173">
        <v>774335</v>
      </c>
    </row>
    <row r="174" spans="1:24" x14ac:dyDescent="0.35">
      <c r="A174" s="1">
        <v>44015</v>
      </c>
      <c r="B174" s="1" t="str">
        <f t="shared" si="10"/>
        <v>2020_07</v>
      </c>
      <c r="C174" s="43" t="str">
        <f t="shared" si="11"/>
        <v>2020_7</v>
      </c>
      <c r="D174" s="43" t="str">
        <f t="shared" si="12"/>
        <v>2020_07</v>
      </c>
      <c r="E174" s="2">
        <f t="shared" si="13"/>
        <v>2020</v>
      </c>
      <c r="F174" s="2">
        <f t="shared" si="14"/>
        <v>7</v>
      </c>
      <c r="G174">
        <v>122254</v>
      </c>
      <c r="H174">
        <v>603</v>
      </c>
      <c r="I174">
        <v>10936</v>
      </c>
      <c r="J174">
        <v>5597</v>
      </c>
      <c r="K174">
        <v>1358</v>
      </c>
      <c r="L174">
        <v>37927</v>
      </c>
      <c r="M174">
        <v>244241</v>
      </c>
      <c r="N174">
        <v>12947436</v>
      </c>
      <c r="O174">
        <v>247534</v>
      </c>
      <c r="P174">
        <v>1059</v>
      </c>
      <c r="Q174">
        <v>2049</v>
      </c>
      <c r="R174">
        <v>2781780</v>
      </c>
      <c r="S174">
        <v>54199</v>
      </c>
      <c r="T174">
        <v>56</v>
      </c>
      <c r="U174" s="42" t="str">
        <f>IFERROR(VLOOKUP(T174,Mapping!$A$1:$B$17,2,0),Absent)</f>
        <v>Texas</v>
      </c>
      <c r="V174" t="str">
        <f>VLOOKUP(T174,Mapping!$A$1:$B$17,2,0)</f>
        <v>Texas</v>
      </c>
      <c r="W174">
        <v>37260936</v>
      </c>
      <c r="X174">
        <v>796182</v>
      </c>
    </row>
    <row r="175" spans="1:24" x14ac:dyDescent="0.35">
      <c r="A175" s="1">
        <v>44016</v>
      </c>
      <c r="B175" s="1" t="str">
        <f t="shared" si="10"/>
        <v>2020_07</v>
      </c>
      <c r="C175" s="43" t="str">
        <f t="shared" si="11"/>
        <v>2020_7</v>
      </c>
      <c r="D175" s="43" t="str">
        <f t="shared" si="12"/>
        <v>2020_07</v>
      </c>
      <c r="E175" s="2">
        <f t="shared" si="13"/>
        <v>2020</v>
      </c>
      <c r="F175" s="2">
        <f t="shared" si="14"/>
        <v>7</v>
      </c>
      <c r="G175">
        <v>122550</v>
      </c>
      <c r="H175">
        <v>296</v>
      </c>
      <c r="I175">
        <v>10977</v>
      </c>
      <c r="J175">
        <v>5633</v>
      </c>
      <c r="K175">
        <v>872</v>
      </c>
      <c r="L175">
        <v>38281</v>
      </c>
      <c r="M175">
        <v>245113</v>
      </c>
      <c r="N175">
        <v>13158631</v>
      </c>
      <c r="O175">
        <v>211195</v>
      </c>
      <c r="P175">
        <v>1063</v>
      </c>
      <c r="Q175">
        <v>1982</v>
      </c>
      <c r="R175">
        <v>2836661</v>
      </c>
      <c r="S175">
        <v>54881</v>
      </c>
      <c r="T175">
        <v>56</v>
      </c>
      <c r="U175" s="42" t="str">
        <f>IFERROR(VLOOKUP(T175,Mapping!$A$1:$B$17,2,0),Absent)</f>
        <v>Texas</v>
      </c>
      <c r="V175" t="str">
        <f>VLOOKUP(T175,Mapping!$A$1:$B$17,2,0)</f>
        <v>Texas</v>
      </c>
      <c r="W175">
        <v>37951782</v>
      </c>
      <c r="X175">
        <v>690846</v>
      </c>
    </row>
    <row r="176" spans="1:24" x14ac:dyDescent="0.35">
      <c r="A176" s="1">
        <v>44017</v>
      </c>
      <c r="B176" s="1" t="str">
        <f t="shared" si="10"/>
        <v>2020_07</v>
      </c>
      <c r="C176" s="43" t="str">
        <f t="shared" si="11"/>
        <v>2020_7</v>
      </c>
      <c r="D176" s="43" t="str">
        <f t="shared" si="12"/>
        <v>2020_07</v>
      </c>
      <c r="E176" s="2">
        <f t="shared" si="13"/>
        <v>2020</v>
      </c>
      <c r="F176" s="2">
        <f t="shared" si="14"/>
        <v>7</v>
      </c>
      <c r="G176">
        <v>122759</v>
      </c>
      <c r="H176">
        <v>209</v>
      </c>
      <c r="I176">
        <v>11010</v>
      </c>
      <c r="J176">
        <v>5653</v>
      </c>
      <c r="K176">
        <v>582</v>
      </c>
      <c r="L176">
        <v>38872</v>
      </c>
      <c r="M176">
        <v>245695</v>
      </c>
      <c r="N176">
        <v>13370071</v>
      </c>
      <c r="O176">
        <v>211440</v>
      </c>
      <c r="P176">
        <v>1064</v>
      </c>
      <c r="Q176">
        <v>2080</v>
      </c>
      <c r="R176">
        <v>2881995</v>
      </c>
      <c r="S176">
        <v>45334</v>
      </c>
      <c r="T176">
        <v>56</v>
      </c>
      <c r="U176" s="42" t="str">
        <f>IFERROR(VLOOKUP(T176,Mapping!$A$1:$B$17,2,0),Absent)</f>
        <v>Texas</v>
      </c>
      <c r="V176" t="str">
        <f>VLOOKUP(T176,Mapping!$A$1:$B$17,2,0)</f>
        <v>Texas</v>
      </c>
      <c r="W176">
        <v>38572381</v>
      </c>
      <c r="X176">
        <v>620599</v>
      </c>
    </row>
    <row r="177" spans="1:24" x14ac:dyDescent="0.35">
      <c r="A177" s="1">
        <v>44018</v>
      </c>
      <c r="B177" s="1" t="str">
        <f t="shared" si="10"/>
        <v>2020_07</v>
      </c>
      <c r="C177" s="43" t="str">
        <f t="shared" si="11"/>
        <v>2020_7</v>
      </c>
      <c r="D177" s="43" t="str">
        <f t="shared" si="12"/>
        <v>2020_07</v>
      </c>
      <c r="E177" s="2">
        <f t="shared" si="13"/>
        <v>2020</v>
      </c>
      <c r="F177" s="2">
        <f t="shared" si="14"/>
        <v>7</v>
      </c>
      <c r="G177">
        <v>122996</v>
      </c>
      <c r="H177">
        <v>237</v>
      </c>
      <c r="I177">
        <v>11058</v>
      </c>
      <c r="J177">
        <v>5678</v>
      </c>
      <c r="K177">
        <v>762</v>
      </c>
      <c r="L177">
        <v>39960</v>
      </c>
      <c r="M177">
        <v>246457</v>
      </c>
      <c r="N177">
        <v>13541630</v>
      </c>
      <c r="O177">
        <v>171559</v>
      </c>
      <c r="P177">
        <v>1070</v>
      </c>
      <c r="Q177">
        <v>2104</v>
      </c>
      <c r="R177">
        <v>2922920</v>
      </c>
      <c r="S177">
        <v>40925</v>
      </c>
      <c r="T177">
        <v>56</v>
      </c>
      <c r="U177" s="42" t="str">
        <f>IFERROR(VLOOKUP(T177,Mapping!$A$1:$B$17,2,0),Absent)</f>
        <v>Texas</v>
      </c>
      <c r="V177" t="str">
        <f>VLOOKUP(T177,Mapping!$A$1:$B$17,2,0)</f>
        <v>Texas</v>
      </c>
      <c r="W177">
        <v>39223210</v>
      </c>
      <c r="X177">
        <v>650829</v>
      </c>
    </row>
    <row r="178" spans="1:24" x14ac:dyDescent="0.35">
      <c r="A178" s="1">
        <v>44019</v>
      </c>
      <c r="B178" s="1" t="str">
        <f t="shared" si="10"/>
        <v>2020_07</v>
      </c>
      <c r="C178" s="43" t="str">
        <f t="shared" si="11"/>
        <v>2020_7</v>
      </c>
      <c r="D178" s="43" t="str">
        <f t="shared" si="12"/>
        <v>2020_07</v>
      </c>
      <c r="E178" s="2">
        <f t="shared" si="13"/>
        <v>2020</v>
      </c>
      <c r="F178" s="2">
        <f t="shared" si="14"/>
        <v>7</v>
      </c>
      <c r="G178">
        <v>123901</v>
      </c>
      <c r="H178">
        <v>905</v>
      </c>
      <c r="I178">
        <v>11177</v>
      </c>
      <c r="J178">
        <v>5838</v>
      </c>
      <c r="K178">
        <v>1976</v>
      </c>
      <c r="L178">
        <v>41949</v>
      </c>
      <c r="M178">
        <v>248433</v>
      </c>
      <c r="N178">
        <v>13750190</v>
      </c>
      <c r="O178">
        <v>208560</v>
      </c>
      <c r="P178">
        <v>1084</v>
      </c>
      <c r="Q178">
        <v>2102</v>
      </c>
      <c r="R178">
        <v>2973910</v>
      </c>
      <c r="S178">
        <v>50990</v>
      </c>
      <c r="T178">
        <v>56</v>
      </c>
      <c r="U178" s="42" t="str">
        <f>IFERROR(VLOOKUP(T178,Mapping!$A$1:$B$17,2,0),Absent)</f>
        <v>Texas</v>
      </c>
      <c r="V178" t="str">
        <f>VLOOKUP(T178,Mapping!$A$1:$B$17,2,0)</f>
        <v>Texas</v>
      </c>
      <c r="W178">
        <v>39965243</v>
      </c>
      <c r="X178">
        <v>742033</v>
      </c>
    </row>
    <row r="179" spans="1:24" x14ac:dyDescent="0.35">
      <c r="A179" s="1">
        <v>44020</v>
      </c>
      <c r="B179" s="1" t="str">
        <f t="shared" si="10"/>
        <v>2020_07</v>
      </c>
      <c r="C179" s="43" t="str">
        <f t="shared" si="11"/>
        <v>2020_7</v>
      </c>
      <c r="D179" s="43" t="str">
        <f t="shared" si="12"/>
        <v>2020_07</v>
      </c>
      <c r="E179" s="2">
        <f t="shared" si="13"/>
        <v>2020</v>
      </c>
      <c r="F179" s="2">
        <f t="shared" si="14"/>
        <v>7</v>
      </c>
      <c r="G179">
        <v>124720</v>
      </c>
      <c r="H179">
        <v>819</v>
      </c>
      <c r="I179">
        <v>11303</v>
      </c>
      <c r="J179">
        <v>5872</v>
      </c>
      <c r="K179">
        <v>1890</v>
      </c>
      <c r="L179">
        <v>43207</v>
      </c>
      <c r="M179">
        <v>250323</v>
      </c>
      <c r="N179">
        <v>13961363</v>
      </c>
      <c r="O179">
        <v>211173</v>
      </c>
      <c r="P179">
        <v>1103</v>
      </c>
      <c r="Q179">
        <v>2167</v>
      </c>
      <c r="R179">
        <v>3036723</v>
      </c>
      <c r="S179">
        <v>62813</v>
      </c>
      <c r="T179">
        <v>56</v>
      </c>
      <c r="U179" s="42" t="str">
        <f>IFERROR(VLOOKUP(T179,Mapping!$A$1:$B$17,2,0),Absent)</f>
        <v>Texas</v>
      </c>
      <c r="V179" t="str">
        <f>VLOOKUP(T179,Mapping!$A$1:$B$17,2,0)</f>
        <v>Texas</v>
      </c>
      <c r="W179">
        <v>40745821</v>
      </c>
      <c r="X179">
        <v>780578</v>
      </c>
    </row>
    <row r="180" spans="1:24" x14ac:dyDescent="0.35">
      <c r="A180" s="1">
        <v>44021</v>
      </c>
      <c r="B180" s="1" t="str">
        <f t="shared" si="10"/>
        <v>2020_07</v>
      </c>
      <c r="C180" s="43" t="str">
        <f t="shared" si="11"/>
        <v>2020_7</v>
      </c>
      <c r="D180" s="43" t="str">
        <f t="shared" si="12"/>
        <v>2020_07</v>
      </c>
      <c r="E180" s="2">
        <f t="shared" si="13"/>
        <v>2020</v>
      </c>
      <c r="F180" s="2">
        <f t="shared" si="14"/>
        <v>7</v>
      </c>
      <c r="G180">
        <v>125583</v>
      </c>
      <c r="H180">
        <v>863</v>
      </c>
      <c r="I180">
        <v>11370</v>
      </c>
      <c r="J180">
        <v>5843</v>
      </c>
      <c r="K180">
        <v>1661</v>
      </c>
      <c r="L180">
        <v>44051</v>
      </c>
      <c r="M180">
        <v>251984</v>
      </c>
      <c r="N180">
        <v>14245332</v>
      </c>
      <c r="O180">
        <v>283969</v>
      </c>
      <c r="P180">
        <v>1138</v>
      </c>
      <c r="Q180">
        <v>2129</v>
      </c>
      <c r="R180">
        <v>3095785</v>
      </c>
      <c r="S180">
        <v>59062</v>
      </c>
      <c r="T180">
        <v>56</v>
      </c>
      <c r="U180" s="42" t="str">
        <f>IFERROR(VLOOKUP(T180,Mapping!$A$1:$B$17,2,0),Absent)</f>
        <v>Texas</v>
      </c>
      <c r="V180" t="str">
        <f>VLOOKUP(T180,Mapping!$A$1:$B$17,2,0)</f>
        <v>Texas</v>
      </c>
      <c r="W180">
        <v>41592437</v>
      </c>
      <c r="X180">
        <v>846616</v>
      </c>
    </row>
    <row r="181" spans="1:24" x14ac:dyDescent="0.35">
      <c r="A181" s="1">
        <v>44022</v>
      </c>
      <c r="B181" s="1" t="str">
        <f t="shared" si="10"/>
        <v>2020_07</v>
      </c>
      <c r="C181" s="43" t="str">
        <f t="shared" si="11"/>
        <v>2020_7</v>
      </c>
      <c r="D181" s="43" t="str">
        <f t="shared" si="12"/>
        <v>2020_07</v>
      </c>
      <c r="E181" s="2">
        <f t="shared" si="13"/>
        <v>2020</v>
      </c>
      <c r="F181" s="2">
        <f t="shared" si="14"/>
        <v>7</v>
      </c>
      <c r="G181">
        <v>126422</v>
      </c>
      <c r="H181">
        <v>839</v>
      </c>
      <c r="I181">
        <v>11523</v>
      </c>
      <c r="J181">
        <v>5899</v>
      </c>
      <c r="K181">
        <v>2196</v>
      </c>
      <c r="L181">
        <v>51724</v>
      </c>
      <c r="M181">
        <v>254180</v>
      </c>
      <c r="N181">
        <v>14533974</v>
      </c>
      <c r="O181">
        <v>288642</v>
      </c>
      <c r="P181">
        <v>1118</v>
      </c>
      <c r="Q181">
        <v>2192</v>
      </c>
      <c r="R181">
        <v>3162896</v>
      </c>
      <c r="S181">
        <v>67111</v>
      </c>
      <c r="T181">
        <v>56</v>
      </c>
      <c r="U181" s="42" t="str">
        <f>IFERROR(VLOOKUP(T181,Mapping!$A$1:$B$17,2,0),Absent)</f>
        <v>Texas</v>
      </c>
      <c r="V181" t="str">
        <f>VLOOKUP(T181,Mapping!$A$1:$B$17,2,0)</f>
        <v>Texas</v>
      </c>
      <c r="W181">
        <v>42505035</v>
      </c>
      <c r="X181">
        <v>912598</v>
      </c>
    </row>
    <row r="182" spans="1:24" x14ac:dyDescent="0.35">
      <c r="A182" s="1">
        <v>44023</v>
      </c>
      <c r="B182" s="1" t="str">
        <f t="shared" si="10"/>
        <v>2020_07</v>
      </c>
      <c r="C182" s="43" t="str">
        <f t="shared" si="11"/>
        <v>2020_7</v>
      </c>
      <c r="D182" s="43" t="str">
        <f t="shared" si="12"/>
        <v>2020_07</v>
      </c>
      <c r="E182" s="2">
        <f t="shared" si="13"/>
        <v>2020</v>
      </c>
      <c r="F182" s="2">
        <f t="shared" si="14"/>
        <v>7</v>
      </c>
      <c r="G182">
        <v>127177</v>
      </c>
      <c r="H182">
        <v>755</v>
      </c>
      <c r="I182">
        <v>11612</v>
      </c>
      <c r="J182">
        <v>5939</v>
      </c>
      <c r="K182">
        <v>5088</v>
      </c>
      <c r="L182">
        <v>51982</v>
      </c>
      <c r="M182">
        <v>259268</v>
      </c>
      <c r="N182">
        <v>14798883</v>
      </c>
      <c r="O182">
        <v>264909</v>
      </c>
      <c r="P182">
        <v>1128</v>
      </c>
      <c r="Q182">
        <v>2169</v>
      </c>
      <c r="R182">
        <v>3225465</v>
      </c>
      <c r="S182">
        <v>62569</v>
      </c>
      <c r="T182">
        <v>56</v>
      </c>
      <c r="U182" s="42" t="str">
        <f>IFERROR(VLOOKUP(T182,Mapping!$A$1:$B$17,2,0),Absent)</f>
        <v>Texas</v>
      </c>
      <c r="V182" t="str">
        <f>VLOOKUP(T182,Mapping!$A$1:$B$17,2,0)</f>
        <v>Texas</v>
      </c>
      <c r="W182">
        <v>43341062</v>
      </c>
      <c r="X182">
        <v>836027</v>
      </c>
    </row>
    <row r="183" spans="1:24" x14ac:dyDescent="0.35">
      <c r="A183" s="1">
        <v>44024</v>
      </c>
      <c r="B183" s="1" t="str">
        <f t="shared" si="10"/>
        <v>2020_07</v>
      </c>
      <c r="C183" s="43" t="str">
        <f t="shared" si="11"/>
        <v>2020_7</v>
      </c>
      <c r="D183" s="43" t="str">
        <f t="shared" si="12"/>
        <v>2020_07</v>
      </c>
      <c r="E183" s="2">
        <f t="shared" si="13"/>
        <v>2020</v>
      </c>
      <c r="F183" s="2">
        <f t="shared" si="14"/>
        <v>7</v>
      </c>
      <c r="G183">
        <v>127649</v>
      </c>
      <c r="H183">
        <v>472</v>
      </c>
      <c r="I183">
        <v>11679</v>
      </c>
      <c r="J183">
        <v>5930</v>
      </c>
      <c r="K183">
        <v>894</v>
      </c>
      <c r="L183">
        <v>52860</v>
      </c>
      <c r="M183">
        <v>260162</v>
      </c>
      <c r="N183">
        <v>15062492</v>
      </c>
      <c r="O183">
        <v>263609</v>
      </c>
      <c r="P183">
        <v>1136</v>
      </c>
      <c r="Q183">
        <v>2182</v>
      </c>
      <c r="R183">
        <v>3287070</v>
      </c>
      <c r="S183">
        <v>61605</v>
      </c>
      <c r="T183">
        <v>56</v>
      </c>
      <c r="U183" s="42" t="str">
        <f>IFERROR(VLOOKUP(T183,Mapping!$A$1:$B$17,2,0),Absent)</f>
        <v>Texas</v>
      </c>
      <c r="V183" t="str">
        <f>VLOOKUP(T183,Mapping!$A$1:$B$17,2,0)</f>
        <v>Texas</v>
      </c>
      <c r="W183">
        <v>44138002</v>
      </c>
      <c r="X183">
        <v>796940</v>
      </c>
    </row>
    <row r="184" spans="1:24" x14ac:dyDescent="0.35">
      <c r="A184" s="1">
        <v>44025</v>
      </c>
      <c r="B184" s="1" t="str">
        <f t="shared" si="10"/>
        <v>2020_07</v>
      </c>
      <c r="C184" s="43" t="str">
        <f t="shared" si="11"/>
        <v>2020_7</v>
      </c>
      <c r="D184" s="43" t="str">
        <f t="shared" si="12"/>
        <v>2020_07</v>
      </c>
      <c r="E184" s="2">
        <f t="shared" si="13"/>
        <v>2020</v>
      </c>
      <c r="F184" s="2">
        <f t="shared" si="14"/>
        <v>7</v>
      </c>
      <c r="G184">
        <v>127978</v>
      </c>
      <c r="H184">
        <v>329</v>
      </c>
      <c r="I184">
        <v>11749</v>
      </c>
      <c r="J184">
        <v>6063</v>
      </c>
      <c r="K184">
        <v>1120</v>
      </c>
      <c r="L184">
        <v>54118</v>
      </c>
      <c r="M184">
        <v>261282</v>
      </c>
      <c r="N184">
        <v>15287742</v>
      </c>
      <c r="O184">
        <v>225250</v>
      </c>
      <c r="P184">
        <v>1142</v>
      </c>
      <c r="Q184">
        <v>2254</v>
      </c>
      <c r="R184">
        <v>3344230</v>
      </c>
      <c r="S184">
        <v>57160</v>
      </c>
      <c r="T184">
        <v>56</v>
      </c>
      <c r="U184" s="42" t="str">
        <f>IFERROR(VLOOKUP(T184,Mapping!$A$1:$B$17,2,0),Absent)</f>
        <v>Texas</v>
      </c>
      <c r="V184" t="str">
        <f>VLOOKUP(T184,Mapping!$A$1:$B$17,2,0)</f>
        <v>Texas</v>
      </c>
      <c r="W184">
        <v>44902698</v>
      </c>
      <c r="X184">
        <v>764696</v>
      </c>
    </row>
    <row r="185" spans="1:24" x14ac:dyDescent="0.35">
      <c r="A185" s="1">
        <v>44026</v>
      </c>
      <c r="B185" s="1" t="str">
        <f t="shared" si="10"/>
        <v>2020_07</v>
      </c>
      <c r="C185" s="43" t="str">
        <f t="shared" si="11"/>
        <v>2020_7</v>
      </c>
      <c r="D185" s="43" t="str">
        <f t="shared" si="12"/>
        <v>2020_07</v>
      </c>
      <c r="E185" s="2">
        <f t="shared" si="13"/>
        <v>2020</v>
      </c>
      <c r="F185" s="2">
        <f t="shared" si="14"/>
        <v>7</v>
      </c>
      <c r="G185">
        <v>128719</v>
      </c>
      <c r="H185">
        <v>741</v>
      </c>
      <c r="I185">
        <v>11857</v>
      </c>
      <c r="J185">
        <v>6238</v>
      </c>
      <c r="K185">
        <v>2246</v>
      </c>
      <c r="L185">
        <v>55678</v>
      </c>
      <c r="M185">
        <v>263528</v>
      </c>
      <c r="N185">
        <v>15547284</v>
      </c>
      <c r="O185">
        <v>259542</v>
      </c>
      <c r="P185">
        <v>1154</v>
      </c>
      <c r="Q185">
        <v>2263</v>
      </c>
      <c r="R185">
        <v>3402839</v>
      </c>
      <c r="S185">
        <v>58609</v>
      </c>
      <c r="T185">
        <v>56</v>
      </c>
      <c r="U185" s="42" t="str">
        <f>IFERROR(VLOOKUP(T185,Mapping!$A$1:$B$17,2,0),Absent)</f>
        <v>Texas</v>
      </c>
      <c r="V185" t="str">
        <f>VLOOKUP(T185,Mapping!$A$1:$B$17,2,0)</f>
        <v>Texas</v>
      </c>
      <c r="W185">
        <v>45737903</v>
      </c>
      <c r="X185">
        <v>835205</v>
      </c>
    </row>
    <row r="186" spans="1:24" x14ac:dyDescent="0.35">
      <c r="A186" s="1">
        <v>44027</v>
      </c>
      <c r="B186" s="1" t="str">
        <f t="shared" si="10"/>
        <v>2020_07</v>
      </c>
      <c r="C186" s="43" t="str">
        <f t="shared" si="11"/>
        <v>2020_7</v>
      </c>
      <c r="D186" s="43" t="str">
        <f t="shared" si="12"/>
        <v>2020_07</v>
      </c>
      <c r="E186" s="2">
        <f t="shared" si="13"/>
        <v>2020</v>
      </c>
      <c r="F186" s="2">
        <f t="shared" si="14"/>
        <v>7</v>
      </c>
      <c r="G186">
        <v>129582</v>
      </c>
      <c r="H186">
        <v>863</v>
      </c>
      <c r="I186">
        <v>12002</v>
      </c>
      <c r="J186">
        <v>6328</v>
      </c>
      <c r="K186">
        <v>2388</v>
      </c>
      <c r="L186">
        <v>56340</v>
      </c>
      <c r="M186">
        <v>265916</v>
      </c>
      <c r="N186">
        <v>15815486</v>
      </c>
      <c r="O186">
        <v>268202</v>
      </c>
      <c r="P186">
        <v>1166</v>
      </c>
      <c r="Q186">
        <v>2322</v>
      </c>
      <c r="R186">
        <v>3472212</v>
      </c>
      <c r="S186">
        <v>69373</v>
      </c>
      <c r="T186">
        <v>56</v>
      </c>
      <c r="U186" s="42" t="str">
        <f>IFERROR(VLOOKUP(T186,Mapping!$A$1:$B$17,2,0),Absent)</f>
        <v>Texas</v>
      </c>
      <c r="V186" t="str">
        <f>VLOOKUP(T186,Mapping!$A$1:$B$17,2,0)</f>
        <v>Texas</v>
      </c>
      <c r="W186">
        <v>46651867</v>
      </c>
      <c r="X186">
        <v>913964</v>
      </c>
    </row>
    <row r="187" spans="1:24" x14ac:dyDescent="0.35">
      <c r="A187" s="1">
        <v>44028</v>
      </c>
      <c r="B187" s="1" t="str">
        <f t="shared" si="10"/>
        <v>2020_07</v>
      </c>
      <c r="C187" s="43" t="str">
        <f t="shared" si="11"/>
        <v>2020_7</v>
      </c>
      <c r="D187" s="43" t="str">
        <f t="shared" si="12"/>
        <v>2020_07</v>
      </c>
      <c r="E187" s="2">
        <f t="shared" si="13"/>
        <v>2020</v>
      </c>
      <c r="F187" s="2">
        <f t="shared" si="14"/>
        <v>7</v>
      </c>
      <c r="G187">
        <v>130523</v>
      </c>
      <c r="H187">
        <v>941</v>
      </c>
      <c r="I187">
        <v>12091</v>
      </c>
      <c r="J187">
        <v>6349</v>
      </c>
      <c r="K187">
        <v>2210</v>
      </c>
      <c r="L187">
        <v>57602</v>
      </c>
      <c r="M187">
        <v>268126</v>
      </c>
      <c r="N187">
        <v>16102433</v>
      </c>
      <c r="O187">
        <v>286947</v>
      </c>
      <c r="P187">
        <v>1175</v>
      </c>
      <c r="Q187">
        <v>2314</v>
      </c>
      <c r="R187">
        <v>3542701</v>
      </c>
      <c r="S187">
        <v>70489</v>
      </c>
      <c r="T187">
        <v>56</v>
      </c>
      <c r="U187" s="42" t="str">
        <f>IFERROR(VLOOKUP(T187,Mapping!$A$1:$B$17,2,0),Absent)</f>
        <v>Texas</v>
      </c>
      <c r="V187" t="str">
        <f>VLOOKUP(T187,Mapping!$A$1:$B$17,2,0)</f>
        <v>Texas</v>
      </c>
      <c r="W187">
        <v>47599867</v>
      </c>
      <c r="X187">
        <v>948000</v>
      </c>
    </row>
    <row r="188" spans="1:24" x14ac:dyDescent="0.35">
      <c r="A188" s="1">
        <v>44029</v>
      </c>
      <c r="B188" s="1" t="str">
        <f t="shared" si="10"/>
        <v>2020_07</v>
      </c>
      <c r="C188" s="43" t="str">
        <f t="shared" si="11"/>
        <v>2020_7</v>
      </c>
      <c r="D188" s="43" t="str">
        <f t="shared" si="12"/>
        <v>2020_07</v>
      </c>
      <c r="E188" s="2">
        <f t="shared" si="13"/>
        <v>2020</v>
      </c>
      <c r="F188" s="2">
        <f t="shared" si="14"/>
        <v>7</v>
      </c>
      <c r="G188">
        <v>131462</v>
      </c>
      <c r="H188">
        <v>939</v>
      </c>
      <c r="I188">
        <v>12243</v>
      </c>
      <c r="J188">
        <v>6451</v>
      </c>
      <c r="K188">
        <v>2485</v>
      </c>
      <c r="L188">
        <v>57871</v>
      </c>
      <c r="M188">
        <v>270611</v>
      </c>
      <c r="N188">
        <v>16380378</v>
      </c>
      <c r="O188">
        <v>277945</v>
      </c>
      <c r="P188">
        <v>1200</v>
      </c>
      <c r="Q188">
        <v>2352</v>
      </c>
      <c r="R188">
        <v>3619225</v>
      </c>
      <c r="S188">
        <v>76524</v>
      </c>
      <c r="T188">
        <v>56</v>
      </c>
      <c r="U188" s="42" t="str">
        <f>IFERROR(VLOOKUP(T188,Mapping!$A$1:$B$17,2,0),Absent)</f>
        <v>Texas</v>
      </c>
      <c r="V188" t="str">
        <f>VLOOKUP(T188,Mapping!$A$1:$B$17,2,0)</f>
        <v>Texas</v>
      </c>
      <c r="W188">
        <v>48543399</v>
      </c>
      <c r="X188">
        <v>943532</v>
      </c>
    </row>
    <row r="189" spans="1:24" x14ac:dyDescent="0.35">
      <c r="A189" s="1">
        <v>44030</v>
      </c>
      <c r="B189" s="1" t="str">
        <f t="shared" si="10"/>
        <v>2020_07</v>
      </c>
      <c r="C189" s="43" t="str">
        <f t="shared" si="11"/>
        <v>2020_7</v>
      </c>
      <c r="D189" s="43" t="str">
        <f t="shared" si="12"/>
        <v>2020_07</v>
      </c>
      <c r="E189" s="2">
        <f t="shared" si="13"/>
        <v>2020</v>
      </c>
      <c r="F189" s="2">
        <f t="shared" si="14"/>
        <v>7</v>
      </c>
      <c r="G189">
        <v>132338</v>
      </c>
      <c r="H189">
        <v>876</v>
      </c>
      <c r="I189">
        <v>12342</v>
      </c>
      <c r="J189">
        <v>6397</v>
      </c>
      <c r="K189">
        <v>1992</v>
      </c>
      <c r="L189">
        <v>57822</v>
      </c>
      <c r="M189">
        <v>272603</v>
      </c>
      <c r="N189">
        <v>16594788</v>
      </c>
      <c r="O189">
        <v>214410</v>
      </c>
      <c r="P189">
        <v>1211</v>
      </c>
      <c r="Q189">
        <v>2343</v>
      </c>
      <c r="R189">
        <v>3683975</v>
      </c>
      <c r="S189">
        <v>64750</v>
      </c>
      <c r="T189">
        <v>56</v>
      </c>
      <c r="U189" s="42" t="str">
        <f>IFERROR(VLOOKUP(T189,Mapping!$A$1:$B$17,2,0),Absent)</f>
        <v>Texas</v>
      </c>
      <c r="V189" t="str">
        <f>VLOOKUP(T189,Mapping!$A$1:$B$17,2,0)</f>
        <v>Texas</v>
      </c>
      <c r="W189">
        <v>49413067</v>
      </c>
      <c r="X189">
        <v>869668</v>
      </c>
    </row>
    <row r="190" spans="1:24" x14ac:dyDescent="0.35">
      <c r="A190" s="1">
        <v>44031</v>
      </c>
      <c r="B190" s="1" t="str">
        <f t="shared" si="10"/>
        <v>2020_07</v>
      </c>
      <c r="C190" s="43" t="str">
        <f t="shared" si="11"/>
        <v>2020_7</v>
      </c>
      <c r="D190" s="43" t="str">
        <f t="shared" si="12"/>
        <v>2020_07</v>
      </c>
      <c r="E190" s="2">
        <f t="shared" si="13"/>
        <v>2020</v>
      </c>
      <c r="F190" s="2">
        <f t="shared" si="14"/>
        <v>7</v>
      </c>
      <c r="G190">
        <v>132865</v>
      </c>
      <c r="H190">
        <v>527</v>
      </c>
      <c r="I190">
        <v>12393</v>
      </c>
      <c r="J190">
        <v>6384</v>
      </c>
      <c r="K190">
        <v>888</v>
      </c>
      <c r="L190">
        <v>58052</v>
      </c>
      <c r="M190">
        <v>273491</v>
      </c>
      <c r="N190">
        <v>16860965</v>
      </c>
      <c r="O190">
        <v>266177</v>
      </c>
      <c r="P190">
        <v>1216</v>
      </c>
      <c r="Q190">
        <v>2362</v>
      </c>
      <c r="R190">
        <v>3748205</v>
      </c>
      <c r="S190">
        <v>64230</v>
      </c>
      <c r="T190">
        <v>56</v>
      </c>
      <c r="U190" s="42" t="str">
        <f>IFERROR(VLOOKUP(T190,Mapping!$A$1:$B$17,2,0),Absent)</f>
        <v>Texas</v>
      </c>
      <c r="V190" t="str">
        <f>VLOOKUP(T190,Mapping!$A$1:$B$17,2,0)</f>
        <v>Texas</v>
      </c>
      <c r="W190">
        <v>50202580</v>
      </c>
      <c r="X190">
        <v>789513</v>
      </c>
    </row>
    <row r="191" spans="1:24" x14ac:dyDescent="0.35">
      <c r="A191" s="1">
        <v>44032</v>
      </c>
      <c r="B191" s="1" t="str">
        <f t="shared" si="10"/>
        <v>2020_07</v>
      </c>
      <c r="C191" s="43" t="str">
        <f t="shared" si="11"/>
        <v>2020_7</v>
      </c>
      <c r="D191" s="43" t="str">
        <f t="shared" si="12"/>
        <v>2020_07</v>
      </c>
      <c r="E191" s="2">
        <f t="shared" si="13"/>
        <v>2020</v>
      </c>
      <c r="F191" s="2">
        <f t="shared" si="14"/>
        <v>7</v>
      </c>
      <c r="G191">
        <v>133241</v>
      </c>
      <c r="H191">
        <v>376</v>
      </c>
      <c r="I191">
        <v>12475</v>
      </c>
      <c r="J191">
        <v>6551</v>
      </c>
      <c r="K191">
        <v>1563</v>
      </c>
      <c r="L191">
        <v>58518</v>
      </c>
      <c r="M191">
        <v>275054</v>
      </c>
      <c r="N191">
        <v>17107462</v>
      </c>
      <c r="O191">
        <v>246497</v>
      </c>
      <c r="P191">
        <v>1223</v>
      </c>
      <c r="Q191">
        <v>2403</v>
      </c>
      <c r="R191">
        <v>3804868</v>
      </c>
      <c r="S191">
        <v>56663</v>
      </c>
      <c r="T191">
        <v>56</v>
      </c>
      <c r="U191" s="42" t="str">
        <f>IFERROR(VLOOKUP(T191,Mapping!$A$1:$B$17,2,0),Absent)</f>
        <v>Texas</v>
      </c>
      <c r="V191" t="str">
        <f>VLOOKUP(T191,Mapping!$A$1:$B$17,2,0)</f>
        <v>Texas</v>
      </c>
      <c r="W191">
        <v>50939789</v>
      </c>
      <c r="X191">
        <v>737209</v>
      </c>
    </row>
    <row r="192" spans="1:24" x14ac:dyDescent="0.35">
      <c r="A192" s="1">
        <v>44033</v>
      </c>
      <c r="B192" s="1" t="str">
        <f t="shared" si="10"/>
        <v>2020_07</v>
      </c>
      <c r="C192" s="43" t="str">
        <f t="shared" si="11"/>
        <v>2020_7</v>
      </c>
      <c r="D192" s="43" t="str">
        <f t="shared" si="12"/>
        <v>2020_07</v>
      </c>
      <c r="E192" s="2">
        <f t="shared" si="13"/>
        <v>2020</v>
      </c>
      <c r="F192" s="2">
        <f t="shared" si="14"/>
        <v>7</v>
      </c>
      <c r="G192">
        <v>134282</v>
      </c>
      <c r="H192">
        <v>1041</v>
      </c>
      <c r="I192">
        <v>12629</v>
      </c>
      <c r="J192">
        <v>6717</v>
      </c>
      <c r="K192">
        <v>2551</v>
      </c>
      <c r="L192">
        <v>59476</v>
      </c>
      <c r="M192">
        <v>277605</v>
      </c>
      <c r="N192">
        <v>17348422</v>
      </c>
      <c r="O192">
        <v>240960</v>
      </c>
      <c r="P192">
        <v>1242</v>
      </c>
      <c r="Q192">
        <v>2414</v>
      </c>
      <c r="R192">
        <v>3867788</v>
      </c>
      <c r="S192">
        <v>62920</v>
      </c>
      <c r="T192">
        <v>56</v>
      </c>
      <c r="U192" s="42" t="str">
        <f>IFERROR(VLOOKUP(T192,Mapping!$A$1:$B$17,2,0),Absent)</f>
        <v>Texas</v>
      </c>
      <c r="V192" t="str">
        <f>VLOOKUP(T192,Mapping!$A$1:$B$17,2,0)</f>
        <v>Texas</v>
      </c>
      <c r="W192">
        <v>51773355</v>
      </c>
      <c r="X192">
        <v>833566</v>
      </c>
    </row>
    <row r="193" spans="1:24" x14ac:dyDescent="0.35">
      <c r="A193" s="1">
        <v>44034</v>
      </c>
      <c r="B193" s="1" t="str">
        <f t="shared" si="10"/>
        <v>2020_07</v>
      </c>
      <c r="C193" s="43" t="str">
        <f t="shared" si="11"/>
        <v>2020_7</v>
      </c>
      <c r="D193" s="43" t="str">
        <f t="shared" si="12"/>
        <v>2020_07</v>
      </c>
      <c r="E193" s="2">
        <f t="shared" si="13"/>
        <v>2020</v>
      </c>
      <c r="F193" s="2">
        <f t="shared" si="14"/>
        <v>7</v>
      </c>
      <c r="G193">
        <v>135431</v>
      </c>
      <c r="H193">
        <v>1149</v>
      </c>
      <c r="I193">
        <v>12790</v>
      </c>
      <c r="J193">
        <v>10460</v>
      </c>
      <c r="K193">
        <v>2238</v>
      </c>
      <c r="L193">
        <v>59758</v>
      </c>
      <c r="M193">
        <v>279843</v>
      </c>
      <c r="N193">
        <v>17611705</v>
      </c>
      <c r="O193">
        <v>263283</v>
      </c>
      <c r="P193">
        <v>1258</v>
      </c>
      <c r="Q193">
        <v>2444</v>
      </c>
      <c r="R193">
        <v>3937210</v>
      </c>
      <c r="S193">
        <v>69422</v>
      </c>
      <c r="T193">
        <v>56</v>
      </c>
      <c r="U193" s="42" t="str">
        <f>IFERROR(VLOOKUP(T193,Mapping!$A$1:$B$17,2,0),Absent)</f>
        <v>Texas</v>
      </c>
      <c r="V193" t="str">
        <f>VLOOKUP(T193,Mapping!$A$1:$B$17,2,0)</f>
        <v>Texas</v>
      </c>
      <c r="W193">
        <v>52675225</v>
      </c>
      <c r="X193">
        <v>901870</v>
      </c>
    </row>
    <row r="194" spans="1:24" x14ac:dyDescent="0.35">
      <c r="A194" s="1">
        <v>44035</v>
      </c>
      <c r="B194" s="1" t="str">
        <f t="shared" ref="B194:B257" si="15">YEAR(A194)&amp;"_"&amp;TEXT(MONTH(A194),"00")</f>
        <v>2020_07</v>
      </c>
      <c r="C194" s="43" t="str">
        <f t="shared" ref="C194:C257" si="16">YEAR(A194)&amp;"_"&amp;MONTH(A194)</f>
        <v>2020_7</v>
      </c>
      <c r="D194" s="43" t="str">
        <f t="shared" ref="D194:D257" si="17">YEAR(A194)&amp;"_"&amp;TEXT(MONTH(A194),"00")</f>
        <v>2020_07</v>
      </c>
      <c r="E194" s="2">
        <f t="shared" ref="E194:E257" si="18">YEAR(A194)</f>
        <v>2020</v>
      </c>
      <c r="F194" s="2">
        <f t="shared" ref="F194:F257" si="19">MONTH(A194)</f>
        <v>7</v>
      </c>
      <c r="G194">
        <v>136501</v>
      </c>
      <c r="H194">
        <v>1070</v>
      </c>
      <c r="I194">
        <v>12933</v>
      </c>
      <c r="J194">
        <v>10423</v>
      </c>
      <c r="K194">
        <v>2373</v>
      </c>
      <c r="L194">
        <v>59860</v>
      </c>
      <c r="M194">
        <v>282216</v>
      </c>
      <c r="N194">
        <v>17922213</v>
      </c>
      <c r="O194">
        <v>310508</v>
      </c>
      <c r="P194">
        <v>1280</v>
      </c>
      <c r="Q194">
        <v>2467</v>
      </c>
      <c r="R194">
        <v>4008646</v>
      </c>
      <c r="S194">
        <v>71436</v>
      </c>
      <c r="T194">
        <v>56</v>
      </c>
      <c r="U194" s="42" t="str">
        <f>IFERROR(VLOOKUP(T194,Mapping!$A$1:$B$17,2,0),Absent)</f>
        <v>Texas</v>
      </c>
      <c r="V194" t="str">
        <f>VLOOKUP(T194,Mapping!$A$1:$B$17,2,0)</f>
        <v>Texas</v>
      </c>
      <c r="W194">
        <v>53604476</v>
      </c>
      <c r="X194">
        <v>929251</v>
      </c>
    </row>
    <row r="195" spans="1:24" x14ac:dyDescent="0.35">
      <c r="A195" s="1">
        <v>44036</v>
      </c>
      <c r="B195" s="1" t="str">
        <f t="shared" si="15"/>
        <v>2020_07</v>
      </c>
      <c r="C195" s="43" t="str">
        <f t="shared" si="16"/>
        <v>2020_7</v>
      </c>
      <c r="D195" s="43" t="str">
        <f t="shared" si="17"/>
        <v>2020_07</v>
      </c>
      <c r="E195" s="2">
        <f t="shared" si="18"/>
        <v>2020</v>
      </c>
      <c r="F195" s="2">
        <f t="shared" si="19"/>
        <v>7</v>
      </c>
      <c r="G195">
        <v>137676</v>
      </c>
      <c r="H195">
        <v>1175</v>
      </c>
      <c r="I195">
        <v>13182</v>
      </c>
      <c r="J195">
        <v>10389</v>
      </c>
      <c r="K195">
        <v>3063</v>
      </c>
      <c r="L195">
        <v>59800</v>
      </c>
      <c r="M195">
        <v>285279</v>
      </c>
      <c r="N195">
        <v>18236000</v>
      </c>
      <c r="O195">
        <v>313787</v>
      </c>
      <c r="P195">
        <v>1297</v>
      </c>
      <c r="Q195">
        <v>2709</v>
      </c>
      <c r="R195">
        <v>4083707</v>
      </c>
      <c r="S195">
        <v>75061</v>
      </c>
      <c r="T195">
        <v>56</v>
      </c>
      <c r="U195" s="42" t="str">
        <f>IFERROR(VLOOKUP(T195,Mapping!$A$1:$B$17,2,0),Absent)</f>
        <v>Texas</v>
      </c>
      <c r="V195" t="str">
        <f>VLOOKUP(T195,Mapping!$A$1:$B$17,2,0)</f>
        <v>Texas</v>
      </c>
      <c r="W195">
        <v>54612147</v>
      </c>
      <c r="X195">
        <v>1007671</v>
      </c>
    </row>
    <row r="196" spans="1:24" x14ac:dyDescent="0.35">
      <c r="A196" s="1">
        <v>44037</v>
      </c>
      <c r="B196" s="1" t="str">
        <f t="shared" si="15"/>
        <v>2020_07</v>
      </c>
      <c r="C196" s="43" t="str">
        <f t="shared" si="16"/>
        <v>2020_7</v>
      </c>
      <c r="D196" s="43" t="str">
        <f t="shared" si="17"/>
        <v>2020_07</v>
      </c>
      <c r="E196" s="2">
        <f t="shared" si="18"/>
        <v>2020</v>
      </c>
      <c r="F196" s="2">
        <f t="shared" si="19"/>
        <v>7</v>
      </c>
      <c r="G196">
        <v>138690</v>
      </c>
      <c r="H196">
        <v>1014</v>
      </c>
      <c r="I196">
        <v>13279</v>
      </c>
      <c r="J196">
        <v>10380</v>
      </c>
      <c r="K196">
        <v>1820</v>
      </c>
      <c r="L196">
        <v>59382</v>
      </c>
      <c r="M196">
        <v>287099</v>
      </c>
      <c r="N196">
        <v>18517095</v>
      </c>
      <c r="O196">
        <v>281095</v>
      </c>
      <c r="P196">
        <v>1300</v>
      </c>
      <c r="Q196">
        <v>2729</v>
      </c>
      <c r="R196">
        <v>4148552</v>
      </c>
      <c r="S196">
        <v>64845</v>
      </c>
      <c r="T196">
        <v>56</v>
      </c>
      <c r="U196" s="42" t="str">
        <f>IFERROR(VLOOKUP(T196,Mapping!$A$1:$B$17,2,0),Absent)</f>
        <v>Texas</v>
      </c>
      <c r="V196" t="str">
        <f>VLOOKUP(T196,Mapping!$A$1:$B$17,2,0)</f>
        <v>Texas</v>
      </c>
      <c r="W196">
        <v>55494536</v>
      </c>
      <c r="X196">
        <v>882389</v>
      </c>
    </row>
    <row r="197" spans="1:24" x14ac:dyDescent="0.35">
      <c r="A197" s="1">
        <v>44038</v>
      </c>
      <c r="B197" s="1" t="str">
        <f t="shared" si="15"/>
        <v>2020_07</v>
      </c>
      <c r="C197" s="43" t="str">
        <f t="shared" si="16"/>
        <v>2020_7</v>
      </c>
      <c r="D197" s="43" t="str">
        <f t="shared" si="17"/>
        <v>2020_07</v>
      </c>
      <c r="E197" s="2">
        <f t="shared" si="18"/>
        <v>2020</v>
      </c>
      <c r="F197" s="2">
        <f t="shared" si="19"/>
        <v>7</v>
      </c>
      <c r="G197">
        <v>139251</v>
      </c>
      <c r="H197">
        <v>561</v>
      </c>
      <c r="I197">
        <v>13343</v>
      </c>
      <c r="J197">
        <v>10353</v>
      </c>
      <c r="K197">
        <v>1380</v>
      </c>
      <c r="L197">
        <v>58731</v>
      </c>
      <c r="M197">
        <v>288479</v>
      </c>
      <c r="N197">
        <v>18807242</v>
      </c>
      <c r="O197">
        <v>290147</v>
      </c>
      <c r="P197">
        <v>1336</v>
      </c>
      <c r="Q197">
        <v>2723</v>
      </c>
      <c r="R197">
        <v>4209320</v>
      </c>
      <c r="S197">
        <v>60768</v>
      </c>
      <c r="T197">
        <v>56</v>
      </c>
      <c r="U197" s="42" t="str">
        <f>IFERROR(VLOOKUP(T197,Mapping!$A$1:$B$17,2,0),Absent)</f>
        <v>Texas</v>
      </c>
      <c r="V197" t="str">
        <f>VLOOKUP(T197,Mapping!$A$1:$B$17,2,0)</f>
        <v>Texas</v>
      </c>
      <c r="W197">
        <v>56353715</v>
      </c>
      <c r="X197">
        <v>859179</v>
      </c>
    </row>
    <row r="198" spans="1:24" x14ac:dyDescent="0.35">
      <c r="A198" s="1">
        <v>44039</v>
      </c>
      <c r="B198" s="1" t="str">
        <f t="shared" si="15"/>
        <v>2020_07</v>
      </c>
      <c r="C198" s="43" t="str">
        <f t="shared" si="16"/>
        <v>2020_7</v>
      </c>
      <c r="D198" s="43" t="str">
        <f t="shared" si="17"/>
        <v>2020_07</v>
      </c>
      <c r="E198" s="2">
        <f t="shared" si="18"/>
        <v>2020</v>
      </c>
      <c r="F198" s="2">
        <f t="shared" si="19"/>
        <v>7</v>
      </c>
      <c r="G198">
        <v>140317</v>
      </c>
      <c r="H198">
        <v>1066</v>
      </c>
      <c r="I198">
        <v>13412</v>
      </c>
      <c r="J198">
        <v>10328</v>
      </c>
      <c r="K198">
        <v>1631</v>
      </c>
      <c r="L198">
        <v>58987</v>
      </c>
      <c r="M198">
        <v>290110</v>
      </c>
      <c r="N198">
        <v>19048716</v>
      </c>
      <c r="O198">
        <v>241474</v>
      </c>
      <c r="P198">
        <v>1356</v>
      </c>
      <c r="Q198">
        <v>2723</v>
      </c>
      <c r="R198">
        <v>4263799</v>
      </c>
      <c r="S198">
        <v>54479</v>
      </c>
      <c r="T198">
        <v>56</v>
      </c>
      <c r="U198" s="42" t="str">
        <f>IFERROR(VLOOKUP(T198,Mapping!$A$1:$B$17,2,0),Absent)</f>
        <v>Texas</v>
      </c>
      <c r="V198" t="str">
        <f>VLOOKUP(T198,Mapping!$A$1:$B$17,2,0)</f>
        <v>Texas</v>
      </c>
      <c r="W198">
        <v>57122702</v>
      </c>
      <c r="X198">
        <v>768987</v>
      </c>
    </row>
    <row r="199" spans="1:24" x14ac:dyDescent="0.35">
      <c r="A199" s="1">
        <v>44040</v>
      </c>
      <c r="B199" s="1" t="str">
        <f t="shared" si="15"/>
        <v>2020_07</v>
      </c>
      <c r="C199" s="43" t="str">
        <f t="shared" si="16"/>
        <v>2020_7</v>
      </c>
      <c r="D199" s="43" t="str">
        <f t="shared" si="17"/>
        <v>2020_07</v>
      </c>
      <c r="E199" s="2">
        <f t="shared" si="18"/>
        <v>2020</v>
      </c>
      <c r="F199" s="2">
        <f t="shared" si="19"/>
        <v>7</v>
      </c>
      <c r="G199">
        <v>141428</v>
      </c>
      <c r="H199">
        <v>1111</v>
      </c>
      <c r="I199">
        <v>13559</v>
      </c>
      <c r="J199">
        <v>10463</v>
      </c>
      <c r="K199">
        <v>4068</v>
      </c>
      <c r="L199">
        <v>57185</v>
      </c>
      <c r="M199">
        <v>294178</v>
      </c>
      <c r="N199">
        <v>19284351</v>
      </c>
      <c r="O199">
        <v>235635</v>
      </c>
      <c r="P199">
        <v>1372</v>
      </c>
      <c r="Q199">
        <v>2748</v>
      </c>
      <c r="R199">
        <v>4322256</v>
      </c>
      <c r="S199">
        <v>58457</v>
      </c>
      <c r="T199">
        <v>56</v>
      </c>
      <c r="U199" s="42" t="str">
        <f>IFERROR(VLOOKUP(T199,Mapping!$A$1:$B$17,2,0),Absent)</f>
        <v>Texas</v>
      </c>
      <c r="V199" t="str">
        <f>VLOOKUP(T199,Mapping!$A$1:$B$17,2,0)</f>
        <v>Texas</v>
      </c>
      <c r="W199">
        <v>57965076</v>
      </c>
      <c r="X199">
        <v>842374</v>
      </c>
    </row>
    <row r="200" spans="1:24" x14ac:dyDescent="0.35">
      <c r="A200" s="1">
        <v>44041</v>
      </c>
      <c r="B200" s="1" t="str">
        <f t="shared" si="15"/>
        <v>2020_07</v>
      </c>
      <c r="C200" s="43" t="str">
        <f t="shared" si="16"/>
        <v>2020_7</v>
      </c>
      <c r="D200" s="43" t="str">
        <f t="shared" si="17"/>
        <v>2020_07</v>
      </c>
      <c r="E200" s="2">
        <f t="shared" si="18"/>
        <v>2020</v>
      </c>
      <c r="F200" s="2">
        <f t="shared" si="19"/>
        <v>7</v>
      </c>
      <c r="G200">
        <v>142931</v>
      </c>
      <c r="H200">
        <v>1503</v>
      </c>
      <c r="I200">
        <v>13744</v>
      </c>
      <c r="J200">
        <v>10535</v>
      </c>
      <c r="K200">
        <v>2860</v>
      </c>
      <c r="L200">
        <v>57422</v>
      </c>
      <c r="M200">
        <v>297038</v>
      </c>
      <c r="N200">
        <v>19570448</v>
      </c>
      <c r="O200">
        <v>286097</v>
      </c>
      <c r="P200">
        <v>1400</v>
      </c>
      <c r="Q200">
        <v>2771</v>
      </c>
      <c r="R200">
        <v>4386399</v>
      </c>
      <c r="S200">
        <v>64143</v>
      </c>
      <c r="T200">
        <v>56</v>
      </c>
      <c r="U200" s="42" t="str">
        <f>IFERROR(VLOOKUP(T200,Mapping!$A$1:$B$17,2,0),Absent)</f>
        <v>Texas</v>
      </c>
      <c r="V200" t="str">
        <f>VLOOKUP(T200,Mapping!$A$1:$B$17,2,0)</f>
        <v>Texas</v>
      </c>
      <c r="W200">
        <v>58873793</v>
      </c>
      <c r="X200">
        <v>908717</v>
      </c>
    </row>
    <row r="201" spans="1:24" x14ac:dyDescent="0.35">
      <c r="A201" s="1">
        <v>44042</v>
      </c>
      <c r="B201" s="1" t="str">
        <f t="shared" si="15"/>
        <v>2020_07</v>
      </c>
      <c r="C201" s="43" t="str">
        <f t="shared" si="16"/>
        <v>2020_7</v>
      </c>
      <c r="D201" s="43" t="str">
        <f t="shared" si="17"/>
        <v>2020_07</v>
      </c>
      <c r="E201" s="2">
        <f t="shared" si="18"/>
        <v>2020</v>
      </c>
      <c r="F201" s="2">
        <f t="shared" si="19"/>
        <v>7</v>
      </c>
      <c r="G201">
        <v>144179</v>
      </c>
      <c r="H201">
        <v>1248</v>
      </c>
      <c r="I201">
        <v>13875</v>
      </c>
      <c r="J201">
        <v>10519</v>
      </c>
      <c r="K201">
        <v>3291</v>
      </c>
      <c r="L201">
        <v>56571</v>
      </c>
      <c r="M201">
        <v>300329</v>
      </c>
      <c r="N201">
        <v>19832267</v>
      </c>
      <c r="O201">
        <v>261819</v>
      </c>
      <c r="P201">
        <v>1415</v>
      </c>
      <c r="Q201">
        <v>2762</v>
      </c>
      <c r="R201">
        <v>4455360</v>
      </c>
      <c r="S201">
        <v>68961</v>
      </c>
      <c r="T201">
        <v>56</v>
      </c>
      <c r="U201" s="42" t="str">
        <f>IFERROR(VLOOKUP(T201,Mapping!$A$1:$B$17,2,0),Absent)</f>
        <v>Texas</v>
      </c>
      <c r="V201" t="str">
        <f>VLOOKUP(T201,Mapping!$A$1:$B$17,2,0)</f>
        <v>Texas</v>
      </c>
      <c r="W201">
        <v>59761475</v>
      </c>
      <c r="X201">
        <v>887682</v>
      </c>
    </row>
    <row r="202" spans="1:24" x14ac:dyDescent="0.35">
      <c r="A202" s="1">
        <v>44043</v>
      </c>
      <c r="B202" s="1" t="str">
        <f t="shared" si="15"/>
        <v>2020_07</v>
      </c>
      <c r="C202" s="43" t="str">
        <f t="shared" si="16"/>
        <v>2020_7</v>
      </c>
      <c r="D202" s="43" t="str">
        <f t="shared" si="17"/>
        <v>2020_07</v>
      </c>
      <c r="E202" s="2">
        <f t="shared" si="18"/>
        <v>2020</v>
      </c>
      <c r="F202" s="2">
        <f t="shared" si="19"/>
        <v>7</v>
      </c>
      <c r="G202">
        <v>145507</v>
      </c>
      <c r="H202">
        <v>1328</v>
      </c>
      <c r="I202">
        <v>14044</v>
      </c>
      <c r="J202">
        <v>10473</v>
      </c>
      <c r="K202">
        <v>2532</v>
      </c>
      <c r="L202">
        <v>55721</v>
      </c>
      <c r="M202">
        <v>302861</v>
      </c>
      <c r="N202">
        <v>19930653</v>
      </c>
      <c r="O202">
        <v>98386</v>
      </c>
      <c r="P202">
        <v>1437</v>
      </c>
      <c r="Q202">
        <v>2701</v>
      </c>
      <c r="R202">
        <v>4523187</v>
      </c>
      <c r="S202">
        <v>67827</v>
      </c>
      <c r="T202">
        <v>56</v>
      </c>
      <c r="U202" s="42" t="str">
        <f>IFERROR(VLOOKUP(T202,Mapping!$A$1:$B$17,2,0),Absent)</f>
        <v>Texas</v>
      </c>
      <c r="V202" t="str">
        <f>VLOOKUP(T202,Mapping!$A$1:$B$17,2,0)</f>
        <v>Texas</v>
      </c>
      <c r="W202">
        <v>60749939</v>
      </c>
      <c r="X202">
        <v>988464</v>
      </c>
    </row>
    <row r="203" spans="1:24" x14ac:dyDescent="0.35">
      <c r="A203" s="1">
        <v>44044</v>
      </c>
      <c r="B203" s="1" t="str">
        <f t="shared" si="15"/>
        <v>2020_08</v>
      </c>
      <c r="C203" s="43" t="str">
        <f t="shared" si="16"/>
        <v>2020_8</v>
      </c>
      <c r="D203" s="43" t="str">
        <f t="shared" si="17"/>
        <v>2020_08</v>
      </c>
      <c r="E203" s="2">
        <f t="shared" si="18"/>
        <v>2020</v>
      </c>
      <c r="F203" s="2">
        <f t="shared" si="19"/>
        <v>8</v>
      </c>
      <c r="G203">
        <v>146708</v>
      </c>
      <c r="H203">
        <v>1201</v>
      </c>
      <c r="I203">
        <v>14227</v>
      </c>
      <c r="J203">
        <v>10450</v>
      </c>
      <c r="K203">
        <v>2386</v>
      </c>
      <c r="L203">
        <v>54554</v>
      </c>
      <c r="M203">
        <v>305247</v>
      </c>
      <c r="N203">
        <v>20164047</v>
      </c>
      <c r="O203">
        <v>233394</v>
      </c>
      <c r="P203">
        <v>1445</v>
      </c>
      <c r="Q203">
        <v>2698</v>
      </c>
      <c r="R203">
        <v>4583866</v>
      </c>
      <c r="S203">
        <v>60679</v>
      </c>
      <c r="T203">
        <v>56</v>
      </c>
      <c r="U203" s="42" t="str">
        <f>IFERROR(VLOOKUP(T203,Mapping!$A$1:$B$17,2,0),Absent)</f>
        <v>Texas</v>
      </c>
      <c r="V203" t="str">
        <f>VLOOKUP(T203,Mapping!$A$1:$B$17,2,0)</f>
        <v>Texas</v>
      </c>
      <c r="W203">
        <v>61567531</v>
      </c>
      <c r="X203">
        <v>817592</v>
      </c>
    </row>
    <row r="204" spans="1:24" x14ac:dyDescent="0.35">
      <c r="A204" s="1">
        <v>44045</v>
      </c>
      <c r="B204" s="1" t="str">
        <f t="shared" si="15"/>
        <v>2020_08</v>
      </c>
      <c r="C204" s="43" t="str">
        <f t="shared" si="16"/>
        <v>2020_8</v>
      </c>
      <c r="D204" s="43" t="str">
        <f t="shared" si="17"/>
        <v>2020_08</v>
      </c>
      <c r="E204" s="2">
        <f t="shared" si="18"/>
        <v>2020</v>
      </c>
      <c r="F204" s="2">
        <f t="shared" si="19"/>
        <v>8</v>
      </c>
      <c r="G204">
        <v>147204</v>
      </c>
      <c r="H204">
        <v>496</v>
      </c>
      <c r="I204">
        <v>14288</v>
      </c>
      <c r="J204">
        <v>10415</v>
      </c>
      <c r="K204">
        <v>831</v>
      </c>
      <c r="L204">
        <v>54106</v>
      </c>
      <c r="M204">
        <v>306078</v>
      </c>
      <c r="N204">
        <v>20414733</v>
      </c>
      <c r="O204">
        <v>250686</v>
      </c>
      <c r="P204">
        <v>1448</v>
      </c>
      <c r="Q204">
        <v>2645</v>
      </c>
      <c r="R204">
        <v>4637167</v>
      </c>
      <c r="S204">
        <v>53301</v>
      </c>
      <c r="T204">
        <v>56</v>
      </c>
      <c r="U204" s="42" t="str">
        <f>IFERROR(VLOOKUP(T204,Mapping!$A$1:$B$17,2,0),Absent)</f>
        <v>Texas</v>
      </c>
      <c r="V204" t="str">
        <f>VLOOKUP(T204,Mapping!$A$1:$B$17,2,0)</f>
        <v>Texas</v>
      </c>
      <c r="W204">
        <v>62358196</v>
      </c>
      <c r="X204">
        <v>790665</v>
      </c>
    </row>
    <row r="205" spans="1:24" x14ac:dyDescent="0.35">
      <c r="A205" s="1">
        <v>44046</v>
      </c>
      <c r="B205" s="1" t="str">
        <f t="shared" si="15"/>
        <v>2020_08</v>
      </c>
      <c r="C205" s="43" t="str">
        <f t="shared" si="16"/>
        <v>2020_8</v>
      </c>
      <c r="D205" s="43" t="str">
        <f t="shared" si="17"/>
        <v>2020_08</v>
      </c>
      <c r="E205" s="2">
        <f t="shared" si="18"/>
        <v>2020</v>
      </c>
      <c r="F205" s="2">
        <f t="shared" si="19"/>
        <v>8</v>
      </c>
      <c r="G205">
        <v>147720</v>
      </c>
      <c r="H205">
        <v>516</v>
      </c>
      <c r="I205">
        <v>14370</v>
      </c>
      <c r="J205">
        <v>10233</v>
      </c>
      <c r="K205">
        <v>1558</v>
      </c>
      <c r="L205">
        <v>53517</v>
      </c>
      <c r="M205">
        <v>307636</v>
      </c>
      <c r="N205">
        <v>20623166</v>
      </c>
      <c r="O205">
        <v>208433</v>
      </c>
      <c r="P205">
        <v>1463</v>
      </c>
      <c r="Q205">
        <v>2664</v>
      </c>
      <c r="R205">
        <v>4679905</v>
      </c>
      <c r="S205">
        <v>42738</v>
      </c>
      <c r="T205">
        <v>56</v>
      </c>
      <c r="U205" s="42" t="str">
        <f>IFERROR(VLOOKUP(T205,Mapping!$A$1:$B$17,2,0),Absent)</f>
        <v>Texas</v>
      </c>
      <c r="V205" t="str">
        <f>VLOOKUP(T205,Mapping!$A$1:$B$17,2,0)</f>
        <v>Texas</v>
      </c>
      <c r="W205">
        <v>63070280</v>
      </c>
      <c r="X205">
        <v>712084</v>
      </c>
    </row>
    <row r="206" spans="1:24" x14ac:dyDescent="0.35">
      <c r="A206" s="1">
        <v>44047</v>
      </c>
      <c r="B206" s="1" t="str">
        <f t="shared" si="15"/>
        <v>2020_08</v>
      </c>
      <c r="C206" s="43" t="str">
        <f t="shared" si="16"/>
        <v>2020_8</v>
      </c>
      <c r="D206" s="43" t="str">
        <f t="shared" si="17"/>
        <v>2020_08</v>
      </c>
      <c r="E206" s="2">
        <f t="shared" si="18"/>
        <v>2020</v>
      </c>
      <c r="F206" s="2">
        <f t="shared" si="19"/>
        <v>8</v>
      </c>
      <c r="G206">
        <v>148961</v>
      </c>
      <c r="H206">
        <v>1241</v>
      </c>
      <c r="I206">
        <v>14537</v>
      </c>
      <c r="J206">
        <v>10207</v>
      </c>
      <c r="K206">
        <v>4423</v>
      </c>
      <c r="L206">
        <v>53436</v>
      </c>
      <c r="M206">
        <v>312059</v>
      </c>
      <c r="N206">
        <v>20860585</v>
      </c>
      <c r="O206">
        <v>237419</v>
      </c>
      <c r="P206">
        <v>1493</v>
      </c>
      <c r="Q206">
        <v>2701</v>
      </c>
      <c r="R206">
        <v>4731103</v>
      </c>
      <c r="S206">
        <v>51198</v>
      </c>
      <c r="T206">
        <v>56</v>
      </c>
      <c r="U206" s="42" t="str">
        <f>IFERROR(VLOOKUP(T206,Mapping!$A$1:$B$17,2,0),Absent)</f>
        <v>Texas</v>
      </c>
      <c r="V206" t="str">
        <f>VLOOKUP(T206,Mapping!$A$1:$B$17,2,0)</f>
        <v>Texas</v>
      </c>
      <c r="W206">
        <v>63876973</v>
      </c>
      <c r="X206">
        <v>806693</v>
      </c>
    </row>
    <row r="207" spans="1:24" x14ac:dyDescent="0.35">
      <c r="A207" s="1">
        <v>44048</v>
      </c>
      <c r="B207" s="1" t="str">
        <f t="shared" si="15"/>
        <v>2020_08</v>
      </c>
      <c r="C207" s="43" t="str">
        <f t="shared" si="16"/>
        <v>2020_8</v>
      </c>
      <c r="D207" s="43" t="str">
        <f t="shared" si="17"/>
        <v>2020_08</v>
      </c>
      <c r="E207" s="2">
        <f t="shared" si="18"/>
        <v>2020</v>
      </c>
      <c r="F207" s="2">
        <f t="shared" si="19"/>
        <v>8</v>
      </c>
      <c r="G207">
        <v>150316</v>
      </c>
      <c r="H207">
        <v>1355</v>
      </c>
      <c r="I207">
        <v>14687</v>
      </c>
      <c r="J207">
        <v>9988</v>
      </c>
      <c r="K207">
        <v>2118</v>
      </c>
      <c r="L207">
        <v>53435</v>
      </c>
      <c r="M207">
        <v>314177</v>
      </c>
      <c r="N207">
        <v>21092297</v>
      </c>
      <c r="O207">
        <v>231712</v>
      </c>
      <c r="P207">
        <v>1524</v>
      </c>
      <c r="Q207">
        <v>2721</v>
      </c>
      <c r="R207">
        <v>4783801</v>
      </c>
      <c r="S207">
        <v>52698</v>
      </c>
      <c r="T207">
        <v>56</v>
      </c>
      <c r="U207" s="42" t="str">
        <f>IFERROR(VLOOKUP(T207,Mapping!$A$1:$B$17,2,0),Absent)</f>
        <v>Texas</v>
      </c>
      <c r="V207" t="str">
        <f>VLOOKUP(T207,Mapping!$A$1:$B$17,2,0)</f>
        <v>Texas</v>
      </c>
      <c r="W207">
        <v>64693837</v>
      </c>
      <c r="X207">
        <v>816864</v>
      </c>
    </row>
    <row r="208" spans="1:24" x14ac:dyDescent="0.35">
      <c r="A208" s="1">
        <v>44049</v>
      </c>
      <c r="B208" s="1" t="str">
        <f t="shared" si="15"/>
        <v>2020_08</v>
      </c>
      <c r="C208" s="43" t="str">
        <f t="shared" si="16"/>
        <v>2020_8</v>
      </c>
      <c r="D208" s="43" t="str">
        <f t="shared" si="17"/>
        <v>2020_08</v>
      </c>
      <c r="E208" s="2">
        <f t="shared" si="18"/>
        <v>2020</v>
      </c>
      <c r="F208" s="2">
        <f t="shared" si="19"/>
        <v>8</v>
      </c>
      <c r="G208">
        <v>151557</v>
      </c>
      <c r="H208">
        <v>1241</v>
      </c>
      <c r="I208">
        <v>14810</v>
      </c>
      <c r="J208">
        <v>9996</v>
      </c>
      <c r="K208">
        <v>2615</v>
      </c>
      <c r="L208">
        <v>53219</v>
      </c>
      <c r="M208">
        <v>316792</v>
      </c>
      <c r="N208">
        <v>21359508</v>
      </c>
      <c r="O208">
        <v>267211</v>
      </c>
      <c r="P208">
        <v>1534</v>
      </c>
      <c r="Q208">
        <v>2714</v>
      </c>
      <c r="R208">
        <v>4837849</v>
      </c>
      <c r="S208">
        <v>54048</v>
      </c>
      <c r="T208">
        <v>56</v>
      </c>
      <c r="U208" s="42" t="str">
        <f>IFERROR(VLOOKUP(T208,Mapping!$A$1:$B$17,2,0),Absent)</f>
        <v>Texas</v>
      </c>
      <c r="V208" t="str">
        <f>VLOOKUP(T208,Mapping!$A$1:$B$17,2,0)</f>
        <v>Texas</v>
      </c>
      <c r="W208">
        <v>65542524</v>
      </c>
      <c r="X208">
        <v>848687</v>
      </c>
    </row>
    <row r="209" spans="1:24" x14ac:dyDescent="0.35">
      <c r="A209" s="1">
        <v>44050</v>
      </c>
      <c r="B209" s="1" t="str">
        <f t="shared" si="15"/>
        <v>2020_08</v>
      </c>
      <c r="C209" s="43" t="str">
        <f t="shared" si="16"/>
        <v>2020_8</v>
      </c>
      <c r="D209" s="43" t="str">
        <f t="shared" si="17"/>
        <v>2020_08</v>
      </c>
      <c r="E209" s="2">
        <f t="shared" si="18"/>
        <v>2020</v>
      </c>
      <c r="F209" s="2">
        <f t="shared" si="19"/>
        <v>8</v>
      </c>
      <c r="G209">
        <v>152880</v>
      </c>
      <c r="H209">
        <v>1323</v>
      </c>
      <c r="I209">
        <v>14925</v>
      </c>
      <c r="J209">
        <v>9698</v>
      </c>
      <c r="K209">
        <v>7994</v>
      </c>
      <c r="L209">
        <v>51327</v>
      </c>
      <c r="M209">
        <v>324786</v>
      </c>
      <c r="N209">
        <v>21623274</v>
      </c>
      <c r="O209">
        <v>263766</v>
      </c>
      <c r="P209">
        <v>1549</v>
      </c>
      <c r="Q209">
        <v>2628</v>
      </c>
      <c r="R209">
        <v>4898672</v>
      </c>
      <c r="S209">
        <v>60823</v>
      </c>
      <c r="T209">
        <v>56</v>
      </c>
      <c r="U209" s="42" t="str">
        <f>IFERROR(VLOOKUP(T209,Mapping!$A$1:$B$17,2,0),Absent)</f>
        <v>Texas</v>
      </c>
      <c r="V209" t="str">
        <f>VLOOKUP(T209,Mapping!$A$1:$B$17,2,0)</f>
        <v>Texas</v>
      </c>
      <c r="W209">
        <v>66432950</v>
      </c>
      <c r="X209">
        <v>890426</v>
      </c>
    </row>
    <row r="210" spans="1:24" x14ac:dyDescent="0.35">
      <c r="A210" s="1">
        <v>44051</v>
      </c>
      <c r="B210" s="1" t="str">
        <f t="shared" si="15"/>
        <v>2020_08</v>
      </c>
      <c r="C210" s="43" t="str">
        <f t="shared" si="16"/>
        <v>2020_8</v>
      </c>
      <c r="D210" s="43" t="str">
        <f t="shared" si="17"/>
        <v>2020_08</v>
      </c>
      <c r="E210" s="2">
        <f t="shared" si="18"/>
        <v>2020</v>
      </c>
      <c r="F210" s="2">
        <f t="shared" si="19"/>
        <v>8</v>
      </c>
      <c r="G210">
        <v>153966</v>
      </c>
      <c r="H210">
        <v>1086</v>
      </c>
      <c r="I210">
        <v>15024</v>
      </c>
      <c r="J210">
        <v>9662</v>
      </c>
      <c r="K210">
        <v>1494</v>
      </c>
      <c r="L210">
        <v>50071</v>
      </c>
      <c r="M210">
        <v>326280</v>
      </c>
      <c r="N210">
        <v>21816395</v>
      </c>
      <c r="O210">
        <v>193121</v>
      </c>
      <c r="P210">
        <v>1561</v>
      </c>
      <c r="Q210">
        <v>2566</v>
      </c>
      <c r="R210">
        <v>4952201</v>
      </c>
      <c r="S210">
        <v>53529</v>
      </c>
      <c r="T210">
        <v>56</v>
      </c>
      <c r="U210" s="42" t="str">
        <f>IFERROR(VLOOKUP(T210,Mapping!$A$1:$B$17,2,0),Absent)</f>
        <v>Texas</v>
      </c>
      <c r="V210" t="str">
        <f>VLOOKUP(T210,Mapping!$A$1:$B$17,2,0)</f>
        <v>Texas</v>
      </c>
      <c r="W210">
        <v>67222764</v>
      </c>
      <c r="X210">
        <v>789814</v>
      </c>
    </row>
    <row r="211" spans="1:24" x14ac:dyDescent="0.35">
      <c r="A211" s="1">
        <v>44052</v>
      </c>
      <c r="B211" s="1" t="str">
        <f t="shared" si="15"/>
        <v>2020_08</v>
      </c>
      <c r="C211" s="43" t="str">
        <f t="shared" si="16"/>
        <v>2020_8</v>
      </c>
      <c r="D211" s="43" t="str">
        <f t="shared" si="17"/>
        <v>2020_08</v>
      </c>
      <c r="E211" s="2">
        <f t="shared" si="18"/>
        <v>2020</v>
      </c>
      <c r="F211" s="2">
        <f t="shared" si="19"/>
        <v>8</v>
      </c>
      <c r="G211">
        <v>154587</v>
      </c>
      <c r="H211">
        <v>621</v>
      </c>
      <c r="I211">
        <v>15081</v>
      </c>
      <c r="J211">
        <v>9307</v>
      </c>
      <c r="K211">
        <v>862</v>
      </c>
      <c r="L211">
        <v>48997</v>
      </c>
      <c r="M211">
        <v>327142</v>
      </c>
      <c r="N211">
        <v>22076979</v>
      </c>
      <c r="O211">
        <v>260584</v>
      </c>
      <c r="P211">
        <v>1578</v>
      </c>
      <c r="Q211">
        <v>2507</v>
      </c>
      <c r="R211">
        <v>5002967</v>
      </c>
      <c r="S211">
        <v>50766</v>
      </c>
      <c r="T211">
        <v>56</v>
      </c>
      <c r="U211" s="42" t="str">
        <f>IFERROR(VLOOKUP(T211,Mapping!$A$1:$B$17,2,0),Absent)</f>
        <v>Texas</v>
      </c>
      <c r="V211" t="str">
        <f>VLOOKUP(T211,Mapping!$A$1:$B$17,2,0)</f>
        <v>Texas</v>
      </c>
      <c r="W211">
        <v>68026301</v>
      </c>
      <c r="X211">
        <v>803537</v>
      </c>
    </row>
    <row r="212" spans="1:24" x14ac:dyDescent="0.35">
      <c r="A212" s="1">
        <v>44053</v>
      </c>
      <c r="B212" s="1" t="str">
        <f t="shared" si="15"/>
        <v>2020_08</v>
      </c>
      <c r="C212" s="43" t="str">
        <f t="shared" si="16"/>
        <v>2020_8</v>
      </c>
      <c r="D212" s="43" t="str">
        <f t="shared" si="17"/>
        <v>2020_08</v>
      </c>
      <c r="E212" s="2">
        <f t="shared" si="18"/>
        <v>2020</v>
      </c>
      <c r="F212" s="2">
        <f t="shared" si="19"/>
        <v>8</v>
      </c>
      <c r="G212">
        <v>155017</v>
      </c>
      <c r="H212">
        <v>430</v>
      </c>
      <c r="I212">
        <v>15158</v>
      </c>
      <c r="J212">
        <v>9209</v>
      </c>
      <c r="K212">
        <v>1554</v>
      </c>
      <c r="L212">
        <v>48751</v>
      </c>
      <c r="M212">
        <v>328696</v>
      </c>
      <c r="N212">
        <v>22287303</v>
      </c>
      <c r="O212">
        <v>210324</v>
      </c>
      <c r="P212">
        <v>1592</v>
      </c>
      <c r="Q212">
        <v>2529</v>
      </c>
      <c r="R212">
        <v>5044337</v>
      </c>
      <c r="S212">
        <v>41370</v>
      </c>
      <c r="T212">
        <v>56</v>
      </c>
      <c r="U212" s="42" t="str">
        <f>IFERROR(VLOOKUP(T212,Mapping!$A$1:$B$17,2,0),Absent)</f>
        <v>Texas</v>
      </c>
      <c r="V212" t="str">
        <f>VLOOKUP(T212,Mapping!$A$1:$B$17,2,0)</f>
        <v>Texas</v>
      </c>
      <c r="W212">
        <v>68767680</v>
      </c>
      <c r="X212">
        <v>741379</v>
      </c>
    </row>
    <row r="213" spans="1:24" x14ac:dyDescent="0.35">
      <c r="A213" s="1">
        <v>44054</v>
      </c>
      <c r="B213" s="1" t="str">
        <f t="shared" si="15"/>
        <v>2020_08</v>
      </c>
      <c r="C213" s="43" t="str">
        <f t="shared" si="16"/>
        <v>2020_8</v>
      </c>
      <c r="D213" s="43" t="str">
        <f t="shared" si="17"/>
        <v>2020_08</v>
      </c>
      <c r="E213" s="2">
        <f t="shared" si="18"/>
        <v>2020</v>
      </c>
      <c r="F213" s="2">
        <f t="shared" si="19"/>
        <v>8</v>
      </c>
      <c r="G213">
        <v>156337</v>
      </c>
      <c r="H213">
        <v>1320</v>
      </c>
      <c r="I213">
        <v>15331</v>
      </c>
      <c r="J213">
        <v>9135</v>
      </c>
      <c r="K213">
        <v>2624</v>
      </c>
      <c r="L213">
        <v>48600</v>
      </c>
      <c r="M213">
        <v>331320</v>
      </c>
      <c r="N213">
        <v>22517903</v>
      </c>
      <c r="O213">
        <v>230600</v>
      </c>
      <c r="P213">
        <v>1612</v>
      </c>
      <c r="Q213">
        <v>2422</v>
      </c>
      <c r="R213">
        <v>5099272</v>
      </c>
      <c r="S213">
        <v>54935</v>
      </c>
      <c r="T213">
        <v>56</v>
      </c>
      <c r="U213" s="42" t="str">
        <f>IFERROR(VLOOKUP(T213,Mapping!$A$1:$B$17,2,0),Absent)</f>
        <v>Texas</v>
      </c>
      <c r="V213" t="str">
        <f>VLOOKUP(T213,Mapping!$A$1:$B$17,2,0)</f>
        <v>Texas</v>
      </c>
      <c r="W213">
        <v>69612863</v>
      </c>
      <c r="X213">
        <v>845183</v>
      </c>
    </row>
    <row r="214" spans="1:24" x14ac:dyDescent="0.35">
      <c r="A214" s="1">
        <v>44055</v>
      </c>
      <c r="B214" s="1" t="str">
        <f t="shared" si="15"/>
        <v>2020_08</v>
      </c>
      <c r="C214" s="43" t="str">
        <f t="shared" si="16"/>
        <v>2020_8</v>
      </c>
      <c r="D214" s="43" t="str">
        <f t="shared" si="17"/>
        <v>2020_08</v>
      </c>
      <c r="E214" s="2">
        <f t="shared" si="18"/>
        <v>2020</v>
      </c>
      <c r="F214" s="2">
        <f t="shared" si="19"/>
        <v>8</v>
      </c>
      <c r="G214">
        <v>157854</v>
      </c>
      <c r="H214">
        <v>1517</v>
      </c>
      <c r="I214">
        <v>15524</v>
      </c>
      <c r="J214">
        <v>9564</v>
      </c>
      <c r="K214">
        <v>2971</v>
      </c>
      <c r="L214">
        <v>48067</v>
      </c>
      <c r="M214">
        <v>334291</v>
      </c>
      <c r="N214">
        <v>22753455</v>
      </c>
      <c r="O214">
        <v>235552</v>
      </c>
      <c r="P214">
        <v>1629</v>
      </c>
      <c r="Q214">
        <v>2602</v>
      </c>
      <c r="R214">
        <v>5155458</v>
      </c>
      <c r="S214">
        <v>56186</v>
      </c>
      <c r="T214">
        <v>56</v>
      </c>
      <c r="U214" s="42" t="str">
        <f>IFERROR(VLOOKUP(T214,Mapping!$A$1:$B$17,2,0),Absent)</f>
        <v>Texas</v>
      </c>
      <c r="V214" t="str">
        <f>VLOOKUP(T214,Mapping!$A$1:$B$17,2,0)</f>
        <v>Texas</v>
      </c>
      <c r="W214">
        <v>70426659</v>
      </c>
      <c r="X214">
        <v>813796</v>
      </c>
    </row>
    <row r="215" spans="1:24" x14ac:dyDescent="0.35">
      <c r="A215" s="1">
        <v>44056</v>
      </c>
      <c r="B215" s="1" t="str">
        <f t="shared" si="15"/>
        <v>2020_08</v>
      </c>
      <c r="C215" s="43" t="str">
        <f t="shared" si="16"/>
        <v>2020_8</v>
      </c>
      <c r="D215" s="43" t="str">
        <f t="shared" si="17"/>
        <v>2020_08</v>
      </c>
      <c r="E215" s="2">
        <f t="shared" si="18"/>
        <v>2020</v>
      </c>
      <c r="F215" s="2">
        <f t="shared" si="19"/>
        <v>8</v>
      </c>
      <c r="G215">
        <v>159017</v>
      </c>
      <c r="H215">
        <v>1163</v>
      </c>
      <c r="I215">
        <v>15629</v>
      </c>
      <c r="J215">
        <v>9480</v>
      </c>
      <c r="K215">
        <v>2675</v>
      </c>
      <c r="L215">
        <v>47303</v>
      </c>
      <c r="M215">
        <v>336966</v>
      </c>
      <c r="N215">
        <v>23010089</v>
      </c>
      <c r="O215">
        <v>256634</v>
      </c>
      <c r="P215">
        <v>1649</v>
      </c>
      <c r="Q215">
        <v>2574</v>
      </c>
      <c r="R215">
        <v>5207221</v>
      </c>
      <c r="S215">
        <v>51763</v>
      </c>
      <c r="T215">
        <v>56</v>
      </c>
      <c r="U215" s="42" t="str">
        <f>IFERROR(VLOOKUP(T215,Mapping!$A$1:$B$17,2,0),Absent)</f>
        <v>Texas</v>
      </c>
      <c r="V215" t="str">
        <f>VLOOKUP(T215,Mapping!$A$1:$B$17,2,0)</f>
        <v>Texas</v>
      </c>
      <c r="W215">
        <v>71381071</v>
      </c>
      <c r="X215">
        <v>954412</v>
      </c>
    </row>
    <row r="216" spans="1:24" x14ac:dyDescent="0.35">
      <c r="A216" s="1">
        <v>44057</v>
      </c>
      <c r="B216" s="1" t="str">
        <f t="shared" si="15"/>
        <v>2020_08</v>
      </c>
      <c r="C216" s="43" t="str">
        <f t="shared" si="16"/>
        <v>2020_8</v>
      </c>
      <c r="D216" s="43" t="str">
        <f t="shared" si="17"/>
        <v>2020_08</v>
      </c>
      <c r="E216" s="2">
        <f t="shared" si="18"/>
        <v>2020</v>
      </c>
      <c r="F216" s="2">
        <f t="shared" si="19"/>
        <v>8</v>
      </c>
      <c r="G216">
        <v>160243</v>
      </c>
      <c r="H216">
        <v>1226</v>
      </c>
      <c r="I216">
        <v>15764</v>
      </c>
      <c r="J216">
        <v>9277</v>
      </c>
      <c r="K216">
        <v>2141</v>
      </c>
      <c r="L216">
        <v>45868</v>
      </c>
      <c r="M216">
        <v>339107</v>
      </c>
      <c r="N216">
        <v>23319226</v>
      </c>
      <c r="O216">
        <v>309137</v>
      </c>
      <c r="P216">
        <v>1665</v>
      </c>
      <c r="Q216">
        <v>2555</v>
      </c>
      <c r="R216">
        <v>5264322</v>
      </c>
      <c r="S216">
        <v>57101</v>
      </c>
      <c r="T216">
        <v>56</v>
      </c>
      <c r="U216" s="42" t="str">
        <f>IFERROR(VLOOKUP(T216,Mapping!$A$1:$B$17,2,0),Absent)</f>
        <v>Texas</v>
      </c>
      <c r="V216" t="str">
        <f>VLOOKUP(T216,Mapping!$A$1:$B$17,2,0)</f>
        <v>Texas</v>
      </c>
      <c r="W216">
        <v>72371796</v>
      </c>
      <c r="X216">
        <v>990725</v>
      </c>
    </row>
    <row r="217" spans="1:24" x14ac:dyDescent="0.35">
      <c r="A217" s="1">
        <v>44058</v>
      </c>
      <c r="B217" s="1" t="str">
        <f t="shared" si="15"/>
        <v>2020_08</v>
      </c>
      <c r="C217" s="43" t="str">
        <f t="shared" si="16"/>
        <v>2020_8</v>
      </c>
      <c r="D217" s="43" t="str">
        <f t="shared" si="17"/>
        <v>2020_08</v>
      </c>
      <c r="E217" s="2">
        <f t="shared" si="18"/>
        <v>2020</v>
      </c>
      <c r="F217" s="2">
        <f t="shared" si="19"/>
        <v>8</v>
      </c>
      <c r="G217">
        <v>161470</v>
      </c>
      <c r="H217">
        <v>1227</v>
      </c>
      <c r="I217">
        <v>15891</v>
      </c>
      <c r="J217">
        <v>9087</v>
      </c>
      <c r="K217">
        <v>1891</v>
      </c>
      <c r="L217">
        <v>44922</v>
      </c>
      <c r="M217">
        <v>340998</v>
      </c>
      <c r="N217">
        <v>23568460</v>
      </c>
      <c r="O217">
        <v>249234</v>
      </c>
      <c r="P217">
        <v>1663</v>
      </c>
      <c r="Q217">
        <v>2526</v>
      </c>
      <c r="R217">
        <v>5320368</v>
      </c>
      <c r="S217">
        <v>56046</v>
      </c>
      <c r="T217">
        <v>56</v>
      </c>
      <c r="U217" s="42" t="str">
        <f>IFERROR(VLOOKUP(T217,Mapping!$A$1:$B$17,2,0),Absent)</f>
        <v>Texas</v>
      </c>
      <c r="V217" t="str">
        <f>VLOOKUP(T217,Mapping!$A$1:$B$17,2,0)</f>
        <v>Texas</v>
      </c>
      <c r="W217">
        <v>73264876</v>
      </c>
      <c r="X217">
        <v>893080</v>
      </c>
    </row>
    <row r="218" spans="1:24" x14ac:dyDescent="0.35">
      <c r="A218" s="1">
        <v>44059</v>
      </c>
      <c r="B218" s="1" t="str">
        <f t="shared" si="15"/>
        <v>2020_08</v>
      </c>
      <c r="C218" s="43" t="str">
        <f t="shared" si="16"/>
        <v>2020_8</v>
      </c>
      <c r="D218" s="43" t="str">
        <f t="shared" si="17"/>
        <v>2020_08</v>
      </c>
      <c r="E218" s="2">
        <f t="shared" si="18"/>
        <v>2020</v>
      </c>
      <c r="F218" s="2">
        <f t="shared" si="19"/>
        <v>8</v>
      </c>
      <c r="G218">
        <v>162087</v>
      </c>
      <c r="H218">
        <v>617</v>
      </c>
      <c r="I218">
        <v>15924</v>
      </c>
      <c r="J218">
        <v>8958</v>
      </c>
      <c r="K218">
        <v>685</v>
      </c>
      <c r="L218">
        <v>44155</v>
      </c>
      <c r="M218">
        <v>341683</v>
      </c>
      <c r="N218">
        <v>23826651</v>
      </c>
      <c r="O218">
        <v>258191</v>
      </c>
      <c r="P218">
        <v>1665</v>
      </c>
      <c r="Q218">
        <v>2481</v>
      </c>
      <c r="R218">
        <v>5362871</v>
      </c>
      <c r="S218">
        <v>42503</v>
      </c>
      <c r="T218">
        <v>56</v>
      </c>
      <c r="U218" s="42" t="str">
        <f>IFERROR(VLOOKUP(T218,Mapping!$A$1:$B$17,2,0),Absent)</f>
        <v>Texas</v>
      </c>
      <c r="V218" t="str">
        <f>VLOOKUP(T218,Mapping!$A$1:$B$17,2,0)</f>
        <v>Texas</v>
      </c>
      <c r="W218">
        <v>74050076</v>
      </c>
      <c r="X218">
        <v>785200</v>
      </c>
    </row>
    <row r="219" spans="1:24" x14ac:dyDescent="0.35">
      <c r="A219" s="1">
        <v>44060</v>
      </c>
      <c r="B219" s="1" t="str">
        <f t="shared" si="15"/>
        <v>2020_08</v>
      </c>
      <c r="C219" s="43" t="str">
        <f t="shared" si="16"/>
        <v>2020_8</v>
      </c>
      <c r="D219" s="43" t="str">
        <f t="shared" si="17"/>
        <v>2020_08</v>
      </c>
      <c r="E219" s="2">
        <f t="shared" si="18"/>
        <v>2020</v>
      </c>
      <c r="F219" s="2">
        <f t="shared" si="19"/>
        <v>8</v>
      </c>
      <c r="G219">
        <v>162498</v>
      </c>
      <c r="H219">
        <v>411</v>
      </c>
      <c r="I219">
        <v>15985</v>
      </c>
      <c r="J219">
        <v>8881</v>
      </c>
      <c r="K219">
        <v>1224</v>
      </c>
      <c r="L219">
        <v>43614</v>
      </c>
      <c r="M219">
        <v>342907</v>
      </c>
      <c r="N219">
        <v>24013625</v>
      </c>
      <c r="O219">
        <v>186974</v>
      </c>
      <c r="P219">
        <v>1678</v>
      </c>
      <c r="Q219">
        <v>2444</v>
      </c>
      <c r="R219">
        <v>5400622</v>
      </c>
      <c r="S219">
        <v>37751</v>
      </c>
      <c r="T219">
        <v>56</v>
      </c>
      <c r="U219" s="42" t="str">
        <f>IFERROR(VLOOKUP(T219,Mapping!$A$1:$B$17,2,0),Absent)</f>
        <v>Texas</v>
      </c>
      <c r="V219" t="str">
        <f>VLOOKUP(T219,Mapping!$A$1:$B$17,2,0)</f>
        <v>Texas</v>
      </c>
      <c r="W219">
        <v>74752658</v>
      </c>
      <c r="X219">
        <v>702582</v>
      </c>
    </row>
    <row r="220" spans="1:24" x14ac:dyDescent="0.35">
      <c r="A220" s="1">
        <v>44061</v>
      </c>
      <c r="B220" s="1" t="str">
        <f t="shared" si="15"/>
        <v>2020_08</v>
      </c>
      <c r="C220" s="43" t="str">
        <f t="shared" si="16"/>
        <v>2020_8</v>
      </c>
      <c r="D220" s="43" t="str">
        <f t="shared" si="17"/>
        <v>2020_08</v>
      </c>
      <c r="E220" s="2">
        <f t="shared" si="18"/>
        <v>2020</v>
      </c>
      <c r="F220" s="2">
        <f t="shared" si="19"/>
        <v>8</v>
      </c>
      <c r="G220">
        <v>163677</v>
      </c>
      <c r="H220">
        <v>1179</v>
      </c>
      <c r="I220">
        <v>16123</v>
      </c>
      <c r="J220">
        <v>8859</v>
      </c>
      <c r="K220">
        <v>2261</v>
      </c>
      <c r="L220">
        <v>43840</v>
      </c>
      <c r="M220">
        <v>345168</v>
      </c>
      <c r="N220">
        <v>24219442</v>
      </c>
      <c r="O220">
        <v>205817</v>
      </c>
      <c r="P220">
        <v>1695</v>
      </c>
      <c r="Q220">
        <v>2467</v>
      </c>
      <c r="R220">
        <v>5440692</v>
      </c>
      <c r="S220">
        <v>40070</v>
      </c>
      <c r="T220">
        <v>56</v>
      </c>
      <c r="U220" s="42" t="str">
        <f>IFERROR(VLOOKUP(T220,Mapping!$A$1:$B$17,2,0),Absent)</f>
        <v>Texas</v>
      </c>
      <c r="V220" t="str">
        <f>VLOOKUP(T220,Mapping!$A$1:$B$17,2,0)</f>
        <v>Texas</v>
      </c>
      <c r="W220">
        <v>75524652</v>
      </c>
      <c r="X220">
        <v>771994</v>
      </c>
    </row>
    <row r="221" spans="1:24" x14ac:dyDescent="0.35">
      <c r="A221" s="1">
        <v>44062</v>
      </c>
      <c r="B221" s="1" t="str">
        <f t="shared" si="15"/>
        <v>2020_08</v>
      </c>
      <c r="C221" s="43" t="str">
        <f t="shared" si="16"/>
        <v>2020_8</v>
      </c>
      <c r="D221" s="43" t="str">
        <f t="shared" si="17"/>
        <v>2020_08</v>
      </c>
      <c r="E221" s="2">
        <f t="shared" si="18"/>
        <v>2020</v>
      </c>
      <c r="F221" s="2">
        <f t="shared" si="19"/>
        <v>8</v>
      </c>
      <c r="G221">
        <v>165088</v>
      </c>
      <c r="H221">
        <v>1411</v>
      </c>
      <c r="I221">
        <v>16377</v>
      </c>
      <c r="J221">
        <v>8747</v>
      </c>
      <c r="K221">
        <v>1983</v>
      </c>
      <c r="L221">
        <v>43406</v>
      </c>
      <c r="M221">
        <v>347151</v>
      </c>
      <c r="N221">
        <v>24462674</v>
      </c>
      <c r="O221">
        <v>243232</v>
      </c>
      <c r="P221">
        <v>1705</v>
      </c>
      <c r="Q221">
        <v>2375</v>
      </c>
      <c r="R221">
        <v>5485765</v>
      </c>
      <c r="S221">
        <v>45073</v>
      </c>
      <c r="T221">
        <v>56</v>
      </c>
      <c r="U221" s="42" t="str">
        <f>IFERROR(VLOOKUP(T221,Mapping!$A$1:$B$17,2,0),Absent)</f>
        <v>Texas</v>
      </c>
      <c r="V221" t="str">
        <f>VLOOKUP(T221,Mapping!$A$1:$B$17,2,0)</f>
        <v>Texas</v>
      </c>
      <c r="W221">
        <v>76356767</v>
      </c>
      <c r="X221">
        <v>832115</v>
      </c>
    </row>
    <row r="222" spans="1:24" x14ac:dyDescent="0.35">
      <c r="A222" s="1">
        <v>44063</v>
      </c>
      <c r="B222" s="1" t="str">
        <f t="shared" si="15"/>
        <v>2020_08</v>
      </c>
      <c r="C222" s="43" t="str">
        <f t="shared" si="16"/>
        <v>2020_8</v>
      </c>
      <c r="D222" s="43" t="str">
        <f t="shared" si="17"/>
        <v>2020_08</v>
      </c>
      <c r="E222" s="2">
        <f t="shared" si="18"/>
        <v>2020</v>
      </c>
      <c r="F222" s="2">
        <f t="shared" si="19"/>
        <v>8</v>
      </c>
      <c r="G222">
        <v>166217</v>
      </c>
      <c r="H222">
        <v>1129</v>
      </c>
      <c r="I222">
        <v>16487</v>
      </c>
      <c r="J222">
        <v>8486</v>
      </c>
      <c r="K222">
        <v>1983</v>
      </c>
      <c r="L222">
        <v>42109</v>
      </c>
      <c r="M222">
        <v>349134</v>
      </c>
      <c r="N222">
        <v>24671146</v>
      </c>
      <c r="O222">
        <v>208472</v>
      </c>
      <c r="P222">
        <v>1716</v>
      </c>
      <c r="Q222">
        <v>2330</v>
      </c>
      <c r="R222">
        <v>5529609</v>
      </c>
      <c r="S222">
        <v>43844</v>
      </c>
      <c r="T222">
        <v>56</v>
      </c>
      <c r="U222" s="42" t="str">
        <f>IFERROR(VLOOKUP(T222,Mapping!$A$1:$B$17,2,0),Absent)</f>
        <v>Texas</v>
      </c>
      <c r="V222" t="str">
        <f>VLOOKUP(T222,Mapping!$A$1:$B$17,2,0)</f>
        <v>Texas</v>
      </c>
      <c r="W222">
        <v>77220977</v>
      </c>
      <c r="X222">
        <v>864210</v>
      </c>
    </row>
    <row r="223" spans="1:24" x14ac:dyDescent="0.35">
      <c r="A223" s="1">
        <v>44064</v>
      </c>
      <c r="B223" s="1" t="str">
        <f t="shared" si="15"/>
        <v>2020_08</v>
      </c>
      <c r="C223" s="43" t="str">
        <f t="shared" si="16"/>
        <v>2020_8</v>
      </c>
      <c r="D223" s="43" t="str">
        <f t="shared" si="17"/>
        <v>2020_08</v>
      </c>
      <c r="E223" s="2">
        <f t="shared" si="18"/>
        <v>2020</v>
      </c>
      <c r="F223" s="2">
        <f t="shared" si="19"/>
        <v>8</v>
      </c>
      <c r="G223">
        <v>167336</v>
      </c>
      <c r="H223">
        <v>1119</v>
      </c>
      <c r="I223">
        <v>16563</v>
      </c>
      <c r="J223">
        <v>8358</v>
      </c>
      <c r="K223">
        <v>1783</v>
      </c>
      <c r="L223">
        <v>41049</v>
      </c>
      <c r="M223">
        <v>350917</v>
      </c>
      <c r="N223">
        <v>24922745</v>
      </c>
      <c r="O223">
        <v>251599</v>
      </c>
      <c r="P223">
        <v>1730</v>
      </c>
      <c r="Q223">
        <v>2288</v>
      </c>
      <c r="R223">
        <v>5576065</v>
      </c>
      <c r="S223">
        <v>46456</v>
      </c>
      <c r="T223">
        <v>56</v>
      </c>
      <c r="U223" s="42" t="str">
        <f>IFERROR(VLOOKUP(T223,Mapping!$A$1:$B$17,2,0),Absent)</f>
        <v>Texas</v>
      </c>
      <c r="V223" t="str">
        <f>VLOOKUP(T223,Mapping!$A$1:$B$17,2,0)</f>
        <v>Texas</v>
      </c>
      <c r="W223">
        <v>78136411</v>
      </c>
      <c r="X223">
        <v>915434</v>
      </c>
    </row>
    <row r="224" spans="1:24" x14ac:dyDescent="0.35">
      <c r="A224" s="1">
        <v>44065</v>
      </c>
      <c r="B224" s="1" t="str">
        <f t="shared" si="15"/>
        <v>2020_08</v>
      </c>
      <c r="C224" s="43" t="str">
        <f t="shared" si="16"/>
        <v>2020_8</v>
      </c>
      <c r="D224" s="43" t="str">
        <f t="shared" si="17"/>
        <v>2020_08</v>
      </c>
      <c r="E224" s="2">
        <f t="shared" si="18"/>
        <v>2020</v>
      </c>
      <c r="F224" s="2">
        <f t="shared" si="19"/>
        <v>8</v>
      </c>
      <c r="G224">
        <v>168371</v>
      </c>
      <c r="H224">
        <v>1035</v>
      </c>
      <c r="I224">
        <v>16657</v>
      </c>
      <c r="J224">
        <v>8207</v>
      </c>
      <c r="K224">
        <v>1603</v>
      </c>
      <c r="L224">
        <v>40017</v>
      </c>
      <c r="M224">
        <v>352520</v>
      </c>
      <c r="N224">
        <v>25152471</v>
      </c>
      <c r="O224">
        <v>229726</v>
      </c>
      <c r="P224">
        <v>1736</v>
      </c>
      <c r="Q224">
        <v>2204</v>
      </c>
      <c r="R224">
        <v>5622119</v>
      </c>
      <c r="S224">
        <v>46054</v>
      </c>
      <c r="T224">
        <v>56</v>
      </c>
      <c r="U224" s="42" t="str">
        <f>IFERROR(VLOOKUP(T224,Mapping!$A$1:$B$17,2,0),Absent)</f>
        <v>Texas</v>
      </c>
      <c r="V224" t="str">
        <f>VLOOKUP(T224,Mapping!$A$1:$B$17,2,0)</f>
        <v>Texas</v>
      </c>
      <c r="W224">
        <v>79044593</v>
      </c>
      <c r="X224">
        <v>908182</v>
      </c>
    </row>
    <row r="225" spans="1:24" x14ac:dyDescent="0.35">
      <c r="A225" s="1">
        <v>44066</v>
      </c>
      <c r="B225" s="1" t="str">
        <f t="shared" si="15"/>
        <v>2020_08</v>
      </c>
      <c r="C225" s="43" t="str">
        <f t="shared" si="16"/>
        <v>2020_8</v>
      </c>
      <c r="D225" s="43" t="str">
        <f t="shared" si="17"/>
        <v>2020_08</v>
      </c>
      <c r="E225" s="2">
        <f t="shared" si="18"/>
        <v>2020</v>
      </c>
      <c r="F225" s="2">
        <f t="shared" si="19"/>
        <v>8</v>
      </c>
      <c r="G225">
        <v>168948</v>
      </c>
      <c r="H225">
        <v>577</v>
      </c>
      <c r="I225">
        <v>16697</v>
      </c>
      <c r="J225">
        <v>7949</v>
      </c>
      <c r="K225">
        <v>698</v>
      </c>
      <c r="L225">
        <v>39064</v>
      </c>
      <c r="M225">
        <v>353218</v>
      </c>
      <c r="N225">
        <v>25280953</v>
      </c>
      <c r="O225">
        <v>128482</v>
      </c>
      <c r="P225">
        <v>1737</v>
      </c>
      <c r="Q225">
        <v>2131</v>
      </c>
      <c r="R225">
        <v>5660019</v>
      </c>
      <c r="S225">
        <v>37900</v>
      </c>
      <c r="T225">
        <v>56</v>
      </c>
      <c r="U225" s="42" t="str">
        <f>IFERROR(VLOOKUP(T225,Mapping!$A$1:$B$17,2,0),Absent)</f>
        <v>Texas</v>
      </c>
      <c r="V225" t="str">
        <f>VLOOKUP(T225,Mapping!$A$1:$B$17,2,0)</f>
        <v>Texas</v>
      </c>
      <c r="W225">
        <v>79770311</v>
      </c>
      <c r="X225">
        <v>725718</v>
      </c>
    </row>
    <row r="226" spans="1:24" x14ac:dyDescent="0.35">
      <c r="A226" s="1">
        <v>44067</v>
      </c>
      <c r="B226" s="1" t="str">
        <f t="shared" si="15"/>
        <v>2020_08</v>
      </c>
      <c r="C226" s="43" t="str">
        <f t="shared" si="16"/>
        <v>2020_8</v>
      </c>
      <c r="D226" s="43" t="str">
        <f t="shared" si="17"/>
        <v>2020_08</v>
      </c>
      <c r="E226" s="2">
        <f t="shared" si="18"/>
        <v>2020</v>
      </c>
      <c r="F226" s="2">
        <f t="shared" si="19"/>
        <v>8</v>
      </c>
      <c r="G226">
        <v>169289</v>
      </c>
      <c r="H226">
        <v>341</v>
      </c>
      <c r="I226">
        <v>16787</v>
      </c>
      <c r="J226">
        <v>7854</v>
      </c>
      <c r="K226">
        <v>1031</v>
      </c>
      <c r="L226">
        <v>38806</v>
      </c>
      <c r="M226">
        <v>354249</v>
      </c>
      <c r="N226">
        <v>25500592</v>
      </c>
      <c r="O226">
        <v>219639</v>
      </c>
      <c r="P226">
        <v>1764</v>
      </c>
      <c r="Q226">
        <v>2112</v>
      </c>
      <c r="R226">
        <v>5694562</v>
      </c>
      <c r="S226">
        <v>34543</v>
      </c>
      <c r="T226">
        <v>56</v>
      </c>
      <c r="U226" s="42" t="str">
        <f>IFERROR(VLOOKUP(T226,Mapping!$A$1:$B$17,2,0),Absent)</f>
        <v>Texas</v>
      </c>
      <c r="V226" t="str">
        <f>VLOOKUP(T226,Mapping!$A$1:$B$17,2,0)</f>
        <v>Texas</v>
      </c>
      <c r="W226">
        <v>80485262</v>
      </c>
      <c r="X226">
        <v>714951</v>
      </c>
    </row>
    <row r="227" spans="1:24" x14ac:dyDescent="0.35">
      <c r="A227" s="1">
        <v>44068</v>
      </c>
      <c r="B227" s="1" t="str">
        <f t="shared" si="15"/>
        <v>2020_08</v>
      </c>
      <c r="C227" s="43" t="str">
        <f t="shared" si="16"/>
        <v>2020_8</v>
      </c>
      <c r="D227" s="43" t="str">
        <f t="shared" si="17"/>
        <v>2020_08</v>
      </c>
      <c r="E227" s="2">
        <f t="shared" si="18"/>
        <v>2020</v>
      </c>
      <c r="F227" s="2">
        <f t="shared" si="19"/>
        <v>8</v>
      </c>
      <c r="G227">
        <v>170429</v>
      </c>
      <c r="H227">
        <v>1140</v>
      </c>
      <c r="I227">
        <v>16920</v>
      </c>
      <c r="J227">
        <v>7854</v>
      </c>
      <c r="K227">
        <v>1988</v>
      </c>
      <c r="L227">
        <v>38831</v>
      </c>
      <c r="M227">
        <v>356237</v>
      </c>
      <c r="N227">
        <v>25725096</v>
      </c>
      <c r="O227">
        <v>224504</v>
      </c>
      <c r="P227">
        <v>1789</v>
      </c>
      <c r="Q227">
        <v>2161</v>
      </c>
      <c r="R227">
        <v>5731401</v>
      </c>
      <c r="S227">
        <v>36839</v>
      </c>
      <c r="T227">
        <v>56</v>
      </c>
      <c r="U227" s="42" t="str">
        <f>IFERROR(VLOOKUP(T227,Mapping!$A$1:$B$17,2,0),Absent)</f>
        <v>Texas</v>
      </c>
      <c r="V227" t="str">
        <f>VLOOKUP(T227,Mapping!$A$1:$B$17,2,0)</f>
        <v>Texas</v>
      </c>
      <c r="W227">
        <v>81229134</v>
      </c>
      <c r="X227">
        <v>743872</v>
      </c>
    </row>
    <row r="228" spans="1:24" x14ac:dyDescent="0.35">
      <c r="A228" s="1">
        <v>44069</v>
      </c>
      <c r="B228" s="1" t="str">
        <f t="shared" si="15"/>
        <v>2020_08</v>
      </c>
      <c r="C228" s="43" t="str">
        <f t="shared" si="16"/>
        <v>2020_8</v>
      </c>
      <c r="D228" s="43" t="str">
        <f t="shared" si="17"/>
        <v>2020_08</v>
      </c>
      <c r="E228" s="2">
        <f t="shared" si="18"/>
        <v>2020</v>
      </c>
      <c r="F228" s="2">
        <f t="shared" si="19"/>
        <v>8</v>
      </c>
      <c r="G228">
        <v>171729</v>
      </c>
      <c r="H228">
        <v>1300</v>
      </c>
      <c r="I228">
        <v>17046</v>
      </c>
      <c r="J228">
        <v>7742</v>
      </c>
      <c r="K228">
        <v>1804</v>
      </c>
      <c r="L228">
        <v>38515</v>
      </c>
      <c r="M228">
        <v>358041</v>
      </c>
      <c r="N228">
        <v>25941680</v>
      </c>
      <c r="O228">
        <v>216584</v>
      </c>
      <c r="P228">
        <v>1809</v>
      </c>
      <c r="Q228">
        <v>2143</v>
      </c>
      <c r="R228">
        <v>5775732</v>
      </c>
      <c r="S228">
        <v>44331</v>
      </c>
      <c r="T228">
        <v>56</v>
      </c>
      <c r="U228" s="42" t="str">
        <f>IFERROR(VLOOKUP(T228,Mapping!$A$1:$B$17,2,0),Absent)</f>
        <v>Texas</v>
      </c>
      <c r="V228" t="str">
        <f>VLOOKUP(T228,Mapping!$A$1:$B$17,2,0)</f>
        <v>Texas</v>
      </c>
      <c r="W228">
        <v>82001802</v>
      </c>
      <c r="X228">
        <v>772668</v>
      </c>
    </row>
    <row r="229" spans="1:24" x14ac:dyDescent="0.35">
      <c r="A229" s="1">
        <v>44070</v>
      </c>
      <c r="B229" s="1" t="str">
        <f t="shared" si="15"/>
        <v>2020_08</v>
      </c>
      <c r="C229" s="43" t="str">
        <f t="shared" si="16"/>
        <v>2020_8</v>
      </c>
      <c r="D229" s="43" t="str">
        <f t="shared" si="17"/>
        <v>2020_08</v>
      </c>
      <c r="E229" s="2">
        <f t="shared" si="18"/>
        <v>2020</v>
      </c>
      <c r="F229" s="2">
        <f t="shared" si="19"/>
        <v>8</v>
      </c>
      <c r="G229">
        <v>172857</v>
      </c>
      <c r="H229">
        <v>1128</v>
      </c>
      <c r="I229">
        <v>17181</v>
      </c>
      <c r="J229">
        <v>7712</v>
      </c>
      <c r="K229">
        <v>1654</v>
      </c>
      <c r="L229">
        <v>37498</v>
      </c>
      <c r="M229">
        <v>359695</v>
      </c>
      <c r="N229">
        <v>26185279</v>
      </c>
      <c r="O229">
        <v>243599</v>
      </c>
      <c r="P229">
        <v>1831</v>
      </c>
      <c r="Q229">
        <v>2128</v>
      </c>
      <c r="R229">
        <v>5819843</v>
      </c>
      <c r="S229">
        <v>44111</v>
      </c>
      <c r="T229">
        <v>56</v>
      </c>
      <c r="U229" s="42" t="str">
        <f>IFERROR(VLOOKUP(T229,Mapping!$A$1:$B$17,2,0),Absent)</f>
        <v>Texas</v>
      </c>
      <c r="V229" t="str">
        <f>VLOOKUP(T229,Mapping!$A$1:$B$17,2,0)</f>
        <v>Texas</v>
      </c>
      <c r="W229">
        <v>82859379</v>
      </c>
      <c r="X229">
        <v>857577</v>
      </c>
    </row>
    <row r="230" spans="1:24" x14ac:dyDescent="0.35">
      <c r="A230" s="1">
        <v>44071</v>
      </c>
      <c r="B230" s="1" t="str">
        <f t="shared" si="15"/>
        <v>2020_08</v>
      </c>
      <c r="C230" s="43" t="str">
        <f t="shared" si="16"/>
        <v>2020_8</v>
      </c>
      <c r="D230" s="43" t="str">
        <f t="shared" si="17"/>
        <v>2020_08</v>
      </c>
      <c r="E230" s="2">
        <f t="shared" si="18"/>
        <v>2020</v>
      </c>
      <c r="F230" s="2">
        <f t="shared" si="19"/>
        <v>8</v>
      </c>
      <c r="G230">
        <v>173877</v>
      </c>
      <c r="H230">
        <v>1020</v>
      </c>
      <c r="I230">
        <v>17304</v>
      </c>
      <c r="J230">
        <v>7564</v>
      </c>
      <c r="K230">
        <v>1642</v>
      </c>
      <c r="L230">
        <v>37356</v>
      </c>
      <c r="M230">
        <v>361337</v>
      </c>
      <c r="N230">
        <v>26409914</v>
      </c>
      <c r="O230">
        <v>224635</v>
      </c>
      <c r="P230">
        <v>1856</v>
      </c>
      <c r="Q230">
        <v>2087</v>
      </c>
      <c r="R230">
        <v>5865958</v>
      </c>
      <c r="S230">
        <v>46115</v>
      </c>
      <c r="T230">
        <v>56</v>
      </c>
      <c r="U230" s="42" t="str">
        <f>IFERROR(VLOOKUP(T230,Mapping!$A$1:$B$17,2,0),Absent)</f>
        <v>Texas</v>
      </c>
      <c r="V230" t="str">
        <f>VLOOKUP(T230,Mapping!$A$1:$B$17,2,0)</f>
        <v>Texas</v>
      </c>
      <c r="W230">
        <v>83797844</v>
      </c>
      <c r="X230">
        <v>938465</v>
      </c>
    </row>
    <row r="231" spans="1:24" x14ac:dyDescent="0.35">
      <c r="A231" s="1">
        <v>44072</v>
      </c>
      <c r="B231" s="1" t="str">
        <f t="shared" si="15"/>
        <v>2020_08</v>
      </c>
      <c r="C231" s="43" t="str">
        <f t="shared" si="16"/>
        <v>2020_8</v>
      </c>
      <c r="D231" s="43" t="str">
        <f t="shared" si="17"/>
        <v>2020_08</v>
      </c>
      <c r="E231" s="2">
        <f t="shared" si="18"/>
        <v>2020</v>
      </c>
      <c r="F231" s="2">
        <f t="shared" si="19"/>
        <v>8</v>
      </c>
      <c r="G231">
        <v>174894</v>
      </c>
      <c r="H231">
        <v>1017</v>
      </c>
      <c r="I231">
        <v>17401</v>
      </c>
      <c r="J231">
        <v>7413</v>
      </c>
      <c r="K231">
        <v>1299</v>
      </c>
      <c r="L231">
        <v>36516</v>
      </c>
      <c r="M231">
        <v>362636</v>
      </c>
      <c r="N231">
        <v>26667080</v>
      </c>
      <c r="O231">
        <v>257166</v>
      </c>
      <c r="P231">
        <v>1864</v>
      </c>
      <c r="Q231">
        <v>2062</v>
      </c>
      <c r="R231">
        <v>5909953</v>
      </c>
      <c r="S231">
        <v>43995</v>
      </c>
      <c r="T231">
        <v>56</v>
      </c>
      <c r="U231" s="42" t="str">
        <f>IFERROR(VLOOKUP(T231,Mapping!$A$1:$B$17,2,0),Absent)</f>
        <v>Texas</v>
      </c>
      <c r="V231" t="str">
        <f>VLOOKUP(T231,Mapping!$A$1:$B$17,2,0)</f>
        <v>Texas</v>
      </c>
      <c r="W231">
        <v>84744931</v>
      </c>
      <c r="X231">
        <v>947087</v>
      </c>
    </row>
    <row r="232" spans="1:24" x14ac:dyDescent="0.35">
      <c r="A232" s="1">
        <v>44073</v>
      </c>
      <c r="B232" s="1" t="str">
        <f t="shared" si="15"/>
        <v>2020_08</v>
      </c>
      <c r="C232" s="43" t="str">
        <f t="shared" si="16"/>
        <v>2020_8</v>
      </c>
      <c r="D232" s="43" t="str">
        <f t="shared" si="17"/>
        <v>2020_08</v>
      </c>
      <c r="E232" s="2">
        <f t="shared" si="18"/>
        <v>2020</v>
      </c>
      <c r="F232" s="2">
        <f t="shared" si="19"/>
        <v>8</v>
      </c>
      <c r="G232">
        <v>175371</v>
      </c>
      <c r="H232">
        <v>477</v>
      </c>
      <c r="I232">
        <v>17439</v>
      </c>
      <c r="J232">
        <v>7268</v>
      </c>
      <c r="K232">
        <v>662</v>
      </c>
      <c r="L232">
        <v>35801</v>
      </c>
      <c r="M232">
        <v>363298</v>
      </c>
      <c r="N232">
        <v>26887882</v>
      </c>
      <c r="O232">
        <v>220802</v>
      </c>
      <c r="P232">
        <v>1870</v>
      </c>
      <c r="Q232">
        <v>2055</v>
      </c>
      <c r="R232">
        <v>5948719</v>
      </c>
      <c r="S232">
        <v>38766</v>
      </c>
      <c r="T232">
        <v>56</v>
      </c>
      <c r="U232" s="42" t="str">
        <f>IFERROR(VLOOKUP(T232,Mapping!$A$1:$B$17,2,0),Absent)</f>
        <v>Texas</v>
      </c>
      <c r="V232" t="str">
        <f>VLOOKUP(T232,Mapping!$A$1:$B$17,2,0)</f>
        <v>Texas</v>
      </c>
      <c r="W232">
        <v>85568281</v>
      </c>
      <c r="X232">
        <v>823350</v>
      </c>
    </row>
    <row r="233" spans="1:24" x14ac:dyDescent="0.35">
      <c r="A233" s="1">
        <v>44074</v>
      </c>
      <c r="B233" s="1" t="str">
        <f t="shared" si="15"/>
        <v>2020_08</v>
      </c>
      <c r="C233" s="43" t="str">
        <f t="shared" si="16"/>
        <v>2020_8</v>
      </c>
      <c r="D233" s="43" t="str">
        <f t="shared" si="17"/>
        <v>2020_08</v>
      </c>
      <c r="E233" s="2">
        <f t="shared" si="18"/>
        <v>2020</v>
      </c>
      <c r="F233" s="2">
        <f t="shared" si="19"/>
        <v>8</v>
      </c>
      <c r="G233">
        <v>175751</v>
      </c>
      <c r="H233">
        <v>380</v>
      </c>
      <c r="I233">
        <v>17537</v>
      </c>
      <c r="J233">
        <v>7047</v>
      </c>
      <c r="K233">
        <v>710</v>
      </c>
      <c r="L233">
        <v>35453</v>
      </c>
      <c r="M233">
        <v>364008</v>
      </c>
      <c r="N233">
        <v>27068610</v>
      </c>
      <c r="O233">
        <v>180728</v>
      </c>
      <c r="P233">
        <v>1877</v>
      </c>
      <c r="Q233">
        <v>2075</v>
      </c>
      <c r="R233">
        <v>5980439</v>
      </c>
      <c r="S233">
        <v>31720</v>
      </c>
      <c r="T233">
        <v>56</v>
      </c>
      <c r="U233" s="42" t="str">
        <f>IFERROR(VLOOKUP(T233,Mapping!$A$1:$B$17,2,0),Absent)</f>
        <v>Texas</v>
      </c>
      <c r="V233" t="str">
        <f>VLOOKUP(T233,Mapping!$A$1:$B$17,2,0)</f>
        <v>Texas</v>
      </c>
      <c r="W233">
        <v>86248930</v>
      </c>
      <c r="X233">
        <v>680649</v>
      </c>
    </row>
    <row r="234" spans="1:24" x14ac:dyDescent="0.35">
      <c r="A234" s="1">
        <v>44075</v>
      </c>
      <c r="B234" s="1" t="str">
        <f t="shared" si="15"/>
        <v>2020_09</v>
      </c>
      <c r="C234" s="43" t="str">
        <f t="shared" si="16"/>
        <v>2020_9</v>
      </c>
      <c r="D234" s="43" t="str">
        <f t="shared" si="17"/>
        <v>2020_09</v>
      </c>
      <c r="E234" s="2">
        <f t="shared" si="18"/>
        <v>2020</v>
      </c>
      <c r="F234" s="2">
        <f t="shared" si="19"/>
        <v>9</v>
      </c>
      <c r="G234">
        <v>176765</v>
      </c>
      <c r="H234">
        <v>1014</v>
      </c>
      <c r="I234">
        <v>17655</v>
      </c>
      <c r="J234">
        <v>7084</v>
      </c>
      <c r="K234">
        <v>1867</v>
      </c>
      <c r="L234">
        <v>35338</v>
      </c>
      <c r="M234">
        <v>365875</v>
      </c>
      <c r="N234">
        <v>27247820</v>
      </c>
      <c r="O234">
        <v>179210</v>
      </c>
      <c r="P234">
        <v>1902</v>
      </c>
      <c r="Q234">
        <v>2041</v>
      </c>
      <c r="R234">
        <v>6022681</v>
      </c>
      <c r="S234">
        <v>42242</v>
      </c>
      <c r="T234">
        <v>56</v>
      </c>
      <c r="U234" s="42" t="str">
        <f>IFERROR(VLOOKUP(T234,Mapping!$A$1:$B$17,2,0),Absent)</f>
        <v>Texas</v>
      </c>
      <c r="V234" t="str">
        <f>VLOOKUP(T234,Mapping!$A$1:$B$17,2,0)</f>
        <v>Texas</v>
      </c>
      <c r="W234">
        <v>87045460</v>
      </c>
      <c r="X234">
        <v>796530</v>
      </c>
    </row>
    <row r="235" spans="1:24" x14ac:dyDescent="0.35">
      <c r="A235" s="1">
        <v>44076</v>
      </c>
      <c r="B235" s="1" t="str">
        <f t="shared" si="15"/>
        <v>2020_09</v>
      </c>
      <c r="C235" s="43" t="str">
        <f t="shared" si="16"/>
        <v>2020_9</v>
      </c>
      <c r="D235" s="43" t="str">
        <f t="shared" si="17"/>
        <v>2020_09</v>
      </c>
      <c r="E235" s="2">
        <f t="shared" si="18"/>
        <v>2020</v>
      </c>
      <c r="F235" s="2">
        <f t="shared" si="19"/>
        <v>9</v>
      </c>
      <c r="G235">
        <v>177800</v>
      </c>
      <c r="H235">
        <v>1035</v>
      </c>
      <c r="I235">
        <v>17784</v>
      </c>
      <c r="J235">
        <v>7091</v>
      </c>
      <c r="K235">
        <v>1521</v>
      </c>
      <c r="L235">
        <v>35660</v>
      </c>
      <c r="M235">
        <v>367396</v>
      </c>
      <c r="N235">
        <v>27458917</v>
      </c>
      <c r="O235">
        <v>211097</v>
      </c>
      <c r="P235">
        <v>1918</v>
      </c>
      <c r="Q235">
        <v>2027</v>
      </c>
      <c r="R235">
        <v>6053336</v>
      </c>
      <c r="S235">
        <v>30655</v>
      </c>
      <c r="T235">
        <v>56</v>
      </c>
      <c r="U235" s="42" t="str">
        <f>IFERROR(VLOOKUP(T235,Mapping!$A$1:$B$17,2,0),Absent)</f>
        <v>Texas</v>
      </c>
      <c r="V235" t="str">
        <f>VLOOKUP(T235,Mapping!$A$1:$B$17,2,0)</f>
        <v>Texas</v>
      </c>
      <c r="W235">
        <v>87841605</v>
      </c>
      <c r="X235">
        <v>796145</v>
      </c>
    </row>
    <row r="236" spans="1:24" x14ac:dyDescent="0.35">
      <c r="A236" s="1">
        <v>44077</v>
      </c>
      <c r="B236" s="1" t="str">
        <f t="shared" si="15"/>
        <v>2020_09</v>
      </c>
      <c r="C236" s="43" t="str">
        <f t="shared" si="16"/>
        <v>2020_9</v>
      </c>
      <c r="D236" s="43" t="str">
        <f t="shared" si="17"/>
        <v>2020_09</v>
      </c>
      <c r="E236" s="2">
        <f t="shared" si="18"/>
        <v>2020</v>
      </c>
      <c r="F236" s="2">
        <f t="shared" si="19"/>
        <v>9</v>
      </c>
      <c r="G236">
        <v>178872</v>
      </c>
      <c r="H236">
        <v>1072</v>
      </c>
      <c r="I236">
        <v>17894</v>
      </c>
      <c r="J236">
        <v>6923</v>
      </c>
      <c r="K236">
        <v>1488</v>
      </c>
      <c r="L236">
        <v>34753</v>
      </c>
      <c r="M236">
        <v>368884</v>
      </c>
      <c r="N236">
        <v>27685998</v>
      </c>
      <c r="O236">
        <v>227081</v>
      </c>
      <c r="P236">
        <v>1928</v>
      </c>
      <c r="Q236">
        <v>2038</v>
      </c>
      <c r="R236">
        <v>6097979</v>
      </c>
      <c r="S236">
        <v>44643</v>
      </c>
      <c r="T236">
        <v>56</v>
      </c>
      <c r="U236" s="42" t="str">
        <f>IFERROR(VLOOKUP(T236,Mapping!$A$1:$B$17,2,0),Absent)</f>
        <v>Texas</v>
      </c>
      <c r="V236" t="str">
        <f>VLOOKUP(T236,Mapping!$A$1:$B$17,2,0)</f>
        <v>Texas</v>
      </c>
      <c r="W236">
        <v>88751425</v>
      </c>
      <c r="X236">
        <v>909820</v>
      </c>
    </row>
    <row r="237" spans="1:24" x14ac:dyDescent="0.35">
      <c r="A237" s="1">
        <v>44078</v>
      </c>
      <c r="B237" s="1" t="str">
        <f t="shared" si="15"/>
        <v>2020_09</v>
      </c>
      <c r="C237" s="43" t="str">
        <f t="shared" si="16"/>
        <v>2020_9</v>
      </c>
      <c r="D237" s="43" t="str">
        <f t="shared" si="17"/>
        <v>2020_09</v>
      </c>
      <c r="E237" s="2">
        <f t="shared" si="18"/>
        <v>2020</v>
      </c>
      <c r="F237" s="2">
        <f t="shared" si="19"/>
        <v>9</v>
      </c>
      <c r="G237">
        <v>179871</v>
      </c>
      <c r="H237">
        <v>999</v>
      </c>
      <c r="I237">
        <v>18012</v>
      </c>
      <c r="J237">
        <v>6922</v>
      </c>
      <c r="K237">
        <v>1249</v>
      </c>
      <c r="L237">
        <v>34177</v>
      </c>
      <c r="M237">
        <v>370133</v>
      </c>
      <c r="N237">
        <v>27942509</v>
      </c>
      <c r="O237">
        <v>256511</v>
      </c>
      <c r="P237">
        <v>1943</v>
      </c>
      <c r="Q237">
        <v>1998</v>
      </c>
      <c r="R237">
        <v>6149579</v>
      </c>
      <c r="S237">
        <v>51600</v>
      </c>
      <c r="T237">
        <v>56</v>
      </c>
      <c r="U237" s="42" t="str">
        <f>IFERROR(VLOOKUP(T237,Mapping!$A$1:$B$17,2,0),Absent)</f>
        <v>Texas</v>
      </c>
      <c r="V237" t="str">
        <f>VLOOKUP(T237,Mapping!$A$1:$B$17,2,0)</f>
        <v>Texas</v>
      </c>
      <c r="W237">
        <v>89840462</v>
      </c>
      <c r="X237">
        <v>1089037</v>
      </c>
    </row>
    <row r="238" spans="1:24" x14ac:dyDescent="0.35">
      <c r="A238" s="1">
        <v>44079</v>
      </c>
      <c r="B238" s="1" t="str">
        <f t="shared" si="15"/>
        <v>2020_09</v>
      </c>
      <c r="C238" s="43" t="str">
        <f t="shared" si="16"/>
        <v>2020_9</v>
      </c>
      <c r="D238" s="43" t="str">
        <f t="shared" si="17"/>
        <v>2020_09</v>
      </c>
      <c r="E238" s="2">
        <f t="shared" si="18"/>
        <v>2020</v>
      </c>
      <c r="F238" s="2">
        <f t="shared" si="19"/>
        <v>9</v>
      </c>
      <c r="G238">
        <v>180797</v>
      </c>
      <c r="H238">
        <v>926</v>
      </c>
      <c r="I238">
        <v>18089</v>
      </c>
      <c r="J238">
        <v>6766</v>
      </c>
      <c r="K238">
        <v>1173</v>
      </c>
      <c r="L238">
        <v>33626</v>
      </c>
      <c r="M238">
        <v>371306</v>
      </c>
      <c r="N238">
        <v>28161045</v>
      </c>
      <c r="O238">
        <v>218536</v>
      </c>
      <c r="P238">
        <v>1956</v>
      </c>
      <c r="Q238">
        <v>1956</v>
      </c>
      <c r="R238">
        <v>6194439</v>
      </c>
      <c r="S238">
        <v>44860</v>
      </c>
      <c r="T238">
        <v>56</v>
      </c>
      <c r="U238" s="42" t="str">
        <f>IFERROR(VLOOKUP(T238,Mapping!$A$1:$B$17,2,0),Absent)</f>
        <v>Texas</v>
      </c>
      <c r="V238" t="str">
        <f>VLOOKUP(T238,Mapping!$A$1:$B$17,2,0)</f>
        <v>Texas</v>
      </c>
      <c r="W238">
        <v>90834027</v>
      </c>
      <c r="X238">
        <v>993565</v>
      </c>
    </row>
    <row r="239" spans="1:24" x14ac:dyDescent="0.35">
      <c r="A239" s="1">
        <v>44080</v>
      </c>
      <c r="B239" s="1" t="str">
        <f t="shared" si="15"/>
        <v>2020_09</v>
      </c>
      <c r="C239" s="43" t="str">
        <f t="shared" si="16"/>
        <v>2020_9</v>
      </c>
      <c r="D239" s="43" t="str">
        <f t="shared" si="17"/>
        <v>2020_09</v>
      </c>
      <c r="E239" s="2">
        <f t="shared" si="18"/>
        <v>2020</v>
      </c>
      <c r="F239" s="2">
        <f t="shared" si="19"/>
        <v>9</v>
      </c>
      <c r="G239">
        <v>181249</v>
      </c>
      <c r="H239">
        <v>452</v>
      </c>
      <c r="I239">
        <v>18125</v>
      </c>
      <c r="J239">
        <v>6700</v>
      </c>
      <c r="K239">
        <v>499</v>
      </c>
      <c r="L239">
        <v>32497</v>
      </c>
      <c r="M239">
        <v>371805</v>
      </c>
      <c r="N239">
        <v>28367179</v>
      </c>
      <c r="O239">
        <v>206134</v>
      </c>
      <c r="P239">
        <v>1960</v>
      </c>
      <c r="Q239">
        <v>1912</v>
      </c>
      <c r="R239">
        <v>6227472</v>
      </c>
      <c r="S239">
        <v>33033</v>
      </c>
      <c r="T239">
        <v>56</v>
      </c>
      <c r="U239" s="42" t="str">
        <f>IFERROR(VLOOKUP(T239,Mapping!$A$1:$B$17,2,0),Absent)</f>
        <v>Texas</v>
      </c>
      <c r="V239" t="str">
        <f>VLOOKUP(T239,Mapping!$A$1:$B$17,2,0)</f>
        <v>Texas</v>
      </c>
      <c r="W239">
        <v>91598592</v>
      </c>
      <c r="X239">
        <v>764565</v>
      </c>
    </row>
    <row r="240" spans="1:24" x14ac:dyDescent="0.35">
      <c r="A240" s="1">
        <v>44081</v>
      </c>
      <c r="B240" s="1" t="str">
        <f t="shared" si="15"/>
        <v>2020_09</v>
      </c>
      <c r="C240" s="43" t="str">
        <f t="shared" si="16"/>
        <v>2020_9</v>
      </c>
      <c r="D240" s="43" t="str">
        <f t="shared" si="17"/>
        <v>2020_09</v>
      </c>
      <c r="E240" s="2">
        <f t="shared" si="18"/>
        <v>2020</v>
      </c>
      <c r="F240" s="2">
        <f t="shared" si="19"/>
        <v>9</v>
      </c>
      <c r="G240">
        <v>181476</v>
      </c>
      <c r="H240">
        <v>227</v>
      </c>
      <c r="I240">
        <v>18156</v>
      </c>
      <c r="J240">
        <v>6630</v>
      </c>
      <c r="K240">
        <v>474</v>
      </c>
      <c r="L240">
        <v>32116</v>
      </c>
      <c r="M240">
        <v>372279</v>
      </c>
      <c r="N240">
        <v>28559054</v>
      </c>
      <c r="O240">
        <v>191875</v>
      </c>
      <c r="P240">
        <v>1967</v>
      </c>
      <c r="Q240">
        <v>1879</v>
      </c>
      <c r="R240">
        <v>6255589</v>
      </c>
      <c r="S240">
        <v>28117</v>
      </c>
      <c r="T240">
        <v>56</v>
      </c>
      <c r="U240" s="42" t="str">
        <f>IFERROR(VLOOKUP(T240,Mapping!$A$1:$B$17,2,0),Absent)</f>
        <v>Texas</v>
      </c>
      <c r="V240" t="str">
        <f>VLOOKUP(T240,Mapping!$A$1:$B$17,2,0)</f>
        <v>Texas</v>
      </c>
      <c r="W240">
        <v>92269458</v>
      </c>
      <c r="X240">
        <v>670866</v>
      </c>
    </row>
    <row r="241" spans="1:24" x14ac:dyDescent="0.35">
      <c r="A241" s="1">
        <v>44082</v>
      </c>
      <c r="B241" s="1" t="str">
        <f t="shared" si="15"/>
        <v>2020_09</v>
      </c>
      <c r="C241" s="43" t="str">
        <f t="shared" si="16"/>
        <v>2020_9</v>
      </c>
      <c r="D241" s="43" t="str">
        <f t="shared" si="17"/>
        <v>2020_09</v>
      </c>
      <c r="E241" s="2">
        <f t="shared" si="18"/>
        <v>2020</v>
      </c>
      <c r="F241" s="2">
        <f t="shared" si="19"/>
        <v>9</v>
      </c>
      <c r="G241">
        <v>181823</v>
      </c>
      <c r="H241">
        <v>347</v>
      </c>
      <c r="I241">
        <v>18189</v>
      </c>
      <c r="J241">
        <v>6543</v>
      </c>
      <c r="K241">
        <v>934</v>
      </c>
      <c r="L241">
        <v>32339</v>
      </c>
      <c r="M241">
        <v>373213</v>
      </c>
      <c r="N241">
        <v>28682344</v>
      </c>
      <c r="O241">
        <v>123290</v>
      </c>
      <c r="P241">
        <v>1975</v>
      </c>
      <c r="Q241">
        <v>1881</v>
      </c>
      <c r="R241">
        <v>6277899</v>
      </c>
      <c r="S241">
        <v>22310</v>
      </c>
      <c r="T241">
        <v>56</v>
      </c>
      <c r="U241" s="42" t="str">
        <f>IFERROR(VLOOKUP(T241,Mapping!$A$1:$B$17,2,0),Absent)</f>
        <v>Texas</v>
      </c>
      <c r="V241" t="str">
        <f>VLOOKUP(T241,Mapping!$A$1:$B$17,2,0)</f>
        <v>Texas</v>
      </c>
      <c r="W241">
        <v>92816317</v>
      </c>
      <c r="X241">
        <v>546859</v>
      </c>
    </row>
    <row r="242" spans="1:24" x14ac:dyDescent="0.35">
      <c r="A242" s="1">
        <v>44083</v>
      </c>
      <c r="B242" s="1" t="str">
        <f t="shared" si="15"/>
        <v>2020_09</v>
      </c>
      <c r="C242" s="43" t="str">
        <f t="shared" si="16"/>
        <v>2020_9</v>
      </c>
      <c r="D242" s="43" t="str">
        <f t="shared" si="17"/>
        <v>2020_09</v>
      </c>
      <c r="E242" s="2">
        <f t="shared" si="18"/>
        <v>2020</v>
      </c>
      <c r="F242" s="2">
        <f t="shared" si="19"/>
        <v>9</v>
      </c>
      <c r="G242">
        <v>182911</v>
      </c>
      <c r="H242">
        <v>1088</v>
      </c>
      <c r="I242">
        <v>18322</v>
      </c>
      <c r="J242">
        <v>6659</v>
      </c>
      <c r="K242">
        <v>1970</v>
      </c>
      <c r="L242">
        <v>32653</v>
      </c>
      <c r="M242">
        <v>375183</v>
      </c>
      <c r="N242">
        <v>28874310</v>
      </c>
      <c r="O242">
        <v>191966</v>
      </c>
      <c r="P242">
        <v>1994</v>
      </c>
      <c r="Q242">
        <v>1906</v>
      </c>
      <c r="R242">
        <v>6308632</v>
      </c>
      <c r="S242">
        <v>30733</v>
      </c>
      <c r="T242">
        <v>56</v>
      </c>
      <c r="U242" s="42" t="str">
        <f>IFERROR(VLOOKUP(T242,Mapping!$A$1:$B$17,2,0),Absent)</f>
        <v>Texas</v>
      </c>
      <c r="V242" t="str">
        <f>VLOOKUP(T242,Mapping!$A$1:$B$17,2,0)</f>
        <v>Texas</v>
      </c>
      <c r="W242">
        <v>93567319</v>
      </c>
      <c r="X242">
        <v>751002</v>
      </c>
    </row>
    <row r="243" spans="1:24" x14ac:dyDescent="0.35">
      <c r="A243" s="1">
        <v>44084</v>
      </c>
      <c r="B243" s="1" t="str">
        <f t="shared" si="15"/>
        <v>2020_09</v>
      </c>
      <c r="C243" s="43" t="str">
        <f t="shared" si="16"/>
        <v>2020_9</v>
      </c>
      <c r="D243" s="43" t="str">
        <f t="shared" si="17"/>
        <v>2020_09</v>
      </c>
      <c r="E243" s="2">
        <f t="shared" si="18"/>
        <v>2020</v>
      </c>
      <c r="F243" s="2">
        <f t="shared" si="19"/>
        <v>9</v>
      </c>
      <c r="G243">
        <v>184072</v>
      </c>
      <c r="H243">
        <v>1161</v>
      </c>
      <c r="I243">
        <v>18453</v>
      </c>
      <c r="J243">
        <v>6522</v>
      </c>
      <c r="K243">
        <v>1498</v>
      </c>
      <c r="L243">
        <v>32521</v>
      </c>
      <c r="M243">
        <v>376681</v>
      </c>
      <c r="N243">
        <v>29071387</v>
      </c>
      <c r="O243">
        <v>197077</v>
      </c>
      <c r="P243">
        <v>2008</v>
      </c>
      <c r="Q243">
        <v>1923</v>
      </c>
      <c r="R243">
        <v>6346041</v>
      </c>
      <c r="S243">
        <v>37409</v>
      </c>
      <c r="T243">
        <v>56</v>
      </c>
      <c r="U243" s="42" t="str">
        <f>IFERROR(VLOOKUP(T243,Mapping!$A$1:$B$17,2,0),Absent)</f>
        <v>Texas</v>
      </c>
      <c r="V243" t="str">
        <f>VLOOKUP(T243,Mapping!$A$1:$B$17,2,0)</f>
        <v>Texas</v>
      </c>
      <c r="W243">
        <v>94388706</v>
      </c>
      <c r="X243">
        <v>821387</v>
      </c>
    </row>
    <row r="244" spans="1:24" x14ac:dyDescent="0.35">
      <c r="A244" s="1">
        <v>44085</v>
      </c>
      <c r="B244" s="1" t="str">
        <f t="shared" si="15"/>
        <v>2020_09</v>
      </c>
      <c r="C244" s="43" t="str">
        <f t="shared" si="16"/>
        <v>2020_9</v>
      </c>
      <c r="D244" s="43" t="str">
        <f t="shared" si="17"/>
        <v>2020_09</v>
      </c>
      <c r="E244" s="2">
        <f t="shared" si="18"/>
        <v>2020</v>
      </c>
      <c r="F244" s="2">
        <f t="shared" si="19"/>
        <v>9</v>
      </c>
      <c r="G244">
        <v>185087</v>
      </c>
      <c r="H244">
        <v>1015</v>
      </c>
      <c r="I244">
        <v>18549</v>
      </c>
      <c r="J244">
        <v>6376</v>
      </c>
      <c r="K244">
        <v>1510</v>
      </c>
      <c r="L244">
        <v>31530</v>
      </c>
      <c r="M244">
        <v>378191</v>
      </c>
      <c r="N244">
        <v>29316279</v>
      </c>
      <c r="O244">
        <v>244892</v>
      </c>
      <c r="P244">
        <v>2031</v>
      </c>
      <c r="Q244">
        <v>1716</v>
      </c>
      <c r="R244">
        <v>6390739</v>
      </c>
      <c r="S244">
        <v>44698</v>
      </c>
      <c r="T244">
        <v>56</v>
      </c>
      <c r="U244" s="42" t="str">
        <f>IFERROR(VLOOKUP(T244,Mapping!$A$1:$B$17,2,0),Absent)</f>
        <v>Texas</v>
      </c>
      <c r="V244" t="str">
        <f>VLOOKUP(T244,Mapping!$A$1:$B$17,2,0)</f>
        <v>Texas</v>
      </c>
      <c r="W244">
        <v>95326281</v>
      </c>
      <c r="X244">
        <v>937575</v>
      </c>
    </row>
    <row r="245" spans="1:24" x14ac:dyDescent="0.35">
      <c r="A245" s="1">
        <v>44086</v>
      </c>
      <c r="B245" s="1" t="str">
        <f t="shared" si="15"/>
        <v>2020_09</v>
      </c>
      <c r="C245" s="43" t="str">
        <f t="shared" si="16"/>
        <v>2020_9</v>
      </c>
      <c r="D245" s="43" t="str">
        <f t="shared" si="17"/>
        <v>2020_09</v>
      </c>
      <c r="E245" s="2">
        <f t="shared" si="18"/>
        <v>2020</v>
      </c>
      <c r="F245" s="2">
        <f t="shared" si="19"/>
        <v>9</v>
      </c>
      <c r="G245">
        <v>185904</v>
      </c>
      <c r="H245">
        <v>817</v>
      </c>
      <c r="I245">
        <v>18648</v>
      </c>
      <c r="J245">
        <v>6451</v>
      </c>
      <c r="K245">
        <v>1145</v>
      </c>
      <c r="L245">
        <v>30758</v>
      </c>
      <c r="M245">
        <v>379336</v>
      </c>
      <c r="N245">
        <v>29543917</v>
      </c>
      <c r="O245">
        <v>227638</v>
      </c>
      <c r="P245">
        <v>2051</v>
      </c>
      <c r="Q245">
        <v>1619</v>
      </c>
      <c r="R245">
        <v>6432589</v>
      </c>
      <c r="S245">
        <v>41850</v>
      </c>
      <c r="T245">
        <v>56</v>
      </c>
      <c r="U245" s="42" t="str">
        <f>IFERROR(VLOOKUP(T245,Mapping!$A$1:$B$17,2,0),Absent)</f>
        <v>Texas</v>
      </c>
      <c r="V245" t="str">
        <f>VLOOKUP(T245,Mapping!$A$1:$B$17,2,0)</f>
        <v>Texas</v>
      </c>
      <c r="W245">
        <v>96347041</v>
      </c>
      <c r="X245">
        <v>1020760</v>
      </c>
    </row>
    <row r="246" spans="1:24" x14ac:dyDescent="0.35">
      <c r="A246" s="1">
        <v>44087</v>
      </c>
      <c r="B246" s="1" t="str">
        <f t="shared" si="15"/>
        <v>2020_09</v>
      </c>
      <c r="C246" s="43" t="str">
        <f t="shared" si="16"/>
        <v>2020_9</v>
      </c>
      <c r="D246" s="43" t="str">
        <f t="shared" si="17"/>
        <v>2020_09</v>
      </c>
      <c r="E246" s="2">
        <f t="shared" si="18"/>
        <v>2020</v>
      </c>
      <c r="F246" s="2">
        <f t="shared" si="19"/>
        <v>9</v>
      </c>
      <c r="G246">
        <v>186296</v>
      </c>
      <c r="H246">
        <v>392</v>
      </c>
      <c r="I246">
        <v>18692</v>
      </c>
      <c r="J246">
        <v>6233</v>
      </c>
      <c r="K246">
        <v>545</v>
      </c>
      <c r="L246">
        <v>29921</v>
      </c>
      <c r="M246">
        <v>379881</v>
      </c>
      <c r="N246">
        <v>29770264</v>
      </c>
      <c r="O246">
        <v>226347</v>
      </c>
      <c r="P246">
        <v>2056</v>
      </c>
      <c r="Q246">
        <v>1562</v>
      </c>
      <c r="R246">
        <v>6467168</v>
      </c>
      <c r="S246">
        <v>34579</v>
      </c>
      <c r="T246">
        <v>56</v>
      </c>
      <c r="U246" s="42" t="str">
        <f>IFERROR(VLOOKUP(T246,Mapping!$A$1:$B$17,2,0),Absent)</f>
        <v>Texas</v>
      </c>
      <c r="V246" t="str">
        <f>VLOOKUP(T246,Mapping!$A$1:$B$17,2,0)</f>
        <v>Texas</v>
      </c>
      <c r="W246">
        <v>97139741</v>
      </c>
      <c r="X246">
        <v>792700</v>
      </c>
    </row>
    <row r="247" spans="1:24" x14ac:dyDescent="0.35">
      <c r="A247" s="1">
        <v>44088</v>
      </c>
      <c r="B247" s="1" t="str">
        <f t="shared" si="15"/>
        <v>2020_09</v>
      </c>
      <c r="C247" s="43" t="str">
        <f t="shared" si="16"/>
        <v>2020_9</v>
      </c>
      <c r="D247" s="43" t="str">
        <f t="shared" si="17"/>
        <v>2020_09</v>
      </c>
      <c r="E247" s="2">
        <f t="shared" si="18"/>
        <v>2020</v>
      </c>
      <c r="F247" s="2">
        <f t="shared" si="19"/>
        <v>9</v>
      </c>
      <c r="G247">
        <v>186703</v>
      </c>
      <c r="H247">
        <v>407</v>
      </c>
      <c r="I247">
        <v>18748</v>
      </c>
      <c r="J247">
        <v>6249</v>
      </c>
      <c r="K247">
        <v>912</v>
      </c>
      <c r="L247">
        <v>30071</v>
      </c>
      <c r="M247">
        <v>380793</v>
      </c>
      <c r="N247">
        <v>29969089</v>
      </c>
      <c r="O247">
        <v>198825</v>
      </c>
      <c r="P247">
        <v>2061</v>
      </c>
      <c r="Q247">
        <v>1513</v>
      </c>
      <c r="R247">
        <v>6500740</v>
      </c>
      <c r="S247">
        <v>33572</v>
      </c>
      <c r="T247">
        <v>56</v>
      </c>
      <c r="U247" s="42" t="str">
        <f>IFERROR(VLOOKUP(T247,Mapping!$A$1:$B$17,2,0),Absent)</f>
        <v>Texas</v>
      </c>
      <c r="V247" t="str">
        <f>VLOOKUP(T247,Mapping!$A$1:$B$17,2,0)</f>
        <v>Texas</v>
      </c>
      <c r="W247">
        <v>97960834</v>
      </c>
      <c r="X247">
        <v>821093</v>
      </c>
    </row>
    <row r="248" spans="1:24" x14ac:dyDescent="0.35">
      <c r="A248" s="1">
        <v>44089</v>
      </c>
      <c r="B248" s="1" t="str">
        <f t="shared" si="15"/>
        <v>2020_09</v>
      </c>
      <c r="C248" s="43" t="str">
        <f t="shared" si="16"/>
        <v>2020_9</v>
      </c>
      <c r="D248" s="43" t="str">
        <f t="shared" si="17"/>
        <v>2020_09</v>
      </c>
      <c r="E248" s="2">
        <f t="shared" si="18"/>
        <v>2020</v>
      </c>
      <c r="F248" s="2">
        <f t="shared" si="19"/>
        <v>9</v>
      </c>
      <c r="G248">
        <v>187737</v>
      </c>
      <c r="H248">
        <v>1034</v>
      </c>
      <c r="I248">
        <v>18847</v>
      </c>
      <c r="J248">
        <v>6308</v>
      </c>
      <c r="K248">
        <v>1484</v>
      </c>
      <c r="L248">
        <v>30427</v>
      </c>
      <c r="M248">
        <v>382277</v>
      </c>
      <c r="N248">
        <v>30185904</v>
      </c>
      <c r="O248">
        <v>216815</v>
      </c>
      <c r="P248">
        <v>2071</v>
      </c>
      <c r="Q248">
        <v>1574</v>
      </c>
      <c r="R248">
        <v>6535518</v>
      </c>
      <c r="S248">
        <v>34778</v>
      </c>
      <c r="T248">
        <v>56</v>
      </c>
      <c r="U248" s="42" t="str">
        <f>IFERROR(VLOOKUP(T248,Mapping!$A$1:$B$17,2,0),Absent)</f>
        <v>Texas</v>
      </c>
      <c r="V248" t="str">
        <f>VLOOKUP(T248,Mapping!$A$1:$B$17,2,0)</f>
        <v>Texas</v>
      </c>
      <c r="W248">
        <v>98813568</v>
      </c>
      <c r="X248">
        <v>852734</v>
      </c>
    </row>
    <row r="249" spans="1:24" x14ac:dyDescent="0.35">
      <c r="A249" s="1">
        <v>44090</v>
      </c>
      <c r="B249" s="1" t="str">
        <f t="shared" si="15"/>
        <v>2020_09</v>
      </c>
      <c r="C249" s="43" t="str">
        <f t="shared" si="16"/>
        <v>2020_9</v>
      </c>
      <c r="D249" s="43" t="str">
        <f t="shared" si="17"/>
        <v>2020_09</v>
      </c>
      <c r="E249" s="2">
        <f t="shared" si="18"/>
        <v>2020</v>
      </c>
      <c r="F249" s="2">
        <f t="shared" si="19"/>
        <v>9</v>
      </c>
      <c r="G249">
        <v>188927</v>
      </c>
      <c r="H249">
        <v>1190</v>
      </c>
      <c r="I249">
        <v>18961</v>
      </c>
      <c r="J249">
        <v>6303</v>
      </c>
      <c r="K249">
        <v>1461</v>
      </c>
      <c r="L249">
        <v>30345</v>
      </c>
      <c r="M249">
        <v>383738</v>
      </c>
      <c r="N249">
        <v>30368264</v>
      </c>
      <c r="O249">
        <v>182360</v>
      </c>
      <c r="P249">
        <v>2090</v>
      </c>
      <c r="Q249">
        <v>1647</v>
      </c>
      <c r="R249">
        <v>6575837</v>
      </c>
      <c r="S249">
        <v>40319</v>
      </c>
      <c r="T249">
        <v>56</v>
      </c>
      <c r="U249" s="42" t="str">
        <f>IFERROR(VLOOKUP(T249,Mapping!$A$1:$B$17,2,0),Absent)</f>
        <v>Texas</v>
      </c>
      <c r="V249" t="str">
        <f>VLOOKUP(T249,Mapping!$A$1:$B$17,2,0)</f>
        <v>Texas</v>
      </c>
      <c r="W249">
        <v>99653524</v>
      </c>
      <c r="X249">
        <v>839956</v>
      </c>
    </row>
    <row r="250" spans="1:24" x14ac:dyDescent="0.35">
      <c r="A250" s="1">
        <v>44091</v>
      </c>
      <c r="B250" s="1" t="str">
        <f t="shared" si="15"/>
        <v>2020_09</v>
      </c>
      <c r="C250" s="43" t="str">
        <f t="shared" si="16"/>
        <v>2020_9</v>
      </c>
      <c r="D250" s="43" t="str">
        <f t="shared" si="17"/>
        <v>2020_09</v>
      </c>
      <c r="E250" s="2">
        <f t="shared" si="18"/>
        <v>2020</v>
      </c>
      <c r="F250" s="2">
        <f t="shared" si="19"/>
        <v>9</v>
      </c>
      <c r="G250">
        <v>189807</v>
      </c>
      <c r="H250">
        <v>880</v>
      </c>
      <c r="I250">
        <v>19057</v>
      </c>
      <c r="J250">
        <v>6285</v>
      </c>
      <c r="K250">
        <v>1549</v>
      </c>
      <c r="L250">
        <v>30035</v>
      </c>
      <c r="M250">
        <v>385287</v>
      </c>
      <c r="N250">
        <v>30613715</v>
      </c>
      <c r="O250">
        <v>245451</v>
      </c>
      <c r="P250">
        <v>2092</v>
      </c>
      <c r="Q250">
        <v>1662</v>
      </c>
      <c r="R250">
        <v>6619479</v>
      </c>
      <c r="S250">
        <v>43642</v>
      </c>
      <c r="T250">
        <v>56</v>
      </c>
      <c r="U250" s="42" t="str">
        <f>IFERROR(VLOOKUP(T250,Mapping!$A$1:$B$17,2,0),Absent)</f>
        <v>Texas</v>
      </c>
      <c r="V250" t="str">
        <f>VLOOKUP(T250,Mapping!$A$1:$B$17,2,0)</f>
        <v>Texas</v>
      </c>
      <c r="W250">
        <v>100643619</v>
      </c>
      <c r="X250">
        <v>990095</v>
      </c>
    </row>
    <row r="251" spans="1:24" x14ac:dyDescent="0.35">
      <c r="A251" s="1">
        <v>44092</v>
      </c>
      <c r="B251" s="1" t="str">
        <f t="shared" si="15"/>
        <v>2020_09</v>
      </c>
      <c r="C251" s="43" t="str">
        <f t="shared" si="16"/>
        <v>2020_9</v>
      </c>
      <c r="D251" s="43" t="str">
        <f t="shared" si="17"/>
        <v>2020_09</v>
      </c>
      <c r="E251" s="2">
        <f t="shared" si="18"/>
        <v>2020</v>
      </c>
      <c r="F251" s="2">
        <f t="shared" si="19"/>
        <v>9</v>
      </c>
      <c r="G251">
        <v>190708</v>
      </c>
      <c r="H251">
        <v>901</v>
      </c>
      <c r="I251">
        <v>19163</v>
      </c>
      <c r="J251">
        <v>6175</v>
      </c>
      <c r="K251">
        <v>1423</v>
      </c>
      <c r="L251">
        <v>29651</v>
      </c>
      <c r="M251">
        <v>386710</v>
      </c>
      <c r="N251">
        <v>30890761</v>
      </c>
      <c r="O251">
        <v>277046</v>
      </c>
      <c r="P251">
        <v>2107</v>
      </c>
      <c r="Q251">
        <v>1608</v>
      </c>
      <c r="R251">
        <v>6666368</v>
      </c>
      <c r="S251">
        <v>46889</v>
      </c>
      <c r="T251">
        <v>56</v>
      </c>
      <c r="U251" s="42" t="str">
        <f>IFERROR(VLOOKUP(T251,Mapping!$A$1:$B$17,2,0),Absent)</f>
        <v>Texas</v>
      </c>
      <c r="V251" t="str">
        <f>VLOOKUP(T251,Mapping!$A$1:$B$17,2,0)</f>
        <v>Texas</v>
      </c>
      <c r="W251">
        <v>101738314</v>
      </c>
      <c r="X251">
        <v>1094695</v>
      </c>
    </row>
    <row r="252" spans="1:24" x14ac:dyDescent="0.35">
      <c r="A252" s="1">
        <v>44093</v>
      </c>
      <c r="B252" s="1" t="str">
        <f t="shared" si="15"/>
        <v>2020_09</v>
      </c>
      <c r="C252" s="43" t="str">
        <f t="shared" si="16"/>
        <v>2020_9</v>
      </c>
      <c r="D252" s="43" t="str">
        <f t="shared" si="17"/>
        <v>2020_09</v>
      </c>
      <c r="E252" s="2">
        <f t="shared" si="18"/>
        <v>2020</v>
      </c>
      <c r="F252" s="2">
        <f t="shared" si="19"/>
        <v>9</v>
      </c>
      <c r="G252">
        <v>191455</v>
      </c>
      <c r="H252">
        <v>747</v>
      </c>
      <c r="I252">
        <v>19243</v>
      </c>
      <c r="J252">
        <v>6163</v>
      </c>
      <c r="K252">
        <v>1051</v>
      </c>
      <c r="L252">
        <v>29185</v>
      </c>
      <c r="M252">
        <v>387761</v>
      </c>
      <c r="N252">
        <v>31169829</v>
      </c>
      <c r="O252">
        <v>279068</v>
      </c>
      <c r="P252">
        <v>2111</v>
      </c>
      <c r="Q252">
        <v>1577</v>
      </c>
      <c r="R252">
        <v>6712036</v>
      </c>
      <c r="S252">
        <v>45668</v>
      </c>
      <c r="T252">
        <v>56</v>
      </c>
      <c r="U252" s="42" t="str">
        <f>IFERROR(VLOOKUP(T252,Mapping!$A$1:$B$17,2,0),Absent)</f>
        <v>Texas</v>
      </c>
      <c r="V252" t="str">
        <f>VLOOKUP(T252,Mapping!$A$1:$B$17,2,0)</f>
        <v>Texas</v>
      </c>
      <c r="W252">
        <v>102908256</v>
      </c>
      <c r="X252">
        <v>1169942</v>
      </c>
    </row>
    <row r="253" spans="1:24" x14ac:dyDescent="0.35">
      <c r="A253" s="1">
        <v>44094</v>
      </c>
      <c r="B253" s="1" t="str">
        <f t="shared" si="15"/>
        <v>2020_09</v>
      </c>
      <c r="C253" s="43" t="str">
        <f t="shared" si="16"/>
        <v>2020_9</v>
      </c>
      <c r="D253" s="43" t="str">
        <f t="shared" si="17"/>
        <v>2020_09</v>
      </c>
      <c r="E253" s="2">
        <f t="shared" si="18"/>
        <v>2020</v>
      </c>
      <c r="F253" s="2">
        <f t="shared" si="19"/>
        <v>9</v>
      </c>
      <c r="G253">
        <v>191782</v>
      </c>
      <c r="H253">
        <v>327</v>
      </c>
      <c r="I253">
        <v>19281</v>
      </c>
      <c r="J253">
        <v>6100</v>
      </c>
      <c r="K253">
        <v>525</v>
      </c>
      <c r="L253">
        <v>28724</v>
      </c>
      <c r="M253">
        <v>388286</v>
      </c>
      <c r="N253">
        <v>31435785</v>
      </c>
      <c r="O253">
        <v>265956</v>
      </c>
      <c r="P253">
        <v>2112</v>
      </c>
      <c r="Q253">
        <v>1595</v>
      </c>
      <c r="R253">
        <v>6747569</v>
      </c>
      <c r="S253">
        <v>35533</v>
      </c>
      <c r="T253">
        <v>56</v>
      </c>
      <c r="U253" s="42" t="str">
        <f>IFERROR(VLOOKUP(T253,Mapping!$A$1:$B$17,2,0),Absent)</f>
        <v>Texas</v>
      </c>
      <c r="V253" t="str">
        <f>VLOOKUP(T253,Mapping!$A$1:$B$17,2,0)</f>
        <v>Texas</v>
      </c>
      <c r="W253">
        <v>103902528</v>
      </c>
      <c r="X253">
        <v>994272</v>
      </c>
    </row>
    <row r="254" spans="1:24" x14ac:dyDescent="0.35">
      <c r="A254" s="1">
        <v>44095</v>
      </c>
      <c r="B254" s="1" t="str">
        <f t="shared" si="15"/>
        <v>2020_09</v>
      </c>
      <c r="C254" s="43" t="str">
        <f t="shared" si="16"/>
        <v>2020_9</v>
      </c>
      <c r="D254" s="43" t="str">
        <f t="shared" si="17"/>
        <v>2020_09</v>
      </c>
      <c r="E254" s="2">
        <f t="shared" si="18"/>
        <v>2020</v>
      </c>
      <c r="F254" s="2">
        <f t="shared" si="19"/>
        <v>9</v>
      </c>
      <c r="G254">
        <v>192063</v>
      </c>
      <c r="H254">
        <v>281</v>
      </c>
      <c r="I254">
        <v>19353</v>
      </c>
      <c r="J254">
        <v>6138</v>
      </c>
      <c r="K254">
        <v>1064</v>
      </c>
      <c r="L254">
        <v>28849</v>
      </c>
      <c r="M254">
        <v>389350</v>
      </c>
      <c r="N254">
        <v>31582537</v>
      </c>
      <c r="O254">
        <v>146752</v>
      </c>
      <c r="P254">
        <v>2116</v>
      </c>
      <c r="Q254">
        <v>1570</v>
      </c>
      <c r="R254">
        <v>6786731</v>
      </c>
      <c r="S254">
        <v>39162</v>
      </c>
      <c r="T254">
        <v>56</v>
      </c>
      <c r="U254" s="42" t="str">
        <f>IFERROR(VLOOKUP(T254,Mapping!$A$1:$B$17,2,0),Absent)</f>
        <v>Texas</v>
      </c>
      <c r="V254" t="str">
        <f>VLOOKUP(T254,Mapping!$A$1:$B$17,2,0)</f>
        <v>Texas</v>
      </c>
      <c r="W254">
        <v>104652879</v>
      </c>
      <c r="X254">
        <v>750351</v>
      </c>
    </row>
    <row r="255" spans="1:24" x14ac:dyDescent="0.35">
      <c r="A255" s="1">
        <v>44096</v>
      </c>
      <c r="B255" s="1" t="str">
        <f t="shared" si="15"/>
        <v>2020_09</v>
      </c>
      <c r="C255" s="43" t="str">
        <f t="shared" si="16"/>
        <v>2020_9</v>
      </c>
      <c r="D255" s="43" t="str">
        <f t="shared" si="17"/>
        <v>2020_09</v>
      </c>
      <c r="E255" s="2">
        <f t="shared" si="18"/>
        <v>2020</v>
      </c>
      <c r="F255" s="2">
        <f t="shared" si="19"/>
        <v>9</v>
      </c>
      <c r="G255">
        <v>192922</v>
      </c>
      <c r="H255">
        <v>859</v>
      </c>
      <c r="I255">
        <v>19324</v>
      </c>
      <c r="J255">
        <v>6188</v>
      </c>
      <c r="K255">
        <v>1534</v>
      </c>
      <c r="L255">
        <v>29645</v>
      </c>
      <c r="M255">
        <v>390884</v>
      </c>
      <c r="N255">
        <v>31840636</v>
      </c>
      <c r="O255">
        <v>258099</v>
      </c>
      <c r="P255">
        <v>2130</v>
      </c>
      <c r="Q255">
        <v>1558</v>
      </c>
      <c r="R255">
        <v>6835717</v>
      </c>
      <c r="S255">
        <v>48986</v>
      </c>
      <c r="T255">
        <v>56</v>
      </c>
      <c r="U255" s="42" t="str">
        <f>IFERROR(VLOOKUP(T255,Mapping!$A$1:$B$17,2,0),Absent)</f>
        <v>Texas</v>
      </c>
      <c r="V255" t="str">
        <f>VLOOKUP(T255,Mapping!$A$1:$B$17,2,0)</f>
        <v>Texas</v>
      </c>
      <c r="W255">
        <v>105570092</v>
      </c>
      <c r="X255">
        <v>917213</v>
      </c>
    </row>
    <row r="256" spans="1:24" x14ac:dyDescent="0.35">
      <c r="A256" s="1">
        <v>44097</v>
      </c>
      <c r="B256" s="1" t="str">
        <f t="shared" si="15"/>
        <v>2020_09</v>
      </c>
      <c r="C256" s="43" t="str">
        <f t="shared" si="16"/>
        <v>2020_9</v>
      </c>
      <c r="D256" s="43" t="str">
        <f t="shared" si="17"/>
        <v>2020_09</v>
      </c>
      <c r="E256" s="2">
        <f t="shared" si="18"/>
        <v>2020</v>
      </c>
      <c r="F256" s="2">
        <f t="shared" si="19"/>
        <v>9</v>
      </c>
      <c r="G256">
        <v>194078</v>
      </c>
      <c r="H256">
        <v>1156</v>
      </c>
      <c r="I256">
        <v>19452</v>
      </c>
      <c r="J256">
        <v>6200</v>
      </c>
      <c r="K256">
        <v>1454</v>
      </c>
      <c r="L256">
        <v>30015</v>
      </c>
      <c r="M256">
        <v>392338</v>
      </c>
      <c r="N256">
        <v>32064596</v>
      </c>
      <c r="O256">
        <v>223960</v>
      </c>
      <c r="P256">
        <v>2154</v>
      </c>
      <c r="Q256">
        <v>1545</v>
      </c>
      <c r="R256">
        <v>6875215</v>
      </c>
      <c r="S256">
        <v>39498</v>
      </c>
      <c r="T256">
        <v>56</v>
      </c>
      <c r="U256" s="42" t="str">
        <f>IFERROR(VLOOKUP(T256,Mapping!$A$1:$B$17,2,0),Absent)</f>
        <v>Texas</v>
      </c>
      <c r="V256" t="str">
        <f>VLOOKUP(T256,Mapping!$A$1:$B$17,2,0)</f>
        <v>Texas</v>
      </c>
      <c r="W256">
        <v>106583459</v>
      </c>
      <c r="X256">
        <v>1013367</v>
      </c>
    </row>
    <row r="257" spans="1:24" x14ac:dyDescent="0.35">
      <c r="A257" s="1">
        <v>44098</v>
      </c>
      <c r="B257" s="1" t="str">
        <f t="shared" si="15"/>
        <v>2020_09</v>
      </c>
      <c r="C257" s="43" t="str">
        <f t="shared" si="16"/>
        <v>2020_9</v>
      </c>
      <c r="D257" s="43" t="str">
        <f t="shared" si="17"/>
        <v>2020_09</v>
      </c>
      <c r="E257" s="2">
        <f t="shared" si="18"/>
        <v>2020</v>
      </c>
      <c r="F257" s="2">
        <f t="shared" si="19"/>
        <v>9</v>
      </c>
      <c r="G257">
        <v>195016</v>
      </c>
      <c r="H257">
        <v>938</v>
      </c>
      <c r="I257">
        <v>19555</v>
      </c>
      <c r="J257">
        <v>6274</v>
      </c>
      <c r="K257">
        <v>1484</v>
      </c>
      <c r="L257">
        <v>30159</v>
      </c>
      <c r="M257">
        <v>393822</v>
      </c>
      <c r="N257">
        <v>32319146</v>
      </c>
      <c r="O257">
        <v>254550</v>
      </c>
      <c r="P257">
        <v>2177</v>
      </c>
      <c r="Q257">
        <v>1560</v>
      </c>
      <c r="R257">
        <v>6918556</v>
      </c>
      <c r="S257">
        <v>43341</v>
      </c>
      <c r="T257">
        <v>56</v>
      </c>
      <c r="U257" s="42" t="str">
        <f>IFERROR(VLOOKUP(T257,Mapping!$A$1:$B$17,2,0),Absent)</f>
        <v>Texas</v>
      </c>
      <c r="V257" t="str">
        <f>VLOOKUP(T257,Mapping!$A$1:$B$17,2,0)</f>
        <v>Texas</v>
      </c>
      <c r="W257">
        <v>107593649</v>
      </c>
      <c r="X257">
        <v>1010190</v>
      </c>
    </row>
    <row r="258" spans="1:24" x14ac:dyDescent="0.35">
      <c r="A258" s="1">
        <v>44099</v>
      </c>
      <c r="B258" s="1" t="str">
        <f t="shared" ref="B258:B321" si="20">YEAR(A258)&amp;"_"&amp;TEXT(MONTH(A258),"00")</f>
        <v>2020_09</v>
      </c>
      <c r="C258" s="43" t="str">
        <f t="shared" ref="C258:C321" si="21">YEAR(A258)&amp;"_"&amp;MONTH(A258)</f>
        <v>2020_9</v>
      </c>
      <c r="D258" s="43" t="str">
        <f t="shared" ref="D258:D321" si="22">YEAR(A258)&amp;"_"&amp;TEXT(MONTH(A258),"00")</f>
        <v>2020_09</v>
      </c>
      <c r="E258" s="2">
        <f t="shared" ref="E258:E321" si="23">YEAR(A258)</f>
        <v>2020</v>
      </c>
      <c r="F258" s="2">
        <f t="shared" ref="F258:F321" si="24">MONTH(A258)</f>
        <v>9</v>
      </c>
      <c r="G258">
        <v>195863</v>
      </c>
      <c r="H258">
        <v>847</v>
      </c>
      <c r="I258">
        <v>19919</v>
      </c>
      <c r="J258">
        <v>6220</v>
      </c>
      <c r="K258">
        <v>1322</v>
      </c>
      <c r="L258">
        <v>29888</v>
      </c>
      <c r="M258">
        <v>395144</v>
      </c>
      <c r="N258">
        <v>32592858</v>
      </c>
      <c r="O258">
        <v>273712</v>
      </c>
      <c r="P258">
        <v>2264</v>
      </c>
      <c r="Q258">
        <v>1508</v>
      </c>
      <c r="R258">
        <v>6973793</v>
      </c>
      <c r="S258">
        <v>55237</v>
      </c>
      <c r="T258">
        <v>56</v>
      </c>
      <c r="U258" s="42" t="str">
        <f>IFERROR(VLOOKUP(T258,Mapping!$A$1:$B$17,2,0),Absent)</f>
        <v>Texas</v>
      </c>
      <c r="V258" t="str">
        <f>VLOOKUP(T258,Mapping!$A$1:$B$17,2,0)</f>
        <v>Texas</v>
      </c>
      <c r="W258">
        <v>108745031</v>
      </c>
      <c r="X258">
        <v>1151382</v>
      </c>
    </row>
    <row r="259" spans="1:24" x14ac:dyDescent="0.35">
      <c r="A259" s="1">
        <v>44100</v>
      </c>
      <c r="B259" s="1" t="str">
        <f t="shared" si="20"/>
        <v>2020_09</v>
      </c>
      <c r="C259" s="43" t="str">
        <f t="shared" si="21"/>
        <v>2020_9</v>
      </c>
      <c r="D259" s="43" t="str">
        <f t="shared" si="22"/>
        <v>2020_09</v>
      </c>
      <c r="E259" s="2">
        <f t="shared" si="23"/>
        <v>2020</v>
      </c>
      <c r="F259" s="2">
        <f t="shared" si="24"/>
        <v>9</v>
      </c>
      <c r="G259">
        <v>196736</v>
      </c>
      <c r="H259">
        <v>873</v>
      </c>
      <c r="I259">
        <v>20002</v>
      </c>
      <c r="J259">
        <v>6143</v>
      </c>
      <c r="K259">
        <v>1225</v>
      </c>
      <c r="L259">
        <v>29670</v>
      </c>
      <c r="M259">
        <v>396369</v>
      </c>
      <c r="N259">
        <v>32870381</v>
      </c>
      <c r="O259">
        <v>277523</v>
      </c>
      <c r="P259">
        <v>2272</v>
      </c>
      <c r="Q259">
        <v>1509</v>
      </c>
      <c r="R259">
        <v>7021061</v>
      </c>
      <c r="S259">
        <v>47268</v>
      </c>
      <c r="T259">
        <v>56</v>
      </c>
      <c r="U259" s="42" t="str">
        <f>IFERROR(VLOOKUP(T259,Mapping!$A$1:$B$17,2,0),Absent)</f>
        <v>Texas</v>
      </c>
      <c r="V259" t="str">
        <f>VLOOKUP(T259,Mapping!$A$1:$B$17,2,0)</f>
        <v>Texas</v>
      </c>
      <c r="W259">
        <v>109886423</v>
      </c>
      <c r="X259">
        <v>1141392</v>
      </c>
    </row>
    <row r="260" spans="1:24" x14ac:dyDescent="0.35">
      <c r="A260" s="1">
        <v>44101</v>
      </c>
      <c r="B260" s="1" t="str">
        <f t="shared" si="20"/>
        <v>2020_09</v>
      </c>
      <c r="C260" s="43" t="str">
        <f t="shared" si="21"/>
        <v>2020_9</v>
      </c>
      <c r="D260" s="43" t="str">
        <f t="shared" si="22"/>
        <v>2020_09</v>
      </c>
      <c r="E260" s="2">
        <f t="shared" si="23"/>
        <v>2020</v>
      </c>
      <c r="F260" s="2">
        <f t="shared" si="24"/>
        <v>9</v>
      </c>
      <c r="G260">
        <v>197046</v>
      </c>
      <c r="H260">
        <v>310</v>
      </c>
      <c r="I260">
        <v>20050</v>
      </c>
      <c r="J260">
        <v>6170</v>
      </c>
      <c r="K260">
        <v>613</v>
      </c>
      <c r="L260">
        <v>29579</v>
      </c>
      <c r="M260">
        <v>396982</v>
      </c>
      <c r="N260">
        <v>33063497</v>
      </c>
      <c r="O260">
        <v>193116</v>
      </c>
      <c r="P260">
        <v>2277</v>
      </c>
      <c r="Q260">
        <v>1511</v>
      </c>
      <c r="R260">
        <v>7056051</v>
      </c>
      <c r="S260">
        <v>34990</v>
      </c>
      <c r="T260">
        <v>56</v>
      </c>
      <c r="U260" s="42" t="str">
        <f>IFERROR(VLOOKUP(T260,Mapping!$A$1:$B$17,2,0),Absent)</f>
        <v>Texas</v>
      </c>
      <c r="V260" t="str">
        <f>VLOOKUP(T260,Mapping!$A$1:$B$17,2,0)</f>
        <v>Texas</v>
      </c>
      <c r="W260">
        <v>110819174</v>
      </c>
      <c r="X260">
        <v>932751</v>
      </c>
    </row>
    <row r="261" spans="1:24" x14ac:dyDescent="0.35">
      <c r="A261" s="1">
        <v>44102</v>
      </c>
      <c r="B261" s="1" t="str">
        <f t="shared" si="20"/>
        <v>2020_09</v>
      </c>
      <c r="C261" s="43" t="str">
        <f t="shared" si="21"/>
        <v>2020_9</v>
      </c>
      <c r="D261" s="43" t="str">
        <f t="shared" si="22"/>
        <v>2020_09</v>
      </c>
      <c r="E261" s="2">
        <f t="shared" si="23"/>
        <v>2020</v>
      </c>
      <c r="F261" s="2">
        <f t="shared" si="24"/>
        <v>9</v>
      </c>
      <c r="G261">
        <v>197292</v>
      </c>
      <c r="H261">
        <v>246</v>
      </c>
      <c r="I261">
        <v>20121</v>
      </c>
      <c r="J261">
        <v>6048</v>
      </c>
      <c r="K261">
        <v>1181</v>
      </c>
      <c r="L261">
        <v>29696</v>
      </c>
      <c r="M261">
        <v>398163</v>
      </c>
      <c r="N261">
        <v>33321891</v>
      </c>
      <c r="O261">
        <v>258394</v>
      </c>
      <c r="P261">
        <v>2285</v>
      </c>
      <c r="Q261">
        <v>1513</v>
      </c>
      <c r="R261">
        <v>7091427</v>
      </c>
      <c r="S261">
        <v>35376</v>
      </c>
      <c r="T261">
        <v>56</v>
      </c>
      <c r="U261" s="42" t="str">
        <f>IFERROR(VLOOKUP(T261,Mapping!$A$1:$B$17,2,0),Absent)</f>
        <v>Texas</v>
      </c>
      <c r="V261" t="str">
        <f>VLOOKUP(T261,Mapping!$A$1:$B$17,2,0)</f>
        <v>Texas</v>
      </c>
      <c r="W261">
        <v>111810999</v>
      </c>
      <c r="X261">
        <v>991825</v>
      </c>
    </row>
    <row r="262" spans="1:24" x14ac:dyDescent="0.35">
      <c r="A262" s="1">
        <v>44103</v>
      </c>
      <c r="B262" s="1" t="str">
        <f t="shared" si="20"/>
        <v>2020_09</v>
      </c>
      <c r="C262" s="43" t="str">
        <f t="shared" si="21"/>
        <v>2020_9</v>
      </c>
      <c r="D262" s="43" t="str">
        <f t="shared" si="22"/>
        <v>2020_09</v>
      </c>
      <c r="E262" s="2">
        <f t="shared" si="23"/>
        <v>2020</v>
      </c>
      <c r="F262" s="2">
        <f t="shared" si="24"/>
        <v>9</v>
      </c>
      <c r="G262">
        <v>198016</v>
      </c>
      <c r="H262">
        <v>724</v>
      </c>
      <c r="I262">
        <v>20247</v>
      </c>
      <c r="J262">
        <v>6172</v>
      </c>
      <c r="K262">
        <v>1673</v>
      </c>
      <c r="L262">
        <v>30601</v>
      </c>
      <c r="M262">
        <v>399836</v>
      </c>
      <c r="N262">
        <v>33525821</v>
      </c>
      <c r="O262">
        <v>203930</v>
      </c>
      <c r="P262">
        <v>2298</v>
      </c>
      <c r="Q262">
        <v>1497</v>
      </c>
      <c r="R262">
        <v>7128193</v>
      </c>
      <c r="S262">
        <v>36766</v>
      </c>
      <c r="T262">
        <v>56</v>
      </c>
      <c r="U262" s="42" t="str">
        <f>IFERROR(VLOOKUP(T262,Mapping!$A$1:$B$17,2,0),Absent)</f>
        <v>Texas</v>
      </c>
      <c r="V262" t="str">
        <f>VLOOKUP(T262,Mapping!$A$1:$B$17,2,0)</f>
        <v>Texas</v>
      </c>
      <c r="W262">
        <v>112803037</v>
      </c>
      <c r="X262">
        <v>992038</v>
      </c>
    </row>
    <row r="263" spans="1:24" x14ac:dyDescent="0.35">
      <c r="A263" s="1">
        <v>44104</v>
      </c>
      <c r="B263" s="1" t="str">
        <f t="shared" si="20"/>
        <v>2020_09</v>
      </c>
      <c r="C263" s="43" t="str">
        <f t="shared" si="21"/>
        <v>2020_9</v>
      </c>
      <c r="D263" s="43" t="str">
        <f t="shared" si="22"/>
        <v>2020_09</v>
      </c>
      <c r="E263" s="2">
        <f t="shared" si="23"/>
        <v>2020</v>
      </c>
      <c r="F263" s="2">
        <f t="shared" si="24"/>
        <v>9</v>
      </c>
      <c r="G263">
        <v>199080</v>
      </c>
      <c r="H263">
        <v>1064</v>
      </c>
      <c r="I263">
        <v>20390</v>
      </c>
      <c r="J263">
        <v>6241</v>
      </c>
      <c r="K263">
        <v>1618</v>
      </c>
      <c r="L263">
        <v>31021</v>
      </c>
      <c r="M263">
        <v>401454</v>
      </c>
      <c r="N263">
        <v>33752797</v>
      </c>
      <c r="O263">
        <v>226976</v>
      </c>
      <c r="P263">
        <v>2319</v>
      </c>
      <c r="Q263">
        <v>1510</v>
      </c>
      <c r="R263">
        <v>7173102</v>
      </c>
      <c r="S263">
        <v>44909</v>
      </c>
      <c r="T263">
        <v>56</v>
      </c>
      <c r="U263" s="42" t="str">
        <f>IFERROR(VLOOKUP(T263,Mapping!$A$1:$B$17,2,0),Absent)</f>
        <v>Texas</v>
      </c>
      <c r="V263" t="str">
        <f>VLOOKUP(T263,Mapping!$A$1:$B$17,2,0)</f>
        <v>Texas</v>
      </c>
      <c r="W263">
        <v>113779459</v>
      </c>
      <c r="X263">
        <v>976422</v>
      </c>
    </row>
    <row r="264" spans="1:24" x14ac:dyDescent="0.35">
      <c r="A264" s="1">
        <v>44105</v>
      </c>
      <c r="B264" s="1" t="str">
        <f t="shared" si="20"/>
        <v>2020_10</v>
      </c>
      <c r="C264" s="43" t="str">
        <f t="shared" si="21"/>
        <v>2020_10</v>
      </c>
      <c r="D264" s="43" t="str">
        <f t="shared" si="22"/>
        <v>2020_10</v>
      </c>
      <c r="E264" s="2">
        <f t="shared" si="23"/>
        <v>2020</v>
      </c>
      <c r="F264" s="2">
        <f t="shared" si="24"/>
        <v>10</v>
      </c>
      <c r="G264">
        <v>199942</v>
      </c>
      <c r="H264">
        <v>862</v>
      </c>
      <c r="I264">
        <v>20492</v>
      </c>
      <c r="J264">
        <v>6262</v>
      </c>
      <c r="K264">
        <v>1757</v>
      </c>
      <c r="L264">
        <v>30942</v>
      </c>
      <c r="M264">
        <v>403211</v>
      </c>
      <c r="N264">
        <v>33967631</v>
      </c>
      <c r="O264">
        <v>214834</v>
      </c>
      <c r="P264">
        <v>2334</v>
      </c>
      <c r="Q264">
        <v>1543</v>
      </c>
      <c r="R264">
        <v>7218822</v>
      </c>
      <c r="S264">
        <v>45720</v>
      </c>
      <c r="T264">
        <v>56</v>
      </c>
      <c r="U264" s="42" t="str">
        <f>IFERROR(VLOOKUP(T264,Mapping!$A$1:$B$17,2,0),Absent)</f>
        <v>Texas</v>
      </c>
      <c r="V264" t="str">
        <f>VLOOKUP(T264,Mapping!$A$1:$B$17,2,0)</f>
        <v>Texas</v>
      </c>
      <c r="W264">
        <v>114796431</v>
      </c>
      <c r="X264">
        <v>1016972</v>
      </c>
    </row>
    <row r="265" spans="1:24" x14ac:dyDescent="0.35">
      <c r="A265" s="1">
        <v>44106</v>
      </c>
      <c r="B265" s="1" t="str">
        <f t="shared" si="20"/>
        <v>2020_10</v>
      </c>
      <c r="C265" s="43" t="str">
        <f t="shared" si="21"/>
        <v>2020_10</v>
      </c>
      <c r="D265" s="43" t="str">
        <f t="shared" si="22"/>
        <v>2020_10</v>
      </c>
      <c r="E265" s="2">
        <f t="shared" si="23"/>
        <v>2020</v>
      </c>
      <c r="F265" s="2">
        <f t="shared" si="24"/>
        <v>10</v>
      </c>
      <c r="G265">
        <v>200784</v>
      </c>
      <c r="H265">
        <v>842</v>
      </c>
      <c r="I265">
        <v>20612</v>
      </c>
      <c r="J265">
        <v>6195</v>
      </c>
      <c r="K265">
        <v>1443</v>
      </c>
      <c r="L265">
        <v>30880</v>
      </c>
      <c r="M265">
        <v>404654</v>
      </c>
      <c r="N265">
        <v>34279219</v>
      </c>
      <c r="O265">
        <v>311588</v>
      </c>
      <c r="P265">
        <v>2348</v>
      </c>
      <c r="Q265">
        <v>1534</v>
      </c>
      <c r="R265">
        <v>7268249</v>
      </c>
      <c r="S265">
        <v>49427</v>
      </c>
      <c r="T265">
        <v>56</v>
      </c>
      <c r="U265" s="42" t="str">
        <f>IFERROR(VLOOKUP(T265,Mapping!$A$1:$B$17,2,0),Absent)</f>
        <v>Texas</v>
      </c>
      <c r="V265" t="str">
        <f>VLOOKUP(T265,Mapping!$A$1:$B$17,2,0)</f>
        <v>Texas</v>
      </c>
      <c r="W265">
        <v>116012554</v>
      </c>
      <c r="X265">
        <v>1216123</v>
      </c>
    </row>
    <row r="266" spans="1:24" x14ac:dyDescent="0.35">
      <c r="A266" s="1">
        <v>44107</v>
      </c>
      <c r="B266" s="1" t="str">
        <f t="shared" si="20"/>
        <v>2020_10</v>
      </c>
      <c r="C266" s="43" t="str">
        <f t="shared" si="21"/>
        <v>2020_10</v>
      </c>
      <c r="D266" s="43" t="str">
        <f t="shared" si="22"/>
        <v>2020_10</v>
      </c>
      <c r="E266" s="2">
        <f t="shared" si="23"/>
        <v>2020</v>
      </c>
      <c r="F266" s="2">
        <f t="shared" si="24"/>
        <v>10</v>
      </c>
      <c r="G266">
        <v>201522</v>
      </c>
      <c r="H266">
        <v>738</v>
      </c>
      <c r="I266">
        <v>20686</v>
      </c>
      <c r="J266">
        <v>6073</v>
      </c>
      <c r="K266">
        <v>1088</v>
      </c>
      <c r="L266">
        <v>30209</v>
      </c>
      <c r="M266">
        <v>405742</v>
      </c>
      <c r="N266">
        <v>34461789</v>
      </c>
      <c r="O266">
        <v>182570</v>
      </c>
      <c r="P266">
        <v>2358</v>
      </c>
      <c r="Q266">
        <v>1501</v>
      </c>
      <c r="R266">
        <v>7319123</v>
      </c>
      <c r="S266">
        <v>50874</v>
      </c>
      <c r="T266">
        <v>56</v>
      </c>
      <c r="U266" s="42" t="str">
        <f>IFERROR(VLOOKUP(T266,Mapping!$A$1:$B$17,2,0),Absent)</f>
        <v>Texas</v>
      </c>
      <c r="V266" t="str">
        <f>VLOOKUP(T266,Mapping!$A$1:$B$17,2,0)</f>
        <v>Texas</v>
      </c>
      <c r="W266">
        <v>117139082</v>
      </c>
      <c r="X266">
        <v>1126528</v>
      </c>
    </row>
    <row r="267" spans="1:24" x14ac:dyDescent="0.35">
      <c r="A267" s="1">
        <v>44108</v>
      </c>
      <c r="B267" s="1" t="str">
        <f t="shared" si="20"/>
        <v>2020_10</v>
      </c>
      <c r="C267" s="43" t="str">
        <f t="shared" si="21"/>
        <v>2020_10</v>
      </c>
      <c r="D267" s="43" t="str">
        <f t="shared" si="22"/>
        <v>2020_10</v>
      </c>
      <c r="E267" s="2">
        <f t="shared" si="23"/>
        <v>2020</v>
      </c>
      <c r="F267" s="2">
        <f t="shared" si="24"/>
        <v>10</v>
      </c>
      <c r="G267">
        <v>201902</v>
      </c>
      <c r="H267">
        <v>380</v>
      </c>
      <c r="I267">
        <v>20729</v>
      </c>
      <c r="J267">
        <v>6056</v>
      </c>
      <c r="K267">
        <v>663</v>
      </c>
      <c r="L267">
        <v>30063</v>
      </c>
      <c r="M267">
        <v>406405</v>
      </c>
      <c r="N267">
        <v>34760024</v>
      </c>
      <c r="O267">
        <v>298235</v>
      </c>
      <c r="P267">
        <v>2362</v>
      </c>
      <c r="Q267">
        <v>1485</v>
      </c>
      <c r="R267">
        <v>7357288</v>
      </c>
      <c r="S267">
        <v>38165</v>
      </c>
      <c r="T267">
        <v>56</v>
      </c>
      <c r="U267" s="42" t="str">
        <f>IFERROR(VLOOKUP(T267,Mapping!$A$1:$B$17,2,0),Absent)</f>
        <v>Texas</v>
      </c>
      <c r="V267" t="str">
        <f>VLOOKUP(T267,Mapping!$A$1:$B$17,2,0)</f>
        <v>Texas</v>
      </c>
      <c r="W267">
        <v>118165830</v>
      </c>
      <c r="X267">
        <v>1026748</v>
      </c>
    </row>
    <row r="268" spans="1:24" x14ac:dyDescent="0.35">
      <c r="A268" s="1">
        <v>44109</v>
      </c>
      <c r="B268" s="1" t="str">
        <f t="shared" si="20"/>
        <v>2020_10</v>
      </c>
      <c r="C268" s="43" t="str">
        <f t="shared" si="21"/>
        <v>2020_10</v>
      </c>
      <c r="D268" s="43" t="str">
        <f t="shared" si="22"/>
        <v>2020_10</v>
      </c>
      <c r="E268" s="2">
        <f t="shared" si="23"/>
        <v>2020</v>
      </c>
      <c r="F268" s="2">
        <f t="shared" si="24"/>
        <v>10</v>
      </c>
      <c r="G268">
        <v>202233</v>
      </c>
      <c r="H268">
        <v>331</v>
      </c>
      <c r="I268">
        <v>20812</v>
      </c>
      <c r="J268">
        <v>6292</v>
      </c>
      <c r="K268">
        <v>1447</v>
      </c>
      <c r="L268">
        <v>31426</v>
      </c>
      <c r="M268">
        <v>407852</v>
      </c>
      <c r="N268">
        <v>35003573</v>
      </c>
      <c r="O268">
        <v>243549</v>
      </c>
      <c r="P268">
        <v>2370</v>
      </c>
      <c r="Q268">
        <v>1514</v>
      </c>
      <c r="R268">
        <v>7395040</v>
      </c>
      <c r="S268">
        <v>37752</v>
      </c>
      <c r="T268">
        <v>56</v>
      </c>
      <c r="U268" s="42" t="str">
        <f>IFERROR(VLOOKUP(T268,Mapping!$A$1:$B$17,2,0),Absent)</f>
        <v>Texas</v>
      </c>
      <c r="V268" t="str">
        <f>VLOOKUP(T268,Mapping!$A$1:$B$17,2,0)</f>
        <v>Texas</v>
      </c>
      <c r="W268">
        <v>119103396</v>
      </c>
      <c r="X268">
        <v>937566</v>
      </c>
    </row>
    <row r="269" spans="1:24" x14ac:dyDescent="0.35">
      <c r="A269" s="1">
        <v>44110</v>
      </c>
      <c r="B269" s="1" t="str">
        <f t="shared" si="20"/>
        <v>2020_10</v>
      </c>
      <c r="C269" s="43" t="str">
        <f t="shared" si="21"/>
        <v>2020_10</v>
      </c>
      <c r="D269" s="43" t="str">
        <f t="shared" si="22"/>
        <v>2020_10</v>
      </c>
      <c r="E269" s="2">
        <f t="shared" si="23"/>
        <v>2020</v>
      </c>
      <c r="F269" s="2">
        <f t="shared" si="24"/>
        <v>10</v>
      </c>
      <c r="G269">
        <v>202846</v>
      </c>
      <c r="H269">
        <v>613</v>
      </c>
      <c r="I269">
        <v>20973</v>
      </c>
      <c r="J269">
        <v>6490</v>
      </c>
      <c r="K269">
        <v>-752</v>
      </c>
      <c r="L269">
        <v>32726</v>
      </c>
      <c r="M269">
        <v>407100</v>
      </c>
      <c r="N269">
        <v>35188676</v>
      </c>
      <c r="O269">
        <v>185103</v>
      </c>
      <c r="P269">
        <v>2388</v>
      </c>
      <c r="Q269">
        <v>1609</v>
      </c>
      <c r="R269">
        <v>7433886</v>
      </c>
      <c r="S269">
        <v>38846</v>
      </c>
      <c r="T269">
        <v>56</v>
      </c>
      <c r="U269" s="42" t="str">
        <f>IFERROR(VLOOKUP(T269,Mapping!$A$1:$B$17,2,0),Absent)</f>
        <v>Texas</v>
      </c>
      <c r="V269" t="str">
        <f>VLOOKUP(T269,Mapping!$A$1:$B$17,2,0)</f>
        <v>Texas</v>
      </c>
      <c r="W269">
        <v>120057953</v>
      </c>
      <c r="X269">
        <v>954557</v>
      </c>
    </row>
    <row r="270" spans="1:24" x14ac:dyDescent="0.35">
      <c r="A270" s="1">
        <v>44111</v>
      </c>
      <c r="B270" s="1" t="str">
        <f t="shared" si="20"/>
        <v>2020_10</v>
      </c>
      <c r="C270" s="43" t="str">
        <f t="shared" si="21"/>
        <v>2020_10</v>
      </c>
      <c r="D270" s="43" t="str">
        <f t="shared" si="22"/>
        <v>2020_10</v>
      </c>
      <c r="E270" s="2">
        <f t="shared" si="23"/>
        <v>2020</v>
      </c>
      <c r="F270" s="2">
        <f t="shared" si="24"/>
        <v>10</v>
      </c>
      <c r="G270">
        <v>203775</v>
      </c>
      <c r="H270">
        <v>929</v>
      </c>
      <c r="I270">
        <v>21112</v>
      </c>
      <c r="J270">
        <v>6591</v>
      </c>
      <c r="K270">
        <v>2138</v>
      </c>
      <c r="L270">
        <v>33565</v>
      </c>
      <c r="M270">
        <v>409238</v>
      </c>
      <c r="N270">
        <v>35420950</v>
      </c>
      <c r="O270">
        <v>232274</v>
      </c>
      <c r="P270">
        <v>2410</v>
      </c>
      <c r="Q270">
        <v>1650</v>
      </c>
      <c r="R270">
        <v>7485102</v>
      </c>
      <c r="S270">
        <v>51216</v>
      </c>
      <c r="T270">
        <v>56</v>
      </c>
      <c r="U270" s="42" t="str">
        <f>IFERROR(VLOOKUP(T270,Mapping!$A$1:$B$17,2,0),Absent)</f>
        <v>Texas</v>
      </c>
      <c r="V270" t="str">
        <f>VLOOKUP(T270,Mapping!$A$1:$B$17,2,0)</f>
        <v>Texas</v>
      </c>
      <c r="W270">
        <v>121139462</v>
      </c>
      <c r="X270">
        <v>1081509</v>
      </c>
    </row>
    <row r="271" spans="1:24" x14ac:dyDescent="0.35">
      <c r="A271" s="1">
        <v>44112</v>
      </c>
      <c r="B271" s="1" t="str">
        <f t="shared" si="20"/>
        <v>2020_10</v>
      </c>
      <c r="C271" s="43" t="str">
        <f t="shared" si="21"/>
        <v>2020_10</v>
      </c>
      <c r="D271" s="43" t="str">
        <f t="shared" si="22"/>
        <v>2020_10</v>
      </c>
      <c r="E271" s="2">
        <f t="shared" si="23"/>
        <v>2020</v>
      </c>
      <c r="F271" s="2">
        <f t="shared" si="24"/>
        <v>10</v>
      </c>
      <c r="G271">
        <v>204754</v>
      </c>
      <c r="H271">
        <v>979</v>
      </c>
      <c r="I271">
        <v>21217</v>
      </c>
      <c r="J271">
        <v>6694</v>
      </c>
      <c r="K271">
        <v>2134</v>
      </c>
      <c r="L271">
        <v>34446</v>
      </c>
      <c r="M271">
        <v>411372</v>
      </c>
      <c r="N271">
        <v>35427873</v>
      </c>
      <c r="O271">
        <v>6923</v>
      </c>
      <c r="P271">
        <v>2427</v>
      </c>
      <c r="Q271">
        <v>1638</v>
      </c>
      <c r="R271">
        <v>7540410</v>
      </c>
      <c r="S271">
        <v>55308</v>
      </c>
      <c r="T271">
        <v>56</v>
      </c>
      <c r="U271" s="42" t="str">
        <f>IFERROR(VLOOKUP(T271,Mapping!$A$1:$B$17,2,0),Absent)</f>
        <v>Texas</v>
      </c>
      <c r="V271" t="str">
        <f>VLOOKUP(T271,Mapping!$A$1:$B$17,2,0)</f>
        <v>Texas</v>
      </c>
      <c r="W271">
        <v>122364888</v>
      </c>
      <c r="X271">
        <v>1225426</v>
      </c>
    </row>
    <row r="272" spans="1:24" x14ac:dyDescent="0.35">
      <c r="A272" s="1">
        <v>44113</v>
      </c>
      <c r="B272" s="1" t="str">
        <f t="shared" si="20"/>
        <v>2020_10</v>
      </c>
      <c r="C272" s="43" t="str">
        <f t="shared" si="21"/>
        <v>2020_10</v>
      </c>
      <c r="D272" s="43" t="str">
        <f t="shared" si="22"/>
        <v>2020_10</v>
      </c>
      <c r="E272" s="2">
        <f t="shared" si="23"/>
        <v>2020</v>
      </c>
      <c r="F272" s="2">
        <f t="shared" si="24"/>
        <v>10</v>
      </c>
      <c r="G272">
        <v>205667</v>
      </c>
      <c r="H272">
        <v>913</v>
      </c>
      <c r="I272">
        <v>21389</v>
      </c>
      <c r="J272">
        <v>6775</v>
      </c>
      <c r="K272">
        <v>1735</v>
      </c>
      <c r="L272">
        <v>34974</v>
      </c>
      <c r="M272">
        <v>413107</v>
      </c>
      <c r="N272">
        <v>35708305</v>
      </c>
      <c r="O272">
        <v>280432</v>
      </c>
      <c r="P272">
        <v>2437</v>
      </c>
      <c r="Q272">
        <v>1651</v>
      </c>
      <c r="R272">
        <v>7597403</v>
      </c>
      <c r="S272">
        <v>56993</v>
      </c>
      <c r="T272">
        <v>56</v>
      </c>
      <c r="U272" s="42" t="str">
        <f>IFERROR(VLOOKUP(T272,Mapping!$A$1:$B$17,2,0),Absent)</f>
        <v>Texas</v>
      </c>
      <c r="V272" t="str">
        <f>VLOOKUP(T272,Mapping!$A$1:$B$17,2,0)</f>
        <v>Texas</v>
      </c>
      <c r="W272">
        <v>123635349</v>
      </c>
      <c r="X272">
        <v>1270461</v>
      </c>
    </row>
    <row r="273" spans="1:24" x14ac:dyDescent="0.35">
      <c r="A273" s="1">
        <v>44114</v>
      </c>
      <c r="B273" s="1" t="str">
        <f t="shared" si="20"/>
        <v>2020_10</v>
      </c>
      <c r="C273" s="43" t="str">
        <f t="shared" si="21"/>
        <v>2020_10</v>
      </c>
      <c r="D273" s="43" t="str">
        <f t="shared" si="22"/>
        <v>2020_10</v>
      </c>
      <c r="E273" s="2">
        <f t="shared" si="23"/>
        <v>2020</v>
      </c>
      <c r="F273" s="2">
        <f t="shared" si="24"/>
        <v>10</v>
      </c>
      <c r="G273">
        <v>206358</v>
      </c>
      <c r="H273">
        <v>691</v>
      </c>
      <c r="I273">
        <v>21512</v>
      </c>
      <c r="J273">
        <v>6752</v>
      </c>
      <c r="K273">
        <v>1486</v>
      </c>
      <c r="L273">
        <v>34700</v>
      </c>
      <c r="M273">
        <v>414593</v>
      </c>
      <c r="N273">
        <v>36006859</v>
      </c>
      <c r="O273">
        <v>298554</v>
      </c>
      <c r="P273">
        <v>2451</v>
      </c>
      <c r="Q273">
        <v>1667</v>
      </c>
      <c r="R273">
        <v>7655038</v>
      </c>
      <c r="S273">
        <v>57635</v>
      </c>
      <c r="T273">
        <v>56</v>
      </c>
      <c r="U273" s="42" t="str">
        <f>IFERROR(VLOOKUP(T273,Mapping!$A$1:$B$17,2,0),Absent)</f>
        <v>Texas</v>
      </c>
      <c r="V273" t="str">
        <f>VLOOKUP(T273,Mapping!$A$1:$B$17,2,0)</f>
        <v>Texas</v>
      </c>
      <c r="W273">
        <v>124940343</v>
      </c>
      <c r="X273">
        <v>1304994</v>
      </c>
    </row>
    <row r="274" spans="1:24" x14ac:dyDescent="0.35">
      <c r="A274" s="1">
        <v>44115</v>
      </c>
      <c r="B274" s="1" t="str">
        <f t="shared" si="20"/>
        <v>2020_10</v>
      </c>
      <c r="C274" s="43" t="str">
        <f t="shared" si="21"/>
        <v>2020_10</v>
      </c>
      <c r="D274" s="43" t="str">
        <f t="shared" si="22"/>
        <v>2020_10</v>
      </c>
      <c r="E274" s="2">
        <f t="shared" si="23"/>
        <v>2020</v>
      </c>
      <c r="F274" s="2">
        <f t="shared" si="24"/>
        <v>10</v>
      </c>
      <c r="G274">
        <v>206829</v>
      </c>
      <c r="H274">
        <v>471</v>
      </c>
      <c r="I274">
        <v>21553</v>
      </c>
      <c r="J274">
        <v>6749</v>
      </c>
      <c r="K274">
        <v>981</v>
      </c>
      <c r="L274">
        <v>34609</v>
      </c>
      <c r="M274">
        <v>415574</v>
      </c>
      <c r="N274">
        <v>36226499</v>
      </c>
      <c r="O274">
        <v>219640</v>
      </c>
      <c r="P274">
        <v>2454</v>
      </c>
      <c r="Q274">
        <v>1646</v>
      </c>
      <c r="R274">
        <v>7701710</v>
      </c>
      <c r="S274">
        <v>46672</v>
      </c>
      <c r="T274">
        <v>56</v>
      </c>
      <c r="U274" s="42" t="str">
        <f>IFERROR(VLOOKUP(T274,Mapping!$A$1:$B$17,2,0),Absent)</f>
        <v>Texas</v>
      </c>
      <c r="V274" t="str">
        <f>VLOOKUP(T274,Mapping!$A$1:$B$17,2,0)</f>
        <v>Texas</v>
      </c>
      <c r="W274">
        <v>126042137</v>
      </c>
      <c r="X274">
        <v>1101794</v>
      </c>
    </row>
    <row r="275" spans="1:24" x14ac:dyDescent="0.35">
      <c r="A275" s="1">
        <v>44116</v>
      </c>
      <c r="B275" s="1" t="str">
        <f t="shared" si="20"/>
        <v>2020_10</v>
      </c>
      <c r="C275" s="43" t="str">
        <f t="shared" si="21"/>
        <v>2020_10</v>
      </c>
      <c r="D275" s="43" t="str">
        <f t="shared" si="22"/>
        <v>2020_10</v>
      </c>
      <c r="E275" s="2">
        <f t="shared" si="23"/>
        <v>2020</v>
      </c>
      <c r="F275" s="2">
        <f t="shared" si="24"/>
        <v>10</v>
      </c>
      <c r="G275">
        <v>207114</v>
      </c>
      <c r="H275">
        <v>285</v>
      </c>
      <c r="I275">
        <v>21625</v>
      </c>
      <c r="J275">
        <v>6860</v>
      </c>
      <c r="K275">
        <v>1106</v>
      </c>
      <c r="L275">
        <v>35148</v>
      </c>
      <c r="M275">
        <v>416680</v>
      </c>
      <c r="N275">
        <v>36438624</v>
      </c>
      <c r="O275">
        <v>212125</v>
      </c>
      <c r="P275">
        <v>2464</v>
      </c>
      <c r="Q275">
        <v>1663</v>
      </c>
      <c r="R275">
        <v>7744944</v>
      </c>
      <c r="S275">
        <v>43234</v>
      </c>
      <c r="T275">
        <v>56</v>
      </c>
      <c r="U275" s="42" t="str">
        <f>IFERROR(VLOOKUP(T275,Mapping!$A$1:$B$17,2,0),Absent)</f>
        <v>Texas</v>
      </c>
      <c r="V275" t="str">
        <f>VLOOKUP(T275,Mapping!$A$1:$B$17,2,0)</f>
        <v>Texas</v>
      </c>
      <c r="W275">
        <v>126992255</v>
      </c>
      <c r="X275">
        <v>950118</v>
      </c>
    </row>
    <row r="276" spans="1:24" x14ac:dyDescent="0.35">
      <c r="A276" s="1">
        <v>44117</v>
      </c>
      <c r="B276" s="1" t="str">
        <f t="shared" si="20"/>
        <v>2020_10</v>
      </c>
      <c r="C276" s="43" t="str">
        <f t="shared" si="21"/>
        <v>2020_10</v>
      </c>
      <c r="D276" s="43" t="str">
        <f t="shared" si="22"/>
        <v>2020_10</v>
      </c>
      <c r="E276" s="2">
        <f t="shared" si="23"/>
        <v>2020</v>
      </c>
      <c r="F276" s="2">
        <f t="shared" si="24"/>
        <v>10</v>
      </c>
      <c r="G276">
        <v>207832</v>
      </c>
      <c r="H276">
        <v>718</v>
      </c>
      <c r="I276">
        <v>21735</v>
      </c>
      <c r="J276">
        <v>7104</v>
      </c>
      <c r="K276">
        <v>2058</v>
      </c>
      <c r="L276">
        <v>36171</v>
      </c>
      <c r="M276">
        <v>418738</v>
      </c>
      <c r="N276">
        <v>36651298</v>
      </c>
      <c r="O276">
        <v>212674</v>
      </c>
      <c r="P276">
        <v>2485</v>
      </c>
      <c r="Q276">
        <v>1757</v>
      </c>
      <c r="R276">
        <v>7791923</v>
      </c>
      <c r="S276">
        <v>46979</v>
      </c>
      <c r="T276">
        <v>56</v>
      </c>
      <c r="U276" s="42" t="str">
        <f>IFERROR(VLOOKUP(T276,Mapping!$A$1:$B$17,2,0),Absent)</f>
        <v>Texas</v>
      </c>
      <c r="V276" t="str">
        <f>VLOOKUP(T276,Mapping!$A$1:$B$17,2,0)</f>
        <v>Texas</v>
      </c>
      <c r="W276">
        <v>128082565</v>
      </c>
      <c r="X276">
        <v>1090310</v>
      </c>
    </row>
    <row r="277" spans="1:24" x14ac:dyDescent="0.35">
      <c r="A277" s="1">
        <v>44118</v>
      </c>
      <c r="B277" s="1" t="str">
        <f t="shared" si="20"/>
        <v>2020_10</v>
      </c>
      <c r="C277" s="43" t="str">
        <f t="shared" si="21"/>
        <v>2020_10</v>
      </c>
      <c r="D277" s="43" t="str">
        <f t="shared" si="22"/>
        <v>2020_10</v>
      </c>
      <c r="E277" s="2">
        <f t="shared" si="23"/>
        <v>2020</v>
      </c>
      <c r="F277" s="2">
        <f t="shared" si="24"/>
        <v>10</v>
      </c>
      <c r="G277">
        <v>208633</v>
      </c>
      <c r="H277">
        <v>801</v>
      </c>
      <c r="I277">
        <v>21889</v>
      </c>
      <c r="J277">
        <v>7236</v>
      </c>
      <c r="K277">
        <v>2437</v>
      </c>
      <c r="L277">
        <v>37184</v>
      </c>
      <c r="M277">
        <v>421175</v>
      </c>
      <c r="N277">
        <v>36795408</v>
      </c>
      <c r="O277">
        <v>144110</v>
      </c>
      <c r="P277">
        <v>2516</v>
      </c>
      <c r="Q277">
        <v>1775</v>
      </c>
      <c r="R277">
        <v>7849163</v>
      </c>
      <c r="S277">
        <v>57240</v>
      </c>
      <c r="T277">
        <v>56</v>
      </c>
      <c r="U277" s="42" t="str">
        <f>IFERROR(VLOOKUP(T277,Mapping!$A$1:$B$17,2,0),Absent)</f>
        <v>Texas</v>
      </c>
      <c r="V277" t="str">
        <f>VLOOKUP(T277,Mapping!$A$1:$B$17,2,0)</f>
        <v>Texas</v>
      </c>
      <c r="W277">
        <v>129196986</v>
      </c>
      <c r="X277">
        <v>1114421</v>
      </c>
    </row>
    <row r="278" spans="1:24" x14ac:dyDescent="0.35">
      <c r="A278" s="1">
        <v>44119</v>
      </c>
      <c r="B278" s="1" t="str">
        <f t="shared" si="20"/>
        <v>2020_10</v>
      </c>
      <c r="C278" s="43" t="str">
        <f t="shared" si="21"/>
        <v>2020_10</v>
      </c>
      <c r="D278" s="43" t="str">
        <f t="shared" si="22"/>
        <v>2020_10</v>
      </c>
      <c r="E278" s="2">
        <f t="shared" si="23"/>
        <v>2020</v>
      </c>
      <c r="F278" s="2">
        <f t="shared" si="24"/>
        <v>10</v>
      </c>
      <c r="G278">
        <v>209561</v>
      </c>
      <c r="H278">
        <v>928</v>
      </c>
      <c r="I278">
        <v>22051</v>
      </c>
      <c r="J278">
        <v>7303</v>
      </c>
      <c r="K278">
        <v>2010</v>
      </c>
      <c r="L278">
        <v>37423</v>
      </c>
      <c r="M278">
        <v>423185</v>
      </c>
      <c r="N278">
        <v>37058663</v>
      </c>
      <c r="O278">
        <v>263255</v>
      </c>
      <c r="P278">
        <v>2531</v>
      </c>
      <c r="Q278">
        <v>1773</v>
      </c>
      <c r="R278">
        <v>7912804</v>
      </c>
      <c r="S278">
        <v>63641</v>
      </c>
      <c r="T278">
        <v>56</v>
      </c>
      <c r="U278" s="42" t="str">
        <f>IFERROR(VLOOKUP(T278,Mapping!$A$1:$B$17,2,0),Absent)</f>
        <v>Texas</v>
      </c>
      <c r="V278" t="str">
        <f>VLOOKUP(T278,Mapping!$A$1:$B$17,2,0)</f>
        <v>Texas</v>
      </c>
      <c r="W278">
        <v>130379681</v>
      </c>
      <c r="X278">
        <v>1182695</v>
      </c>
    </row>
    <row r="279" spans="1:24" x14ac:dyDescent="0.35">
      <c r="A279" s="1">
        <v>44120</v>
      </c>
      <c r="B279" s="1" t="str">
        <f t="shared" si="20"/>
        <v>2020_10</v>
      </c>
      <c r="C279" s="43" t="str">
        <f t="shared" si="21"/>
        <v>2020_10</v>
      </c>
      <c r="D279" s="43" t="str">
        <f t="shared" si="22"/>
        <v>2020_10</v>
      </c>
      <c r="E279" s="2">
        <f t="shared" si="23"/>
        <v>2020</v>
      </c>
      <c r="F279" s="2">
        <f t="shared" si="24"/>
        <v>10</v>
      </c>
      <c r="G279">
        <v>210452</v>
      </c>
      <c r="H279">
        <v>891</v>
      </c>
      <c r="I279">
        <v>22202</v>
      </c>
      <c r="J279">
        <v>7333</v>
      </c>
      <c r="K279">
        <v>1866</v>
      </c>
      <c r="L279">
        <v>37479</v>
      </c>
      <c r="M279">
        <v>425051</v>
      </c>
      <c r="N279">
        <v>37331107</v>
      </c>
      <c r="O279">
        <v>272444</v>
      </c>
      <c r="P279">
        <v>2547</v>
      </c>
      <c r="Q279">
        <v>1740</v>
      </c>
      <c r="R279">
        <v>7981309</v>
      </c>
      <c r="S279">
        <v>68505</v>
      </c>
      <c r="T279">
        <v>56</v>
      </c>
      <c r="U279" s="42" t="str">
        <f>IFERROR(VLOOKUP(T279,Mapping!$A$1:$B$17,2,0),Absent)</f>
        <v>Texas</v>
      </c>
      <c r="V279" t="str">
        <f>VLOOKUP(T279,Mapping!$A$1:$B$17,2,0)</f>
        <v>Texas</v>
      </c>
      <c r="W279">
        <v>131626988</v>
      </c>
      <c r="X279">
        <v>1247307</v>
      </c>
    </row>
    <row r="280" spans="1:24" x14ac:dyDescent="0.35">
      <c r="A280" s="1">
        <v>44121</v>
      </c>
      <c r="B280" s="1" t="str">
        <f t="shared" si="20"/>
        <v>2020_10</v>
      </c>
      <c r="C280" s="43" t="str">
        <f t="shared" si="21"/>
        <v>2020_10</v>
      </c>
      <c r="D280" s="43" t="str">
        <f t="shared" si="22"/>
        <v>2020_10</v>
      </c>
      <c r="E280" s="2">
        <f t="shared" si="23"/>
        <v>2020</v>
      </c>
      <c r="F280" s="2">
        <f t="shared" si="24"/>
        <v>10</v>
      </c>
      <c r="G280">
        <v>211232</v>
      </c>
      <c r="H280">
        <v>780</v>
      </c>
      <c r="I280">
        <v>22320</v>
      </c>
      <c r="J280">
        <v>7466</v>
      </c>
      <c r="K280">
        <v>1546</v>
      </c>
      <c r="L280">
        <v>37474</v>
      </c>
      <c r="M280">
        <v>426597</v>
      </c>
      <c r="N280">
        <v>37591664</v>
      </c>
      <c r="O280">
        <v>260557</v>
      </c>
      <c r="P280">
        <v>2553</v>
      </c>
      <c r="Q280">
        <v>1791</v>
      </c>
      <c r="R280">
        <v>8038984</v>
      </c>
      <c r="S280">
        <v>57675</v>
      </c>
      <c r="T280">
        <v>56</v>
      </c>
      <c r="U280" s="42" t="str">
        <f>IFERROR(VLOOKUP(T280,Mapping!$A$1:$B$17,2,0),Absent)</f>
        <v>Texas</v>
      </c>
      <c r="V280" t="str">
        <f>VLOOKUP(T280,Mapping!$A$1:$B$17,2,0)</f>
        <v>Texas</v>
      </c>
      <c r="W280">
        <v>132956086</v>
      </c>
      <c r="X280">
        <v>1329098</v>
      </c>
    </row>
    <row r="281" spans="1:24" x14ac:dyDescent="0.35">
      <c r="A281" s="1">
        <v>44122</v>
      </c>
      <c r="B281" s="1" t="str">
        <f t="shared" si="20"/>
        <v>2020_10</v>
      </c>
      <c r="C281" s="43" t="str">
        <f t="shared" si="21"/>
        <v>2020_10</v>
      </c>
      <c r="D281" s="43" t="str">
        <f t="shared" si="22"/>
        <v>2020_10</v>
      </c>
      <c r="E281" s="2">
        <f t="shared" si="23"/>
        <v>2020</v>
      </c>
      <c r="F281" s="2">
        <f t="shared" si="24"/>
        <v>10</v>
      </c>
      <c r="G281">
        <v>211637</v>
      </c>
      <c r="H281">
        <v>405</v>
      </c>
      <c r="I281">
        <v>22391</v>
      </c>
      <c r="J281">
        <v>7383</v>
      </c>
      <c r="K281">
        <v>813</v>
      </c>
      <c r="L281">
        <v>36536</v>
      </c>
      <c r="M281">
        <v>427410</v>
      </c>
      <c r="N281">
        <v>37785642</v>
      </c>
      <c r="O281">
        <v>193978</v>
      </c>
      <c r="P281">
        <v>2557</v>
      </c>
      <c r="Q281">
        <v>1762</v>
      </c>
      <c r="R281">
        <v>8086941</v>
      </c>
      <c r="S281">
        <v>47957</v>
      </c>
      <c r="T281">
        <v>56</v>
      </c>
      <c r="U281" s="42" t="str">
        <f>IFERROR(VLOOKUP(T281,Mapping!$A$1:$B$17,2,0),Absent)</f>
        <v>Texas</v>
      </c>
      <c r="V281" t="str">
        <f>VLOOKUP(T281,Mapping!$A$1:$B$17,2,0)</f>
        <v>Texas</v>
      </c>
      <c r="W281">
        <v>134030357</v>
      </c>
      <c r="X281">
        <v>1074271</v>
      </c>
    </row>
    <row r="282" spans="1:24" x14ac:dyDescent="0.35">
      <c r="A282" s="1">
        <v>44123</v>
      </c>
      <c r="B282" s="1" t="str">
        <f t="shared" si="20"/>
        <v>2020_10</v>
      </c>
      <c r="C282" s="43" t="str">
        <f t="shared" si="21"/>
        <v>2020_10</v>
      </c>
      <c r="D282" s="43" t="str">
        <f t="shared" si="22"/>
        <v>2020_10</v>
      </c>
      <c r="E282" s="2">
        <f t="shared" si="23"/>
        <v>2020</v>
      </c>
      <c r="F282" s="2">
        <f t="shared" si="24"/>
        <v>10</v>
      </c>
      <c r="G282">
        <v>212080</v>
      </c>
      <c r="H282">
        <v>443</v>
      </c>
      <c r="I282">
        <v>22475</v>
      </c>
      <c r="J282">
        <v>8063</v>
      </c>
      <c r="K282">
        <v>1605</v>
      </c>
      <c r="L282">
        <v>37976</v>
      </c>
      <c r="M282">
        <v>429015</v>
      </c>
      <c r="N282">
        <v>38133111</v>
      </c>
      <c r="O282">
        <v>347469</v>
      </c>
      <c r="P282">
        <v>2577</v>
      </c>
      <c r="Q282">
        <v>1804</v>
      </c>
      <c r="R282">
        <v>8144591</v>
      </c>
      <c r="S282">
        <v>57650</v>
      </c>
      <c r="T282">
        <v>56</v>
      </c>
      <c r="U282" s="42" t="str">
        <f>IFERROR(VLOOKUP(T282,Mapping!$A$1:$B$17,2,0),Absent)</f>
        <v>Texas</v>
      </c>
      <c r="V282" t="str">
        <f>VLOOKUP(T282,Mapping!$A$1:$B$17,2,0)</f>
        <v>Texas</v>
      </c>
      <c r="W282">
        <v>135131125</v>
      </c>
      <c r="X282">
        <v>1100768</v>
      </c>
    </row>
    <row r="283" spans="1:24" x14ac:dyDescent="0.35">
      <c r="A283" s="1">
        <v>44124</v>
      </c>
      <c r="B283" s="1" t="str">
        <f t="shared" si="20"/>
        <v>2020_10</v>
      </c>
      <c r="C283" s="43" t="str">
        <f t="shared" si="21"/>
        <v>2020_10</v>
      </c>
      <c r="D283" s="43" t="str">
        <f t="shared" si="22"/>
        <v>2020_10</v>
      </c>
      <c r="E283" s="2">
        <f t="shared" si="23"/>
        <v>2020</v>
      </c>
      <c r="F283" s="2">
        <f t="shared" si="24"/>
        <v>10</v>
      </c>
      <c r="G283">
        <v>212913</v>
      </c>
      <c r="H283">
        <v>833</v>
      </c>
      <c r="I283">
        <v>22662</v>
      </c>
      <c r="J283">
        <v>8206</v>
      </c>
      <c r="K283">
        <v>2309</v>
      </c>
      <c r="L283">
        <v>39391</v>
      </c>
      <c r="M283">
        <v>431324</v>
      </c>
      <c r="N283">
        <v>38334630</v>
      </c>
      <c r="O283">
        <v>201519</v>
      </c>
      <c r="P283">
        <v>2593</v>
      </c>
      <c r="Q283">
        <v>2042</v>
      </c>
      <c r="R283">
        <v>8205165</v>
      </c>
      <c r="S283">
        <v>60574</v>
      </c>
      <c r="T283">
        <v>56</v>
      </c>
      <c r="U283" s="42" t="str">
        <f>IFERROR(VLOOKUP(T283,Mapping!$A$1:$B$17,2,0),Absent)</f>
        <v>Texas</v>
      </c>
      <c r="V283" t="str">
        <f>VLOOKUP(T283,Mapping!$A$1:$B$17,2,0)</f>
        <v>Texas</v>
      </c>
      <c r="W283">
        <v>136165479</v>
      </c>
      <c r="X283">
        <v>1034354</v>
      </c>
    </row>
    <row r="284" spans="1:24" x14ac:dyDescent="0.35">
      <c r="A284" s="1">
        <v>44125</v>
      </c>
      <c r="B284" s="1" t="str">
        <f t="shared" si="20"/>
        <v>2020_10</v>
      </c>
      <c r="C284" s="43" t="str">
        <f t="shared" si="21"/>
        <v>2020_10</v>
      </c>
      <c r="D284" s="43" t="str">
        <f t="shared" si="22"/>
        <v>2020_10</v>
      </c>
      <c r="E284" s="2">
        <f t="shared" si="23"/>
        <v>2020</v>
      </c>
      <c r="F284" s="2">
        <f t="shared" si="24"/>
        <v>10</v>
      </c>
      <c r="G284">
        <v>213941</v>
      </c>
      <c r="H284">
        <v>1028</v>
      </c>
      <c r="I284">
        <v>22855</v>
      </c>
      <c r="J284">
        <v>8291</v>
      </c>
      <c r="K284">
        <v>2123</v>
      </c>
      <c r="L284">
        <v>40397</v>
      </c>
      <c r="M284">
        <v>433447</v>
      </c>
      <c r="N284">
        <v>38536182</v>
      </c>
      <c r="O284">
        <v>201552</v>
      </c>
      <c r="P284">
        <v>2622</v>
      </c>
      <c r="Q284">
        <v>2083</v>
      </c>
      <c r="R284">
        <v>8266875</v>
      </c>
      <c r="S284">
        <v>61710</v>
      </c>
      <c r="T284">
        <v>56</v>
      </c>
      <c r="U284" s="42" t="str">
        <f>IFERROR(VLOOKUP(T284,Mapping!$A$1:$B$17,2,0),Absent)</f>
        <v>Texas</v>
      </c>
      <c r="V284" t="str">
        <f>VLOOKUP(T284,Mapping!$A$1:$B$17,2,0)</f>
        <v>Texas</v>
      </c>
      <c r="W284">
        <v>137221407</v>
      </c>
      <c r="X284">
        <v>1055928</v>
      </c>
    </row>
    <row r="285" spans="1:24" x14ac:dyDescent="0.35">
      <c r="A285" s="1">
        <v>44126</v>
      </c>
      <c r="B285" s="1" t="str">
        <f t="shared" si="20"/>
        <v>2020_10</v>
      </c>
      <c r="C285" s="43" t="str">
        <f t="shared" si="21"/>
        <v>2020_10</v>
      </c>
      <c r="D285" s="43" t="str">
        <f t="shared" si="22"/>
        <v>2020_10</v>
      </c>
      <c r="E285" s="2">
        <f t="shared" si="23"/>
        <v>2020</v>
      </c>
      <c r="F285" s="2">
        <f t="shared" si="24"/>
        <v>10</v>
      </c>
      <c r="G285">
        <v>215058</v>
      </c>
      <c r="H285">
        <v>1117</v>
      </c>
      <c r="I285">
        <v>23018</v>
      </c>
      <c r="J285">
        <v>8180</v>
      </c>
      <c r="K285">
        <v>2505</v>
      </c>
      <c r="L285">
        <v>41114</v>
      </c>
      <c r="M285">
        <v>435952</v>
      </c>
      <c r="N285">
        <v>38837959</v>
      </c>
      <c r="O285">
        <v>301777</v>
      </c>
      <c r="P285">
        <v>2641</v>
      </c>
      <c r="Q285">
        <v>2147</v>
      </c>
      <c r="R285">
        <v>8340294</v>
      </c>
      <c r="S285">
        <v>73419</v>
      </c>
      <c r="T285">
        <v>56</v>
      </c>
      <c r="U285" s="42" t="str">
        <f>IFERROR(VLOOKUP(T285,Mapping!$A$1:$B$17,2,0),Absent)</f>
        <v>Texas</v>
      </c>
      <c r="V285" t="str">
        <f>VLOOKUP(T285,Mapping!$A$1:$B$17,2,0)</f>
        <v>Texas</v>
      </c>
      <c r="W285">
        <v>138527175</v>
      </c>
      <c r="X285">
        <v>1305768</v>
      </c>
    </row>
    <row r="286" spans="1:24" x14ac:dyDescent="0.35">
      <c r="A286" s="1">
        <v>44127</v>
      </c>
      <c r="B286" s="1" t="str">
        <f t="shared" si="20"/>
        <v>2020_10</v>
      </c>
      <c r="C286" s="43" t="str">
        <f t="shared" si="21"/>
        <v>2020_10</v>
      </c>
      <c r="D286" s="43" t="str">
        <f t="shared" si="22"/>
        <v>2020_10</v>
      </c>
      <c r="E286" s="2">
        <f t="shared" si="23"/>
        <v>2020</v>
      </c>
      <c r="F286" s="2">
        <f t="shared" si="24"/>
        <v>10</v>
      </c>
      <c r="G286">
        <v>216007</v>
      </c>
      <c r="H286">
        <v>949</v>
      </c>
      <c r="I286">
        <v>23221</v>
      </c>
      <c r="J286">
        <v>8342</v>
      </c>
      <c r="K286">
        <v>15058</v>
      </c>
      <c r="L286">
        <v>41614</v>
      </c>
      <c r="M286">
        <v>451010</v>
      </c>
      <c r="N286">
        <v>39142812</v>
      </c>
      <c r="O286">
        <v>304853</v>
      </c>
      <c r="P286">
        <v>2679</v>
      </c>
      <c r="Q286">
        <v>2180</v>
      </c>
      <c r="R286">
        <v>8422869</v>
      </c>
      <c r="S286">
        <v>82575</v>
      </c>
      <c r="T286">
        <v>56</v>
      </c>
      <c r="U286" s="42" t="str">
        <f>IFERROR(VLOOKUP(T286,Mapping!$A$1:$B$17,2,0),Absent)</f>
        <v>Texas</v>
      </c>
      <c r="V286" t="str">
        <f>VLOOKUP(T286,Mapping!$A$1:$B$17,2,0)</f>
        <v>Texas</v>
      </c>
      <c r="W286">
        <v>139971557</v>
      </c>
      <c r="X286">
        <v>1444382</v>
      </c>
    </row>
    <row r="287" spans="1:24" x14ac:dyDescent="0.35">
      <c r="A287" s="1">
        <v>44128</v>
      </c>
      <c r="B287" s="1" t="str">
        <f t="shared" si="20"/>
        <v>2020_10</v>
      </c>
      <c r="C287" s="43" t="str">
        <f t="shared" si="21"/>
        <v>2020_10</v>
      </c>
      <c r="D287" s="43" t="str">
        <f t="shared" si="22"/>
        <v>2020_10</v>
      </c>
      <c r="E287" s="2">
        <f t="shared" si="23"/>
        <v>2020</v>
      </c>
      <c r="F287" s="2">
        <f t="shared" si="24"/>
        <v>10</v>
      </c>
      <c r="G287">
        <v>216903</v>
      </c>
      <c r="H287">
        <v>896</v>
      </c>
      <c r="I287">
        <v>23356</v>
      </c>
      <c r="J287">
        <v>8675</v>
      </c>
      <c r="K287">
        <v>1822</v>
      </c>
      <c r="L287">
        <v>42087</v>
      </c>
      <c r="M287">
        <v>452832</v>
      </c>
      <c r="N287">
        <v>39402583</v>
      </c>
      <c r="O287">
        <v>259771</v>
      </c>
      <c r="P287">
        <v>2691</v>
      </c>
      <c r="Q287">
        <v>2230</v>
      </c>
      <c r="R287">
        <v>8506661</v>
      </c>
      <c r="S287">
        <v>83792</v>
      </c>
      <c r="T287">
        <v>56</v>
      </c>
      <c r="U287" s="42" t="str">
        <f>IFERROR(VLOOKUP(T287,Mapping!$A$1:$B$17,2,0),Absent)</f>
        <v>Texas</v>
      </c>
      <c r="V287" t="str">
        <f>VLOOKUP(T287,Mapping!$A$1:$B$17,2,0)</f>
        <v>Texas</v>
      </c>
      <c r="W287">
        <v>141341796</v>
      </c>
      <c r="X287">
        <v>1370239</v>
      </c>
    </row>
    <row r="288" spans="1:24" x14ac:dyDescent="0.35">
      <c r="A288" s="1">
        <v>44129</v>
      </c>
      <c r="B288" s="1" t="str">
        <f t="shared" si="20"/>
        <v>2020_10</v>
      </c>
      <c r="C288" s="43" t="str">
        <f t="shared" si="21"/>
        <v>2020_10</v>
      </c>
      <c r="D288" s="43" t="str">
        <f t="shared" si="22"/>
        <v>2020_10</v>
      </c>
      <c r="E288" s="2">
        <f t="shared" si="23"/>
        <v>2020</v>
      </c>
      <c r="F288" s="2">
        <f t="shared" si="24"/>
        <v>10</v>
      </c>
      <c r="G288">
        <v>217294</v>
      </c>
      <c r="H288">
        <v>391</v>
      </c>
      <c r="I288">
        <v>23420</v>
      </c>
      <c r="J288">
        <v>8590</v>
      </c>
      <c r="K288">
        <v>1076</v>
      </c>
      <c r="L288">
        <v>41883</v>
      </c>
      <c r="M288">
        <v>453908</v>
      </c>
      <c r="N288">
        <v>39671263</v>
      </c>
      <c r="O288">
        <v>268680</v>
      </c>
      <c r="P288">
        <v>2693</v>
      </c>
      <c r="Q288">
        <v>2176</v>
      </c>
      <c r="R288">
        <v>8571132</v>
      </c>
      <c r="S288">
        <v>64471</v>
      </c>
      <c r="T288">
        <v>56</v>
      </c>
      <c r="U288" s="42" t="str">
        <f>IFERROR(VLOOKUP(T288,Mapping!$A$1:$B$17,2,0),Absent)</f>
        <v>Texas</v>
      </c>
      <c r="V288" t="str">
        <f>VLOOKUP(T288,Mapping!$A$1:$B$17,2,0)</f>
        <v>Texas</v>
      </c>
      <c r="W288">
        <v>142564158</v>
      </c>
      <c r="X288">
        <v>1222362</v>
      </c>
    </row>
    <row r="289" spans="1:24" x14ac:dyDescent="0.35">
      <c r="A289" s="1">
        <v>44130</v>
      </c>
      <c r="B289" s="1" t="str">
        <f t="shared" si="20"/>
        <v>2020_10</v>
      </c>
      <c r="C289" s="43" t="str">
        <f t="shared" si="21"/>
        <v>2020_10</v>
      </c>
      <c r="D289" s="43" t="str">
        <f t="shared" si="22"/>
        <v>2020_10</v>
      </c>
      <c r="E289" s="2">
        <f t="shared" si="23"/>
        <v>2020</v>
      </c>
      <c r="F289" s="2">
        <f t="shared" si="24"/>
        <v>10</v>
      </c>
      <c r="G289">
        <v>217691</v>
      </c>
      <c r="H289">
        <v>397</v>
      </c>
      <c r="I289">
        <v>23542</v>
      </c>
      <c r="J289">
        <v>8946</v>
      </c>
      <c r="K289">
        <v>1697</v>
      </c>
      <c r="L289">
        <v>42988</v>
      </c>
      <c r="M289">
        <v>455605</v>
      </c>
      <c r="N289">
        <v>39939297</v>
      </c>
      <c r="O289">
        <v>268034</v>
      </c>
      <c r="P289">
        <v>2703</v>
      </c>
      <c r="Q289">
        <v>2300</v>
      </c>
      <c r="R289">
        <v>8634562</v>
      </c>
      <c r="S289">
        <v>63430</v>
      </c>
      <c r="T289">
        <v>56</v>
      </c>
      <c r="U289" s="42" t="str">
        <f>IFERROR(VLOOKUP(T289,Mapping!$A$1:$B$17,2,0),Absent)</f>
        <v>Texas</v>
      </c>
      <c r="V289" t="str">
        <f>VLOOKUP(T289,Mapping!$A$1:$B$17,2,0)</f>
        <v>Texas</v>
      </c>
      <c r="W289">
        <v>143695730</v>
      </c>
      <c r="X289">
        <v>1131572</v>
      </c>
    </row>
    <row r="290" spans="1:24" x14ac:dyDescent="0.35">
      <c r="A290" s="1">
        <v>44131</v>
      </c>
      <c r="B290" s="1" t="str">
        <f t="shared" si="20"/>
        <v>2020_10</v>
      </c>
      <c r="C290" s="43" t="str">
        <f t="shared" si="21"/>
        <v>2020_10</v>
      </c>
      <c r="D290" s="43" t="str">
        <f t="shared" si="22"/>
        <v>2020_10</v>
      </c>
      <c r="E290" s="2">
        <f t="shared" si="23"/>
        <v>2020</v>
      </c>
      <c r="F290" s="2">
        <f t="shared" si="24"/>
        <v>10</v>
      </c>
      <c r="G290">
        <v>218613</v>
      </c>
      <c r="H290">
        <v>922</v>
      </c>
      <c r="I290">
        <v>23701</v>
      </c>
      <c r="J290">
        <v>8985</v>
      </c>
      <c r="K290">
        <v>2290</v>
      </c>
      <c r="L290">
        <v>44391</v>
      </c>
      <c r="M290">
        <v>457895</v>
      </c>
      <c r="N290">
        <v>40159937</v>
      </c>
      <c r="O290">
        <v>220640</v>
      </c>
      <c r="P290">
        <v>2719</v>
      </c>
      <c r="Q290">
        <v>2283</v>
      </c>
      <c r="R290">
        <v>8706817</v>
      </c>
      <c r="S290">
        <v>72255</v>
      </c>
      <c r="T290">
        <v>56</v>
      </c>
      <c r="U290" s="42" t="str">
        <f>IFERROR(VLOOKUP(T290,Mapping!$A$1:$B$17,2,0),Absent)</f>
        <v>Texas</v>
      </c>
      <c r="V290" t="str">
        <f>VLOOKUP(T290,Mapping!$A$1:$B$17,2,0)</f>
        <v>Texas</v>
      </c>
      <c r="W290">
        <v>144846185</v>
      </c>
      <c r="X290">
        <v>1150455</v>
      </c>
    </row>
    <row r="291" spans="1:24" x14ac:dyDescent="0.35">
      <c r="A291" s="1">
        <v>44132</v>
      </c>
      <c r="B291" s="1" t="str">
        <f t="shared" si="20"/>
        <v>2020_10</v>
      </c>
      <c r="C291" s="43" t="str">
        <f t="shared" si="21"/>
        <v>2020_10</v>
      </c>
      <c r="D291" s="43" t="str">
        <f t="shared" si="22"/>
        <v>2020_10</v>
      </c>
      <c r="E291" s="2">
        <f t="shared" si="23"/>
        <v>2020</v>
      </c>
      <c r="F291" s="2">
        <f t="shared" si="24"/>
        <v>10</v>
      </c>
      <c r="G291">
        <v>219660</v>
      </c>
      <c r="H291">
        <v>1047</v>
      </c>
      <c r="I291">
        <v>23883</v>
      </c>
      <c r="J291">
        <v>9133</v>
      </c>
      <c r="K291">
        <v>2461</v>
      </c>
      <c r="L291">
        <v>45214</v>
      </c>
      <c r="M291">
        <v>460356</v>
      </c>
      <c r="N291">
        <v>40425870</v>
      </c>
      <c r="O291">
        <v>265933</v>
      </c>
      <c r="P291">
        <v>2744</v>
      </c>
      <c r="Q291">
        <v>2354</v>
      </c>
      <c r="R291">
        <v>8786517</v>
      </c>
      <c r="S291">
        <v>79700</v>
      </c>
      <c r="T291">
        <v>56</v>
      </c>
      <c r="U291" s="42" t="str">
        <f>IFERROR(VLOOKUP(T291,Mapping!$A$1:$B$17,2,0),Absent)</f>
        <v>Texas</v>
      </c>
      <c r="V291" t="str">
        <f>VLOOKUP(T291,Mapping!$A$1:$B$17,2,0)</f>
        <v>Texas</v>
      </c>
      <c r="W291">
        <v>145996613</v>
      </c>
      <c r="X291">
        <v>1150428</v>
      </c>
    </row>
    <row r="292" spans="1:24" x14ac:dyDescent="0.35">
      <c r="A292" s="1">
        <v>44133</v>
      </c>
      <c r="B292" s="1" t="str">
        <f t="shared" si="20"/>
        <v>2020_10</v>
      </c>
      <c r="C292" s="43" t="str">
        <f t="shared" si="21"/>
        <v>2020_10</v>
      </c>
      <c r="D292" s="43" t="str">
        <f t="shared" si="22"/>
        <v>2020_10</v>
      </c>
      <c r="E292" s="2">
        <f t="shared" si="23"/>
        <v>2020</v>
      </c>
      <c r="F292" s="2">
        <f t="shared" si="24"/>
        <v>10</v>
      </c>
      <c r="G292">
        <v>220720</v>
      </c>
      <c r="H292">
        <v>1060</v>
      </c>
      <c r="I292">
        <v>24082</v>
      </c>
      <c r="J292">
        <v>9320</v>
      </c>
      <c r="K292">
        <v>2321</v>
      </c>
      <c r="L292">
        <v>46191</v>
      </c>
      <c r="M292">
        <v>462677</v>
      </c>
      <c r="N292">
        <v>40742964</v>
      </c>
      <c r="O292">
        <v>317094</v>
      </c>
      <c r="P292">
        <v>2760</v>
      </c>
      <c r="Q292">
        <v>2399</v>
      </c>
      <c r="R292">
        <v>8875882</v>
      </c>
      <c r="S292">
        <v>89365</v>
      </c>
      <c r="T292">
        <v>56</v>
      </c>
      <c r="U292" s="42" t="str">
        <f>IFERROR(VLOOKUP(T292,Mapping!$A$1:$B$17,2,0),Absent)</f>
        <v>Texas</v>
      </c>
      <c r="V292" t="str">
        <f>VLOOKUP(T292,Mapping!$A$1:$B$17,2,0)</f>
        <v>Texas</v>
      </c>
      <c r="W292">
        <v>147449787</v>
      </c>
      <c r="X292">
        <v>1453174</v>
      </c>
    </row>
    <row r="293" spans="1:24" x14ac:dyDescent="0.35">
      <c r="A293" s="1">
        <v>44134</v>
      </c>
      <c r="B293" s="1" t="str">
        <f t="shared" si="20"/>
        <v>2020_10</v>
      </c>
      <c r="C293" s="43" t="str">
        <f t="shared" si="21"/>
        <v>2020_10</v>
      </c>
      <c r="D293" s="43" t="str">
        <f t="shared" si="22"/>
        <v>2020_10</v>
      </c>
      <c r="E293" s="2">
        <f t="shared" si="23"/>
        <v>2020</v>
      </c>
      <c r="F293" s="2">
        <f t="shared" si="24"/>
        <v>10</v>
      </c>
      <c r="G293">
        <v>221667</v>
      </c>
      <c r="H293">
        <v>947</v>
      </c>
      <c r="I293">
        <v>24230</v>
      </c>
      <c r="J293">
        <v>9550</v>
      </c>
      <c r="K293">
        <v>2403</v>
      </c>
      <c r="L293">
        <v>46880</v>
      </c>
      <c r="M293">
        <v>465080</v>
      </c>
      <c r="N293">
        <v>40949659</v>
      </c>
      <c r="O293">
        <v>206695</v>
      </c>
      <c r="P293">
        <v>2776</v>
      </c>
      <c r="Q293">
        <v>2477</v>
      </c>
      <c r="R293">
        <v>8973824</v>
      </c>
      <c r="S293">
        <v>97942</v>
      </c>
      <c r="T293">
        <v>56</v>
      </c>
      <c r="U293" s="42" t="str">
        <f>IFERROR(VLOOKUP(T293,Mapping!$A$1:$B$17,2,0),Absent)</f>
        <v>Texas</v>
      </c>
      <c r="V293" t="str">
        <f>VLOOKUP(T293,Mapping!$A$1:$B$17,2,0)</f>
        <v>Texas</v>
      </c>
      <c r="W293">
        <v>148872913</v>
      </c>
      <c r="X293">
        <v>1423126</v>
      </c>
    </row>
    <row r="294" spans="1:24" x14ac:dyDescent="0.35">
      <c r="A294" s="1">
        <v>44135</v>
      </c>
      <c r="B294" s="1" t="str">
        <f t="shared" si="20"/>
        <v>2020_10</v>
      </c>
      <c r="C294" s="43" t="str">
        <f t="shared" si="21"/>
        <v>2020_10</v>
      </c>
      <c r="D294" s="43" t="str">
        <f t="shared" si="22"/>
        <v>2020_10</v>
      </c>
      <c r="E294" s="2">
        <f t="shared" si="23"/>
        <v>2020</v>
      </c>
      <c r="F294" s="2">
        <f t="shared" si="24"/>
        <v>10</v>
      </c>
      <c r="G294">
        <v>222625</v>
      </c>
      <c r="H294">
        <v>958</v>
      </c>
      <c r="I294">
        <v>24375</v>
      </c>
      <c r="J294">
        <v>9613</v>
      </c>
      <c r="K294">
        <v>2116</v>
      </c>
      <c r="L294">
        <v>47486</v>
      </c>
      <c r="M294">
        <v>467196</v>
      </c>
      <c r="N294">
        <v>41275424</v>
      </c>
      <c r="O294">
        <v>325765</v>
      </c>
      <c r="P294">
        <v>2786</v>
      </c>
      <c r="Q294">
        <v>2502</v>
      </c>
      <c r="R294">
        <v>9065118</v>
      </c>
      <c r="S294">
        <v>91294</v>
      </c>
      <c r="T294">
        <v>56</v>
      </c>
      <c r="U294" s="42" t="str">
        <f>IFERROR(VLOOKUP(T294,Mapping!$A$1:$B$17,2,0),Absent)</f>
        <v>Texas</v>
      </c>
      <c r="V294" t="str">
        <f>VLOOKUP(T294,Mapping!$A$1:$B$17,2,0)</f>
        <v>Texas</v>
      </c>
      <c r="W294">
        <v>150346357</v>
      </c>
      <c r="X294">
        <v>1473444</v>
      </c>
    </row>
    <row r="295" spans="1:24" x14ac:dyDescent="0.35">
      <c r="A295" s="1">
        <v>44136</v>
      </c>
      <c r="B295" s="1" t="str">
        <f t="shared" si="20"/>
        <v>2020_11</v>
      </c>
      <c r="C295" s="43" t="str">
        <f t="shared" si="21"/>
        <v>2020_11</v>
      </c>
      <c r="D295" s="43" t="str">
        <f t="shared" si="22"/>
        <v>2020_11</v>
      </c>
      <c r="E295" s="2">
        <f t="shared" si="23"/>
        <v>2020</v>
      </c>
      <c r="F295" s="2">
        <f t="shared" si="24"/>
        <v>11</v>
      </c>
      <c r="G295">
        <v>223035</v>
      </c>
      <c r="H295">
        <v>410</v>
      </c>
      <c r="I295">
        <v>24457</v>
      </c>
      <c r="J295">
        <v>9665</v>
      </c>
      <c r="K295">
        <v>1166</v>
      </c>
      <c r="L295">
        <v>47615</v>
      </c>
      <c r="M295">
        <v>468362</v>
      </c>
      <c r="N295">
        <v>41504027</v>
      </c>
      <c r="O295">
        <v>228603</v>
      </c>
      <c r="P295">
        <v>2797</v>
      </c>
      <c r="Q295">
        <v>2553</v>
      </c>
      <c r="R295">
        <v>9207091</v>
      </c>
      <c r="S295">
        <v>141973</v>
      </c>
      <c r="T295">
        <v>56</v>
      </c>
      <c r="U295" s="42" t="str">
        <f>IFERROR(VLOOKUP(T295,Mapping!$A$1:$B$17,2,0),Absent)</f>
        <v>Texas</v>
      </c>
      <c r="V295" t="str">
        <f>VLOOKUP(T295,Mapping!$A$1:$B$17,2,0)</f>
        <v>Texas</v>
      </c>
      <c r="W295">
        <v>151506495</v>
      </c>
      <c r="X295">
        <v>1160138</v>
      </c>
    </row>
    <row r="296" spans="1:24" x14ac:dyDescent="0.35">
      <c r="A296" s="1">
        <v>44137</v>
      </c>
      <c r="B296" s="1" t="str">
        <f t="shared" si="20"/>
        <v>2020_11</v>
      </c>
      <c r="C296" s="43" t="str">
        <f t="shared" si="21"/>
        <v>2020_11</v>
      </c>
      <c r="D296" s="43" t="str">
        <f t="shared" si="22"/>
        <v>2020_11</v>
      </c>
      <c r="E296" s="2">
        <f t="shared" si="23"/>
        <v>2020</v>
      </c>
      <c r="F296" s="2">
        <f t="shared" si="24"/>
        <v>11</v>
      </c>
      <c r="G296">
        <v>223510</v>
      </c>
      <c r="H296">
        <v>475</v>
      </c>
      <c r="I296">
        <v>24560</v>
      </c>
      <c r="J296">
        <v>9957</v>
      </c>
      <c r="K296">
        <v>1399</v>
      </c>
      <c r="L296">
        <v>48750</v>
      </c>
      <c r="M296">
        <v>469761</v>
      </c>
      <c r="N296">
        <v>41787471</v>
      </c>
      <c r="O296">
        <v>283444</v>
      </c>
      <c r="P296">
        <v>2809</v>
      </c>
      <c r="Q296">
        <v>2633</v>
      </c>
      <c r="R296">
        <v>9290545</v>
      </c>
      <c r="S296">
        <v>83454</v>
      </c>
      <c r="T296">
        <v>56</v>
      </c>
      <c r="U296" s="42" t="str">
        <f>IFERROR(VLOOKUP(T296,Mapping!$A$1:$B$17,2,0),Absent)</f>
        <v>Texas</v>
      </c>
      <c r="V296" t="str">
        <f>VLOOKUP(T296,Mapping!$A$1:$B$17,2,0)</f>
        <v>Texas</v>
      </c>
      <c r="W296">
        <v>152745393</v>
      </c>
      <c r="X296">
        <v>1238898</v>
      </c>
    </row>
    <row r="297" spans="1:24" x14ac:dyDescent="0.35">
      <c r="A297" s="1">
        <v>44138</v>
      </c>
      <c r="B297" s="1" t="str">
        <f t="shared" si="20"/>
        <v>2020_11</v>
      </c>
      <c r="C297" s="43" t="str">
        <f t="shared" si="21"/>
        <v>2020_11</v>
      </c>
      <c r="D297" s="43" t="str">
        <f t="shared" si="22"/>
        <v>2020_11</v>
      </c>
      <c r="E297" s="2">
        <f t="shared" si="23"/>
        <v>2020</v>
      </c>
      <c r="F297" s="2">
        <f t="shared" si="24"/>
        <v>11</v>
      </c>
      <c r="G297">
        <v>225027</v>
      </c>
      <c r="H297">
        <v>1517</v>
      </c>
      <c r="I297">
        <v>24796</v>
      </c>
      <c r="J297">
        <v>10538</v>
      </c>
      <c r="K297">
        <v>3135</v>
      </c>
      <c r="L297">
        <v>50509</v>
      </c>
      <c r="M297">
        <v>472896</v>
      </c>
      <c r="N297">
        <v>42043319</v>
      </c>
      <c r="O297">
        <v>255848</v>
      </c>
      <c r="P297">
        <v>2833</v>
      </c>
      <c r="Q297">
        <v>2734</v>
      </c>
      <c r="R297">
        <v>9410494</v>
      </c>
      <c r="S297">
        <v>119949</v>
      </c>
      <c r="T297">
        <v>56</v>
      </c>
      <c r="U297" s="42" t="str">
        <f>IFERROR(VLOOKUP(T297,Mapping!$A$1:$B$17,2,0),Absent)</f>
        <v>Texas</v>
      </c>
      <c r="V297" t="str">
        <f>VLOOKUP(T297,Mapping!$A$1:$B$17,2,0)</f>
        <v>Texas</v>
      </c>
      <c r="W297">
        <v>154014545</v>
      </c>
      <c r="X297">
        <v>1269152</v>
      </c>
    </row>
    <row r="298" spans="1:24" x14ac:dyDescent="0.35">
      <c r="A298" s="1">
        <v>44139</v>
      </c>
      <c r="B298" s="1" t="str">
        <f t="shared" si="20"/>
        <v>2020_11</v>
      </c>
      <c r="C298" s="43" t="str">
        <f t="shared" si="21"/>
        <v>2020_11</v>
      </c>
      <c r="D298" s="43" t="str">
        <f t="shared" si="22"/>
        <v>2020_11</v>
      </c>
      <c r="E298" s="2">
        <f t="shared" si="23"/>
        <v>2020</v>
      </c>
      <c r="F298" s="2">
        <f t="shared" si="24"/>
        <v>11</v>
      </c>
      <c r="G298">
        <v>226158</v>
      </c>
      <c r="H298">
        <v>1131</v>
      </c>
      <c r="I298">
        <v>25041</v>
      </c>
      <c r="J298">
        <v>10892</v>
      </c>
      <c r="K298">
        <v>3107</v>
      </c>
      <c r="L298">
        <v>52166</v>
      </c>
      <c r="M298">
        <v>476003</v>
      </c>
      <c r="N298">
        <v>42245917</v>
      </c>
      <c r="O298">
        <v>202598</v>
      </c>
      <c r="P298">
        <v>2853</v>
      </c>
      <c r="Q298">
        <v>2832</v>
      </c>
      <c r="R298">
        <v>9516490</v>
      </c>
      <c r="S298">
        <v>105996</v>
      </c>
      <c r="T298">
        <v>56</v>
      </c>
      <c r="U298" s="42" t="str">
        <f>IFERROR(VLOOKUP(T298,Mapping!$A$1:$B$17,2,0),Absent)</f>
        <v>Texas</v>
      </c>
      <c r="V298" t="str">
        <f>VLOOKUP(T298,Mapping!$A$1:$B$17,2,0)</f>
        <v>Texas</v>
      </c>
      <c r="W298">
        <v>155332996</v>
      </c>
      <c r="X298">
        <v>1318451</v>
      </c>
    </row>
    <row r="299" spans="1:24" x14ac:dyDescent="0.35">
      <c r="A299" s="1">
        <v>44140</v>
      </c>
      <c r="B299" s="1" t="str">
        <f t="shared" si="20"/>
        <v>2020_11</v>
      </c>
      <c r="C299" s="43" t="str">
        <f t="shared" si="21"/>
        <v>2020_11</v>
      </c>
      <c r="D299" s="43" t="str">
        <f t="shared" si="22"/>
        <v>2020_11</v>
      </c>
      <c r="E299" s="2">
        <f t="shared" si="23"/>
        <v>2020</v>
      </c>
      <c r="F299" s="2">
        <f t="shared" si="24"/>
        <v>11</v>
      </c>
      <c r="G299">
        <v>227312</v>
      </c>
      <c r="H299">
        <v>1154</v>
      </c>
      <c r="I299">
        <v>25276</v>
      </c>
      <c r="J299">
        <v>11050</v>
      </c>
      <c r="K299">
        <v>2553</v>
      </c>
      <c r="L299">
        <v>53380</v>
      </c>
      <c r="M299">
        <v>478556</v>
      </c>
      <c r="N299">
        <v>42548344</v>
      </c>
      <c r="O299">
        <v>302427</v>
      </c>
      <c r="P299">
        <v>2872</v>
      </c>
      <c r="Q299">
        <v>2876</v>
      </c>
      <c r="R299">
        <v>9635513</v>
      </c>
      <c r="S299">
        <v>119023</v>
      </c>
      <c r="T299">
        <v>56</v>
      </c>
      <c r="U299" s="42" t="str">
        <f>IFERROR(VLOOKUP(T299,Mapping!$A$1:$B$17,2,0),Absent)</f>
        <v>Texas</v>
      </c>
      <c r="V299" t="str">
        <f>VLOOKUP(T299,Mapping!$A$1:$B$17,2,0)</f>
        <v>Texas</v>
      </c>
      <c r="W299">
        <v>156894058</v>
      </c>
      <c r="X299">
        <v>1561062</v>
      </c>
    </row>
    <row r="300" spans="1:24" x14ac:dyDescent="0.35">
      <c r="A300" s="1">
        <v>44141</v>
      </c>
      <c r="B300" s="1" t="str">
        <f t="shared" si="20"/>
        <v>2020_11</v>
      </c>
      <c r="C300" s="43" t="str">
        <f t="shared" si="21"/>
        <v>2020_11</v>
      </c>
      <c r="D300" s="43" t="str">
        <f t="shared" si="22"/>
        <v>2020_11</v>
      </c>
      <c r="E300" s="2">
        <f t="shared" si="23"/>
        <v>2020</v>
      </c>
      <c r="F300" s="2">
        <f t="shared" si="24"/>
        <v>11</v>
      </c>
      <c r="G300">
        <v>228497</v>
      </c>
      <c r="H300">
        <v>1185</v>
      </c>
      <c r="I300">
        <v>25498</v>
      </c>
      <c r="J300">
        <v>11213</v>
      </c>
      <c r="K300">
        <v>3121</v>
      </c>
      <c r="L300">
        <v>55005</v>
      </c>
      <c r="M300">
        <v>481677</v>
      </c>
      <c r="N300">
        <v>42862789</v>
      </c>
      <c r="O300">
        <v>314445</v>
      </c>
      <c r="P300">
        <v>2885</v>
      </c>
      <c r="Q300">
        <v>2850</v>
      </c>
      <c r="R300">
        <v>9765503</v>
      </c>
      <c r="S300">
        <v>129990</v>
      </c>
      <c r="T300">
        <v>56</v>
      </c>
      <c r="U300" s="42" t="str">
        <f>IFERROR(VLOOKUP(T300,Mapping!$A$1:$B$17,2,0),Absent)</f>
        <v>Texas</v>
      </c>
      <c r="V300" t="str">
        <f>VLOOKUP(T300,Mapping!$A$1:$B$17,2,0)</f>
        <v>Texas</v>
      </c>
      <c r="W300">
        <v>158667013</v>
      </c>
      <c r="X300">
        <v>1772955</v>
      </c>
    </row>
    <row r="301" spans="1:24" x14ac:dyDescent="0.35">
      <c r="A301" s="1">
        <v>44142</v>
      </c>
      <c r="B301" s="1" t="str">
        <f t="shared" si="20"/>
        <v>2020_11</v>
      </c>
      <c r="C301" s="43" t="str">
        <f t="shared" si="21"/>
        <v>2020_11</v>
      </c>
      <c r="D301" s="43" t="str">
        <f t="shared" si="22"/>
        <v>2020_11</v>
      </c>
      <c r="E301" s="2">
        <f t="shared" si="23"/>
        <v>2020</v>
      </c>
      <c r="F301" s="2">
        <f t="shared" si="24"/>
        <v>11</v>
      </c>
      <c r="G301">
        <v>229622</v>
      </c>
      <c r="H301">
        <v>1125</v>
      </c>
      <c r="I301">
        <v>25721</v>
      </c>
      <c r="J301">
        <v>11215</v>
      </c>
      <c r="K301">
        <v>2341</v>
      </c>
      <c r="L301">
        <v>56037</v>
      </c>
      <c r="M301">
        <v>484018</v>
      </c>
      <c r="N301">
        <v>43220658</v>
      </c>
      <c r="O301">
        <v>357869</v>
      </c>
      <c r="P301">
        <v>2898</v>
      </c>
      <c r="Q301">
        <v>2947</v>
      </c>
      <c r="R301">
        <v>9897616</v>
      </c>
      <c r="S301">
        <v>132113</v>
      </c>
      <c r="T301">
        <v>56</v>
      </c>
      <c r="U301" s="42" t="str">
        <f>IFERROR(VLOOKUP(T301,Mapping!$A$1:$B$17,2,0),Absent)</f>
        <v>Texas</v>
      </c>
      <c r="V301" t="str">
        <f>VLOOKUP(T301,Mapping!$A$1:$B$17,2,0)</f>
        <v>Texas</v>
      </c>
      <c r="W301">
        <v>160213177</v>
      </c>
      <c r="X301">
        <v>1546164</v>
      </c>
    </row>
    <row r="302" spans="1:24" x14ac:dyDescent="0.35">
      <c r="A302" s="1">
        <v>44143</v>
      </c>
      <c r="B302" s="1" t="str">
        <f t="shared" si="20"/>
        <v>2020_11</v>
      </c>
      <c r="C302" s="43" t="str">
        <f t="shared" si="21"/>
        <v>2020_11</v>
      </c>
      <c r="D302" s="43" t="str">
        <f t="shared" si="22"/>
        <v>2020_11</v>
      </c>
      <c r="E302" s="2">
        <f t="shared" si="23"/>
        <v>2020</v>
      </c>
      <c r="F302" s="2">
        <f t="shared" si="24"/>
        <v>11</v>
      </c>
      <c r="G302">
        <v>230135</v>
      </c>
      <c r="H302">
        <v>513</v>
      </c>
      <c r="I302">
        <v>25819</v>
      </c>
      <c r="J302">
        <v>11223</v>
      </c>
      <c r="K302">
        <v>1467</v>
      </c>
      <c r="L302">
        <v>56942</v>
      </c>
      <c r="M302">
        <v>485485</v>
      </c>
      <c r="N302">
        <v>43460293</v>
      </c>
      <c r="O302">
        <v>239635</v>
      </c>
      <c r="P302">
        <v>2900</v>
      </c>
      <c r="Q302">
        <v>2977</v>
      </c>
      <c r="R302">
        <v>10010061</v>
      </c>
      <c r="S302">
        <v>112445</v>
      </c>
      <c r="T302">
        <v>56</v>
      </c>
      <c r="U302" s="42" t="str">
        <f>IFERROR(VLOOKUP(T302,Mapping!$A$1:$B$17,2,0),Absent)</f>
        <v>Texas</v>
      </c>
      <c r="V302" t="str">
        <f>VLOOKUP(T302,Mapping!$A$1:$B$17,2,0)</f>
        <v>Texas</v>
      </c>
      <c r="W302">
        <v>161479235</v>
      </c>
      <c r="X302">
        <v>1266058</v>
      </c>
    </row>
    <row r="303" spans="1:24" x14ac:dyDescent="0.35">
      <c r="A303" s="1">
        <v>44144</v>
      </c>
      <c r="B303" s="1" t="str">
        <f t="shared" si="20"/>
        <v>2020_11</v>
      </c>
      <c r="C303" s="43" t="str">
        <f t="shared" si="21"/>
        <v>2020_11</v>
      </c>
      <c r="D303" s="43" t="str">
        <f t="shared" si="22"/>
        <v>2020_11</v>
      </c>
      <c r="E303" s="2">
        <f t="shared" si="23"/>
        <v>2020</v>
      </c>
      <c r="F303" s="2">
        <f t="shared" si="24"/>
        <v>11</v>
      </c>
      <c r="G303">
        <v>230712</v>
      </c>
      <c r="H303">
        <v>577</v>
      </c>
      <c r="I303">
        <v>26087</v>
      </c>
      <c r="J303">
        <v>11636</v>
      </c>
      <c r="K303">
        <v>2176</v>
      </c>
      <c r="L303">
        <v>59342</v>
      </c>
      <c r="M303">
        <v>487661</v>
      </c>
      <c r="N303">
        <v>43743959</v>
      </c>
      <c r="O303">
        <v>283666</v>
      </c>
      <c r="P303">
        <v>2907</v>
      </c>
      <c r="Q303">
        <v>3111</v>
      </c>
      <c r="R303">
        <v>10128464</v>
      </c>
      <c r="S303">
        <v>118403</v>
      </c>
      <c r="T303">
        <v>56</v>
      </c>
      <c r="U303" s="42" t="str">
        <f>IFERROR(VLOOKUP(T303,Mapping!$A$1:$B$17,2,0),Absent)</f>
        <v>Texas</v>
      </c>
      <c r="V303" t="str">
        <f>VLOOKUP(T303,Mapping!$A$1:$B$17,2,0)</f>
        <v>Texas</v>
      </c>
      <c r="W303">
        <v>162793615</v>
      </c>
      <c r="X303">
        <v>1314380</v>
      </c>
    </row>
    <row r="304" spans="1:24" x14ac:dyDescent="0.35">
      <c r="A304" s="1">
        <v>44145</v>
      </c>
      <c r="B304" s="1" t="str">
        <f t="shared" si="20"/>
        <v>2020_11</v>
      </c>
      <c r="C304" s="43" t="str">
        <f t="shared" si="21"/>
        <v>2020_11</v>
      </c>
      <c r="D304" s="43" t="str">
        <f t="shared" si="22"/>
        <v>2020_11</v>
      </c>
      <c r="E304" s="2">
        <f t="shared" si="23"/>
        <v>2020</v>
      </c>
      <c r="F304" s="2">
        <f t="shared" si="24"/>
        <v>11</v>
      </c>
      <c r="G304">
        <v>232070</v>
      </c>
      <c r="H304">
        <v>1358</v>
      </c>
      <c r="I304">
        <v>26335</v>
      </c>
      <c r="J304">
        <v>12057</v>
      </c>
      <c r="K304">
        <v>4070</v>
      </c>
      <c r="L304">
        <v>62119</v>
      </c>
      <c r="M304">
        <v>491731</v>
      </c>
      <c r="N304">
        <v>43947336</v>
      </c>
      <c r="O304">
        <v>203377</v>
      </c>
      <c r="P304">
        <v>2922</v>
      </c>
      <c r="Q304">
        <v>3202</v>
      </c>
      <c r="R304">
        <v>10264033</v>
      </c>
      <c r="S304">
        <v>135569</v>
      </c>
      <c r="T304">
        <v>56</v>
      </c>
      <c r="U304" s="42" t="str">
        <f>IFERROR(VLOOKUP(T304,Mapping!$A$1:$B$17,2,0),Absent)</f>
        <v>Texas</v>
      </c>
      <c r="V304" t="str">
        <f>VLOOKUP(T304,Mapping!$A$1:$B$17,2,0)</f>
        <v>Texas</v>
      </c>
      <c r="W304">
        <v>164180551</v>
      </c>
      <c r="X304">
        <v>1386936</v>
      </c>
    </row>
    <row r="305" spans="1:24" x14ac:dyDescent="0.35">
      <c r="A305" s="1">
        <v>44146</v>
      </c>
      <c r="B305" s="1" t="str">
        <f t="shared" si="20"/>
        <v>2020_11</v>
      </c>
      <c r="C305" s="43" t="str">
        <f t="shared" si="21"/>
        <v>2020_11</v>
      </c>
      <c r="D305" s="43" t="str">
        <f t="shared" si="22"/>
        <v>2020_11</v>
      </c>
      <c r="E305" s="2">
        <f t="shared" si="23"/>
        <v>2020</v>
      </c>
      <c r="F305" s="2">
        <f t="shared" si="24"/>
        <v>11</v>
      </c>
      <c r="G305">
        <v>233647</v>
      </c>
      <c r="H305">
        <v>1577</v>
      </c>
      <c r="I305">
        <v>26584</v>
      </c>
      <c r="J305">
        <v>12626</v>
      </c>
      <c r="K305">
        <v>3281</v>
      </c>
      <c r="L305">
        <v>65549</v>
      </c>
      <c r="M305">
        <v>495012</v>
      </c>
      <c r="N305">
        <v>44230579</v>
      </c>
      <c r="O305">
        <v>283243</v>
      </c>
      <c r="P305">
        <v>2947</v>
      </c>
      <c r="Q305">
        <v>3365</v>
      </c>
      <c r="R305">
        <v>10413366</v>
      </c>
      <c r="S305">
        <v>149333</v>
      </c>
      <c r="T305">
        <v>56</v>
      </c>
      <c r="U305" s="42" t="str">
        <f>IFERROR(VLOOKUP(T305,Mapping!$A$1:$B$17,2,0),Absent)</f>
        <v>Texas</v>
      </c>
      <c r="V305" t="str">
        <f>VLOOKUP(T305,Mapping!$A$1:$B$17,2,0)</f>
        <v>Texas</v>
      </c>
      <c r="W305">
        <v>165684111</v>
      </c>
      <c r="X305">
        <v>1503560</v>
      </c>
    </row>
    <row r="306" spans="1:24" x14ac:dyDescent="0.35">
      <c r="A306" s="1">
        <v>44147</v>
      </c>
      <c r="B306" s="1" t="str">
        <f t="shared" si="20"/>
        <v>2020_11</v>
      </c>
      <c r="C306" s="43" t="str">
        <f t="shared" si="21"/>
        <v>2020_11</v>
      </c>
      <c r="D306" s="43" t="str">
        <f t="shared" si="22"/>
        <v>2020_11</v>
      </c>
      <c r="E306" s="2">
        <f t="shared" si="23"/>
        <v>2020</v>
      </c>
      <c r="F306" s="2">
        <f t="shared" si="24"/>
        <v>11</v>
      </c>
      <c r="G306">
        <v>234759</v>
      </c>
      <c r="H306">
        <v>1112</v>
      </c>
      <c r="I306">
        <v>26803</v>
      </c>
      <c r="J306">
        <v>12917</v>
      </c>
      <c r="K306">
        <v>3562</v>
      </c>
      <c r="L306">
        <v>67236</v>
      </c>
      <c r="M306">
        <v>498574</v>
      </c>
      <c r="N306">
        <v>44502129</v>
      </c>
      <c r="O306">
        <v>271550</v>
      </c>
      <c r="P306">
        <v>2954</v>
      </c>
      <c r="Q306">
        <v>3622</v>
      </c>
      <c r="R306">
        <v>10570908</v>
      </c>
      <c r="S306">
        <v>157542</v>
      </c>
      <c r="T306">
        <v>56</v>
      </c>
      <c r="U306" s="42" t="str">
        <f>IFERROR(VLOOKUP(T306,Mapping!$A$1:$B$17,2,0),Absent)</f>
        <v>Texas</v>
      </c>
      <c r="V306" t="str">
        <f>VLOOKUP(T306,Mapping!$A$1:$B$17,2,0)</f>
        <v>Texas</v>
      </c>
      <c r="W306">
        <v>167291662</v>
      </c>
      <c r="X306">
        <v>1607551</v>
      </c>
    </row>
    <row r="307" spans="1:24" x14ac:dyDescent="0.35">
      <c r="A307" s="1">
        <v>44148</v>
      </c>
      <c r="B307" s="1" t="str">
        <f t="shared" si="20"/>
        <v>2020_11</v>
      </c>
      <c r="C307" s="43" t="str">
        <f t="shared" si="21"/>
        <v>2020_11</v>
      </c>
      <c r="D307" s="43" t="str">
        <f t="shared" si="22"/>
        <v>2020_11</v>
      </c>
      <c r="E307" s="2">
        <f t="shared" si="23"/>
        <v>2020</v>
      </c>
      <c r="F307" s="2">
        <f t="shared" si="24"/>
        <v>11</v>
      </c>
      <c r="G307">
        <v>236060</v>
      </c>
      <c r="H307">
        <v>1301</v>
      </c>
      <c r="I307">
        <v>26997</v>
      </c>
      <c r="J307">
        <v>13280</v>
      </c>
      <c r="K307">
        <v>3673</v>
      </c>
      <c r="L307">
        <v>68585</v>
      </c>
      <c r="M307">
        <v>502247</v>
      </c>
      <c r="N307">
        <v>44834103</v>
      </c>
      <c r="O307">
        <v>331974</v>
      </c>
      <c r="P307">
        <v>2967</v>
      </c>
      <c r="Q307">
        <v>3766</v>
      </c>
      <c r="R307">
        <v>10745541</v>
      </c>
      <c r="S307">
        <v>174633</v>
      </c>
      <c r="T307">
        <v>56</v>
      </c>
      <c r="U307" s="42" t="str">
        <f>IFERROR(VLOOKUP(T307,Mapping!$A$1:$B$17,2,0),Absent)</f>
        <v>Texas</v>
      </c>
      <c r="V307" t="str">
        <f>VLOOKUP(T307,Mapping!$A$1:$B$17,2,0)</f>
        <v>Texas</v>
      </c>
      <c r="W307">
        <v>169034221</v>
      </c>
      <c r="X307">
        <v>1742559</v>
      </c>
    </row>
    <row r="308" spans="1:24" x14ac:dyDescent="0.35">
      <c r="A308" s="1">
        <v>44149</v>
      </c>
      <c r="B308" s="1" t="str">
        <f t="shared" si="20"/>
        <v>2020_11</v>
      </c>
      <c r="C308" s="43" t="str">
        <f t="shared" si="21"/>
        <v>2020_11</v>
      </c>
      <c r="D308" s="43" t="str">
        <f t="shared" si="22"/>
        <v>2020_11</v>
      </c>
      <c r="E308" s="2">
        <f t="shared" si="23"/>
        <v>2020</v>
      </c>
      <c r="F308" s="2">
        <f t="shared" si="24"/>
        <v>11</v>
      </c>
      <c r="G308">
        <v>237413</v>
      </c>
      <c r="H308">
        <v>1353</v>
      </c>
      <c r="I308">
        <v>27172</v>
      </c>
      <c r="J308">
        <v>13491</v>
      </c>
      <c r="K308">
        <v>3468</v>
      </c>
      <c r="L308">
        <v>69588</v>
      </c>
      <c r="M308">
        <v>505715</v>
      </c>
      <c r="N308">
        <v>45134549</v>
      </c>
      <c r="O308">
        <v>300446</v>
      </c>
      <c r="P308">
        <v>2972</v>
      </c>
      <c r="Q308">
        <v>3945</v>
      </c>
      <c r="R308">
        <v>10913267</v>
      </c>
      <c r="S308">
        <v>167726</v>
      </c>
      <c r="T308">
        <v>56</v>
      </c>
      <c r="U308" s="42" t="str">
        <f>IFERROR(VLOOKUP(T308,Mapping!$A$1:$B$17,2,0),Absent)</f>
        <v>Texas</v>
      </c>
      <c r="V308" t="str">
        <f>VLOOKUP(T308,Mapping!$A$1:$B$17,2,0)</f>
        <v>Texas</v>
      </c>
      <c r="W308">
        <v>170820110</v>
      </c>
      <c r="X308">
        <v>1785889</v>
      </c>
    </row>
    <row r="309" spans="1:24" x14ac:dyDescent="0.35">
      <c r="A309" s="1">
        <v>44150</v>
      </c>
      <c r="B309" s="1" t="str">
        <f t="shared" si="20"/>
        <v>2020_11</v>
      </c>
      <c r="C309" s="43" t="str">
        <f t="shared" si="21"/>
        <v>2020_11</v>
      </c>
      <c r="D309" s="43" t="str">
        <f t="shared" si="22"/>
        <v>2020_11</v>
      </c>
      <c r="E309" s="2">
        <f t="shared" si="23"/>
        <v>2020</v>
      </c>
      <c r="F309" s="2">
        <f t="shared" si="24"/>
        <v>11</v>
      </c>
      <c r="G309">
        <v>238125</v>
      </c>
      <c r="H309">
        <v>712</v>
      </c>
      <c r="I309">
        <v>27269</v>
      </c>
      <c r="J309">
        <v>13849</v>
      </c>
      <c r="K309">
        <v>1868</v>
      </c>
      <c r="L309">
        <v>70202</v>
      </c>
      <c r="M309">
        <v>507583</v>
      </c>
      <c r="N309">
        <v>45534900</v>
      </c>
      <c r="O309">
        <v>400351</v>
      </c>
      <c r="P309">
        <v>2975</v>
      </c>
      <c r="Q309">
        <v>3939</v>
      </c>
      <c r="R309">
        <v>11060329</v>
      </c>
      <c r="S309">
        <v>147062</v>
      </c>
      <c r="T309">
        <v>56</v>
      </c>
      <c r="U309" s="42" t="str">
        <f>IFERROR(VLOOKUP(T309,Mapping!$A$1:$B$17,2,0),Absent)</f>
        <v>Texas</v>
      </c>
      <c r="V309" t="str">
        <f>VLOOKUP(T309,Mapping!$A$1:$B$17,2,0)</f>
        <v>Texas</v>
      </c>
      <c r="W309">
        <v>172446547</v>
      </c>
      <c r="X309">
        <v>1626437</v>
      </c>
    </row>
    <row r="310" spans="1:24" x14ac:dyDescent="0.35">
      <c r="A310" s="1">
        <v>44151</v>
      </c>
      <c r="B310" s="1" t="str">
        <f t="shared" si="20"/>
        <v>2020_11</v>
      </c>
      <c r="C310" s="43" t="str">
        <f t="shared" si="21"/>
        <v>2020_11</v>
      </c>
      <c r="D310" s="43" t="str">
        <f t="shared" si="22"/>
        <v>2020_11</v>
      </c>
      <c r="E310" s="2">
        <f t="shared" si="23"/>
        <v>2020</v>
      </c>
      <c r="F310" s="2">
        <f t="shared" si="24"/>
        <v>11</v>
      </c>
      <c r="G310">
        <v>238732</v>
      </c>
      <c r="H310">
        <v>607</v>
      </c>
      <c r="I310">
        <v>27437</v>
      </c>
      <c r="J310">
        <v>14471</v>
      </c>
      <c r="K310">
        <v>2907</v>
      </c>
      <c r="L310">
        <v>73320</v>
      </c>
      <c r="M310">
        <v>510490</v>
      </c>
      <c r="N310">
        <v>45784358</v>
      </c>
      <c r="O310">
        <v>249458</v>
      </c>
      <c r="P310">
        <v>2988</v>
      </c>
      <c r="Q310">
        <v>4156</v>
      </c>
      <c r="R310">
        <v>11210306</v>
      </c>
      <c r="S310">
        <v>149977</v>
      </c>
      <c r="T310">
        <v>56</v>
      </c>
      <c r="U310" s="42" t="str">
        <f>IFERROR(VLOOKUP(T310,Mapping!$A$1:$B$17,2,0),Absent)</f>
        <v>Texas</v>
      </c>
      <c r="V310" t="str">
        <f>VLOOKUP(T310,Mapping!$A$1:$B$17,2,0)</f>
        <v>Texas</v>
      </c>
      <c r="W310">
        <v>173931177</v>
      </c>
      <c r="X310">
        <v>1484630</v>
      </c>
    </row>
    <row r="311" spans="1:24" x14ac:dyDescent="0.35">
      <c r="A311" s="1">
        <v>44152</v>
      </c>
      <c r="B311" s="1" t="str">
        <f t="shared" si="20"/>
        <v>2020_11</v>
      </c>
      <c r="C311" s="43" t="str">
        <f t="shared" si="21"/>
        <v>2020_11</v>
      </c>
      <c r="D311" s="43" t="str">
        <f t="shared" si="22"/>
        <v>2020_11</v>
      </c>
      <c r="E311" s="2">
        <f t="shared" si="23"/>
        <v>2020</v>
      </c>
      <c r="F311" s="2">
        <f t="shared" si="24"/>
        <v>11</v>
      </c>
      <c r="G311">
        <v>240285</v>
      </c>
      <c r="H311">
        <v>1553</v>
      </c>
      <c r="I311">
        <v>27681</v>
      </c>
      <c r="J311">
        <v>15009</v>
      </c>
      <c r="K311">
        <v>3887</v>
      </c>
      <c r="L311">
        <v>77047</v>
      </c>
      <c r="M311">
        <v>514377</v>
      </c>
      <c r="N311">
        <v>46084856</v>
      </c>
      <c r="O311">
        <v>300498</v>
      </c>
      <c r="P311">
        <v>3004</v>
      </c>
      <c r="Q311">
        <v>4379</v>
      </c>
      <c r="R311">
        <v>11370132</v>
      </c>
      <c r="S311">
        <v>159826</v>
      </c>
      <c r="T311">
        <v>56</v>
      </c>
      <c r="U311" s="42" t="str">
        <f>IFERROR(VLOOKUP(T311,Mapping!$A$1:$B$17,2,0),Absent)</f>
        <v>Texas</v>
      </c>
      <c r="V311" t="str">
        <f>VLOOKUP(T311,Mapping!$A$1:$B$17,2,0)</f>
        <v>Texas</v>
      </c>
      <c r="W311">
        <v>175565449</v>
      </c>
      <c r="X311">
        <v>1634272</v>
      </c>
    </row>
    <row r="312" spans="1:24" x14ac:dyDescent="0.35">
      <c r="A312" s="1">
        <v>44153</v>
      </c>
      <c r="B312" s="1" t="str">
        <f t="shared" si="20"/>
        <v>2020_11</v>
      </c>
      <c r="C312" s="43" t="str">
        <f t="shared" si="21"/>
        <v>2020_11</v>
      </c>
      <c r="D312" s="43" t="str">
        <f t="shared" si="22"/>
        <v>2020_11</v>
      </c>
      <c r="E312" s="2">
        <f t="shared" si="23"/>
        <v>2020</v>
      </c>
      <c r="F312" s="2">
        <f t="shared" si="24"/>
        <v>11</v>
      </c>
      <c r="G312">
        <v>242170</v>
      </c>
      <c r="H312">
        <v>1885</v>
      </c>
      <c r="I312">
        <v>27989</v>
      </c>
      <c r="J312">
        <v>15557</v>
      </c>
      <c r="K312">
        <v>4352</v>
      </c>
      <c r="L312">
        <v>79478</v>
      </c>
      <c r="M312">
        <v>518729</v>
      </c>
      <c r="N312">
        <v>46431771</v>
      </c>
      <c r="O312">
        <v>346915</v>
      </c>
      <c r="P312">
        <v>3024</v>
      </c>
      <c r="Q312">
        <v>4699</v>
      </c>
      <c r="R312">
        <v>11538352</v>
      </c>
      <c r="S312">
        <v>168220</v>
      </c>
      <c r="T312">
        <v>56</v>
      </c>
      <c r="U312" s="42" t="str">
        <f>IFERROR(VLOOKUP(T312,Mapping!$A$1:$B$17,2,0),Absent)</f>
        <v>Texas</v>
      </c>
      <c r="V312" t="str">
        <f>VLOOKUP(T312,Mapping!$A$1:$B$17,2,0)</f>
        <v>Texas</v>
      </c>
      <c r="W312">
        <v>177266455</v>
      </c>
      <c r="X312">
        <v>1701006</v>
      </c>
    </row>
    <row r="313" spans="1:24" x14ac:dyDescent="0.35">
      <c r="A313" s="1">
        <v>44154</v>
      </c>
      <c r="B313" s="1" t="str">
        <f t="shared" si="20"/>
        <v>2020_11</v>
      </c>
      <c r="C313" s="43" t="str">
        <f t="shared" si="21"/>
        <v>2020_11</v>
      </c>
      <c r="D313" s="43" t="str">
        <f t="shared" si="22"/>
        <v>2020_11</v>
      </c>
      <c r="E313" s="2">
        <f t="shared" si="23"/>
        <v>2020</v>
      </c>
      <c r="F313" s="2">
        <f t="shared" si="24"/>
        <v>11</v>
      </c>
      <c r="G313">
        <v>244180</v>
      </c>
      <c r="H313">
        <v>2010</v>
      </c>
      <c r="I313">
        <v>28216</v>
      </c>
      <c r="J313">
        <v>15759</v>
      </c>
      <c r="K313">
        <v>4456</v>
      </c>
      <c r="L313">
        <v>80669</v>
      </c>
      <c r="M313">
        <v>523185</v>
      </c>
      <c r="N313">
        <v>46756160</v>
      </c>
      <c r="O313">
        <v>324389</v>
      </c>
      <c r="P313">
        <v>3052</v>
      </c>
      <c r="Q313">
        <v>4860</v>
      </c>
      <c r="R313">
        <v>11726284</v>
      </c>
      <c r="S313">
        <v>187932</v>
      </c>
      <c r="T313">
        <v>56</v>
      </c>
      <c r="U313" s="42" t="str">
        <f>IFERROR(VLOOKUP(T313,Mapping!$A$1:$B$17,2,0),Absent)</f>
        <v>Texas</v>
      </c>
      <c r="V313" t="str">
        <f>VLOOKUP(T313,Mapping!$A$1:$B$17,2,0)</f>
        <v>Texas</v>
      </c>
      <c r="W313">
        <v>179111809</v>
      </c>
      <c r="X313">
        <v>1845354</v>
      </c>
    </row>
    <row r="314" spans="1:24" x14ac:dyDescent="0.35">
      <c r="A314" s="1">
        <v>44155</v>
      </c>
      <c r="B314" s="1" t="str">
        <f t="shared" si="20"/>
        <v>2020_11</v>
      </c>
      <c r="C314" s="43" t="str">
        <f t="shared" si="21"/>
        <v>2020_11</v>
      </c>
      <c r="D314" s="43" t="str">
        <f t="shared" si="22"/>
        <v>2020_11</v>
      </c>
      <c r="E314" s="2">
        <f t="shared" si="23"/>
        <v>2020</v>
      </c>
      <c r="F314" s="2">
        <f t="shared" si="24"/>
        <v>11</v>
      </c>
      <c r="G314">
        <v>246090</v>
      </c>
      <c r="H314">
        <v>1910</v>
      </c>
      <c r="I314">
        <v>28472</v>
      </c>
      <c r="J314">
        <v>16146</v>
      </c>
      <c r="K314">
        <v>3903</v>
      </c>
      <c r="L314">
        <v>82318</v>
      </c>
      <c r="M314">
        <v>527088</v>
      </c>
      <c r="N314">
        <v>47204327</v>
      </c>
      <c r="O314">
        <v>448167</v>
      </c>
      <c r="P314">
        <v>3078</v>
      </c>
      <c r="Q314">
        <v>5058</v>
      </c>
      <c r="R314">
        <v>11923448</v>
      </c>
      <c r="S314">
        <v>197164</v>
      </c>
      <c r="T314">
        <v>56</v>
      </c>
      <c r="U314" s="42" t="str">
        <f>IFERROR(VLOOKUP(T314,Mapping!$A$1:$B$17,2,0),Absent)</f>
        <v>Texas</v>
      </c>
      <c r="V314" t="str">
        <f>VLOOKUP(T314,Mapping!$A$1:$B$17,2,0)</f>
        <v>Texas</v>
      </c>
      <c r="W314">
        <v>181116695</v>
      </c>
      <c r="X314">
        <v>2004886</v>
      </c>
    </row>
    <row r="315" spans="1:24" x14ac:dyDescent="0.35">
      <c r="A315" s="1">
        <v>44156</v>
      </c>
      <c r="B315" s="1" t="str">
        <f t="shared" si="20"/>
        <v>2020_11</v>
      </c>
      <c r="C315" s="43" t="str">
        <f t="shared" si="21"/>
        <v>2020_11</v>
      </c>
      <c r="D315" s="43" t="str">
        <f t="shared" si="22"/>
        <v>2020_11</v>
      </c>
      <c r="E315" s="2">
        <f t="shared" si="23"/>
        <v>2020</v>
      </c>
      <c r="F315" s="2">
        <f t="shared" si="24"/>
        <v>11</v>
      </c>
      <c r="G315">
        <v>247641</v>
      </c>
      <c r="H315">
        <v>1551</v>
      </c>
      <c r="I315">
        <v>28693</v>
      </c>
      <c r="J315">
        <v>16264</v>
      </c>
      <c r="K315">
        <v>3375</v>
      </c>
      <c r="L315">
        <v>83346</v>
      </c>
      <c r="M315">
        <v>530463</v>
      </c>
      <c r="N315">
        <v>47580860</v>
      </c>
      <c r="O315">
        <v>376533</v>
      </c>
      <c r="P315">
        <v>3087</v>
      </c>
      <c r="Q315">
        <v>5103</v>
      </c>
      <c r="R315">
        <v>12109833</v>
      </c>
      <c r="S315">
        <v>186385</v>
      </c>
      <c r="T315">
        <v>56</v>
      </c>
      <c r="U315" s="42" t="str">
        <f>IFERROR(VLOOKUP(T315,Mapping!$A$1:$B$17,2,0),Absent)</f>
        <v>Texas</v>
      </c>
      <c r="V315" t="str">
        <f>VLOOKUP(T315,Mapping!$A$1:$B$17,2,0)</f>
        <v>Texas</v>
      </c>
      <c r="W315">
        <v>183257160</v>
      </c>
      <c r="X315">
        <v>2140465</v>
      </c>
    </row>
    <row r="316" spans="1:24" x14ac:dyDescent="0.35">
      <c r="A316" s="1">
        <v>44157</v>
      </c>
      <c r="B316" s="1" t="str">
        <f t="shared" si="20"/>
        <v>2020_11</v>
      </c>
      <c r="C316" s="43" t="str">
        <f t="shared" si="21"/>
        <v>2020_11</v>
      </c>
      <c r="D316" s="43" t="str">
        <f t="shared" si="22"/>
        <v>2020_11</v>
      </c>
      <c r="E316" s="2">
        <f t="shared" si="23"/>
        <v>2020</v>
      </c>
      <c r="F316" s="2">
        <f t="shared" si="24"/>
        <v>11</v>
      </c>
      <c r="G316">
        <v>248564</v>
      </c>
      <c r="H316">
        <v>923</v>
      </c>
      <c r="I316">
        <v>28828</v>
      </c>
      <c r="J316">
        <v>16411</v>
      </c>
      <c r="K316">
        <v>2291</v>
      </c>
      <c r="L316">
        <v>83882</v>
      </c>
      <c r="M316">
        <v>532754</v>
      </c>
      <c r="N316">
        <v>47954715</v>
      </c>
      <c r="O316">
        <v>373855</v>
      </c>
      <c r="P316">
        <v>3094</v>
      </c>
      <c r="Q316">
        <v>5233</v>
      </c>
      <c r="R316">
        <v>12264021</v>
      </c>
      <c r="S316">
        <v>154188</v>
      </c>
      <c r="T316">
        <v>56</v>
      </c>
      <c r="U316" s="42" t="str">
        <f>IFERROR(VLOOKUP(T316,Mapping!$A$1:$B$17,2,0),Absent)</f>
        <v>Texas</v>
      </c>
      <c r="V316" t="str">
        <f>VLOOKUP(T316,Mapping!$A$1:$B$17,2,0)</f>
        <v>Texas</v>
      </c>
      <c r="W316">
        <v>185075953</v>
      </c>
      <c r="X316">
        <v>1818793</v>
      </c>
    </row>
    <row r="317" spans="1:24" x14ac:dyDescent="0.35">
      <c r="A317" s="1">
        <v>44158</v>
      </c>
      <c r="B317" s="1" t="str">
        <f t="shared" si="20"/>
        <v>2020_11</v>
      </c>
      <c r="C317" s="43" t="str">
        <f t="shared" si="21"/>
        <v>2020_11</v>
      </c>
      <c r="D317" s="43" t="str">
        <f t="shared" si="22"/>
        <v>2020_11</v>
      </c>
      <c r="E317" s="2">
        <f t="shared" si="23"/>
        <v>2020</v>
      </c>
      <c r="F317" s="2">
        <f t="shared" si="24"/>
        <v>11</v>
      </c>
      <c r="G317">
        <v>249417</v>
      </c>
      <c r="H317">
        <v>853</v>
      </c>
      <c r="I317">
        <v>28990</v>
      </c>
      <c r="J317">
        <v>17060</v>
      </c>
      <c r="K317">
        <v>2835</v>
      </c>
      <c r="L317">
        <v>85945</v>
      </c>
      <c r="M317">
        <v>535589</v>
      </c>
      <c r="N317">
        <v>48285922</v>
      </c>
      <c r="O317">
        <v>331207</v>
      </c>
      <c r="P317">
        <v>3106</v>
      </c>
      <c r="Q317">
        <v>5455</v>
      </c>
      <c r="R317">
        <v>12418717</v>
      </c>
      <c r="S317">
        <v>154696</v>
      </c>
      <c r="T317">
        <v>56</v>
      </c>
      <c r="U317" s="42" t="str">
        <f>IFERROR(VLOOKUP(T317,Mapping!$A$1:$B$17,2,0),Absent)</f>
        <v>Texas</v>
      </c>
      <c r="V317" t="str">
        <f>VLOOKUP(T317,Mapping!$A$1:$B$17,2,0)</f>
        <v>Texas</v>
      </c>
      <c r="W317">
        <v>186746964</v>
      </c>
      <c r="X317">
        <v>1671011</v>
      </c>
    </row>
    <row r="318" spans="1:24" x14ac:dyDescent="0.35">
      <c r="A318" s="1">
        <v>44159</v>
      </c>
      <c r="B318" s="1" t="str">
        <f t="shared" si="20"/>
        <v>2020_11</v>
      </c>
      <c r="C318" s="43" t="str">
        <f t="shared" si="21"/>
        <v>2020_11</v>
      </c>
      <c r="D318" s="43" t="str">
        <f t="shared" si="22"/>
        <v>2020_11</v>
      </c>
      <c r="E318" s="2">
        <f t="shared" si="23"/>
        <v>2020</v>
      </c>
      <c r="F318" s="2">
        <f t="shared" si="24"/>
        <v>11</v>
      </c>
      <c r="G318">
        <v>251508</v>
      </c>
      <c r="H318">
        <v>2091</v>
      </c>
      <c r="I318">
        <v>29245</v>
      </c>
      <c r="J318">
        <v>17317</v>
      </c>
      <c r="K318">
        <v>4685</v>
      </c>
      <c r="L318">
        <v>88132</v>
      </c>
      <c r="M318">
        <v>540274</v>
      </c>
      <c r="N318">
        <v>48646508</v>
      </c>
      <c r="O318">
        <v>360586</v>
      </c>
      <c r="P318">
        <v>3123</v>
      </c>
      <c r="Q318">
        <v>5626</v>
      </c>
      <c r="R318">
        <v>12585220</v>
      </c>
      <c r="S318">
        <v>166503</v>
      </c>
      <c r="T318">
        <v>56</v>
      </c>
      <c r="U318" s="42" t="str">
        <f>IFERROR(VLOOKUP(T318,Mapping!$A$1:$B$17,2,0),Absent)</f>
        <v>Texas</v>
      </c>
      <c r="V318" t="str">
        <f>VLOOKUP(T318,Mapping!$A$1:$B$17,2,0)</f>
        <v>Texas</v>
      </c>
      <c r="W318">
        <v>188620801</v>
      </c>
      <c r="X318">
        <v>1873837</v>
      </c>
    </row>
    <row r="319" spans="1:24" x14ac:dyDescent="0.35">
      <c r="A319" s="1">
        <v>44160</v>
      </c>
      <c r="B319" s="1" t="str">
        <f t="shared" si="20"/>
        <v>2020_11</v>
      </c>
      <c r="C319" s="43" t="str">
        <f t="shared" si="21"/>
        <v>2020_11</v>
      </c>
      <c r="D319" s="43" t="str">
        <f t="shared" si="22"/>
        <v>2020_11</v>
      </c>
      <c r="E319" s="2">
        <f t="shared" si="23"/>
        <v>2020</v>
      </c>
      <c r="F319" s="2">
        <f t="shared" si="24"/>
        <v>11</v>
      </c>
      <c r="G319">
        <v>253789</v>
      </c>
      <c r="H319">
        <v>2281</v>
      </c>
      <c r="I319">
        <v>29540</v>
      </c>
      <c r="J319">
        <v>17738</v>
      </c>
      <c r="K319">
        <v>4538</v>
      </c>
      <c r="L319">
        <v>90043</v>
      </c>
      <c r="M319">
        <v>544812</v>
      </c>
      <c r="N319">
        <v>49040673</v>
      </c>
      <c r="O319">
        <v>394165</v>
      </c>
      <c r="P319">
        <v>3147</v>
      </c>
      <c r="Q319">
        <v>5987</v>
      </c>
      <c r="R319">
        <v>12773716</v>
      </c>
      <c r="S319">
        <v>188496</v>
      </c>
      <c r="T319">
        <v>56</v>
      </c>
      <c r="U319" s="42" t="str">
        <f>IFERROR(VLOOKUP(T319,Mapping!$A$1:$B$17,2,0),Absent)</f>
        <v>Texas</v>
      </c>
      <c r="V319" t="str">
        <f>VLOOKUP(T319,Mapping!$A$1:$B$17,2,0)</f>
        <v>Texas</v>
      </c>
      <c r="W319">
        <v>190501860</v>
      </c>
      <c r="X319">
        <v>1881059</v>
      </c>
    </row>
    <row r="320" spans="1:24" x14ac:dyDescent="0.35">
      <c r="A320" s="1">
        <v>44161</v>
      </c>
      <c r="B320" s="1" t="str">
        <f t="shared" si="20"/>
        <v>2020_11</v>
      </c>
      <c r="C320" s="43" t="str">
        <f t="shared" si="21"/>
        <v>2020_11</v>
      </c>
      <c r="D320" s="43" t="str">
        <f t="shared" si="22"/>
        <v>2020_11</v>
      </c>
      <c r="E320" s="2">
        <f t="shared" si="23"/>
        <v>2020</v>
      </c>
      <c r="F320" s="2">
        <f t="shared" si="24"/>
        <v>11</v>
      </c>
      <c r="G320">
        <v>255181</v>
      </c>
      <c r="H320">
        <v>1392</v>
      </c>
      <c r="I320">
        <v>29673</v>
      </c>
      <c r="J320">
        <v>18019</v>
      </c>
      <c r="K320">
        <v>2333</v>
      </c>
      <c r="L320">
        <v>90564</v>
      </c>
      <c r="M320">
        <v>547145</v>
      </c>
      <c r="N320">
        <v>49220614</v>
      </c>
      <c r="O320">
        <v>179941</v>
      </c>
      <c r="P320">
        <v>3153</v>
      </c>
      <c r="Q320">
        <v>5986</v>
      </c>
      <c r="R320">
        <v>12903480</v>
      </c>
      <c r="S320">
        <v>129764</v>
      </c>
      <c r="T320">
        <v>56</v>
      </c>
      <c r="U320" s="42" t="str">
        <f>IFERROR(VLOOKUP(T320,Mapping!$A$1:$B$17,2,0),Absent)</f>
        <v>Texas</v>
      </c>
      <c r="V320" t="str">
        <f>VLOOKUP(T320,Mapping!$A$1:$B$17,2,0)</f>
        <v>Texas</v>
      </c>
      <c r="W320">
        <v>191969471</v>
      </c>
      <c r="X320">
        <v>1467611</v>
      </c>
    </row>
    <row r="321" spans="1:24" x14ac:dyDescent="0.35">
      <c r="A321" s="1">
        <v>44162</v>
      </c>
      <c r="B321" s="1" t="str">
        <f t="shared" si="20"/>
        <v>2020_11</v>
      </c>
      <c r="C321" s="43" t="str">
        <f t="shared" si="21"/>
        <v>2020_11</v>
      </c>
      <c r="D321" s="43" t="str">
        <f t="shared" si="22"/>
        <v>2020_11</v>
      </c>
      <c r="E321" s="2">
        <f t="shared" si="23"/>
        <v>2020</v>
      </c>
      <c r="F321" s="2">
        <f t="shared" si="24"/>
        <v>11</v>
      </c>
      <c r="G321">
        <v>256585</v>
      </c>
      <c r="H321">
        <v>1404</v>
      </c>
      <c r="I321">
        <v>29858</v>
      </c>
      <c r="J321">
        <v>18056</v>
      </c>
      <c r="K321">
        <v>3418</v>
      </c>
      <c r="L321">
        <v>89913</v>
      </c>
      <c r="M321">
        <v>550563</v>
      </c>
      <c r="N321">
        <v>49605194</v>
      </c>
      <c r="O321">
        <v>384580</v>
      </c>
      <c r="P321">
        <v>3171</v>
      </c>
      <c r="Q321">
        <v>6028</v>
      </c>
      <c r="R321">
        <v>13102354</v>
      </c>
      <c r="S321">
        <v>198874</v>
      </c>
      <c r="T321">
        <v>56</v>
      </c>
      <c r="U321" s="42" t="str">
        <f>IFERROR(VLOOKUP(T321,Mapping!$A$1:$B$17,2,0),Absent)</f>
        <v>Texas</v>
      </c>
      <c r="V321" t="str">
        <f>VLOOKUP(T321,Mapping!$A$1:$B$17,2,0)</f>
        <v>Texas</v>
      </c>
      <c r="W321">
        <v>193939999</v>
      </c>
      <c r="X321">
        <v>1970528</v>
      </c>
    </row>
    <row r="322" spans="1:24" x14ac:dyDescent="0.35">
      <c r="A322" s="1">
        <v>44163</v>
      </c>
      <c r="B322" s="1" t="str">
        <f t="shared" ref="B322:B385" si="25">YEAR(A322)&amp;"_"&amp;TEXT(MONTH(A322),"00")</f>
        <v>2020_11</v>
      </c>
      <c r="C322" s="43" t="str">
        <f t="shared" ref="C322:C385" si="26">YEAR(A322)&amp;"_"&amp;MONTH(A322)</f>
        <v>2020_11</v>
      </c>
      <c r="D322" s="43" t="str">
        <f t="shared" ref="D322:D385" si="27">YEAR(A322)&amp;"_"&amp;TEXT(MONTH(A322),"00")</f>
        <v>2020_11</v>
      </c>
      <c r="E322" s="2">
        <f t="shared" ref="E322:E385" si="28">YEAR(A322)</f>
        <v>2020</v>
      </c>
      <c r="F322" s="2">
        <f t="shared" ref="F322:F385" si="29">MONTH(A322)</f>
        <v>11</v>
      </c>
      <c r="G322">
        <v>257828</v>
      </c>
      <c r="H322">
        <v>1243</v>
      </c>
      <c r="I322">
        <v>30109</v>
      </c>
      <c r="J322">
        <v>18249</v>
      </c>
      <c r="K322">
        <v>3485</v>
      </c>
      <c r="L322">
        <v>91762</v>
      </c>
      <c r="M322">
        <v>554048</v>
      </c>
      <c r="N322">
        <v>49929607</v>
      </c>
      <c r="O322">
        <v>324413</v>
      </c>
      <c r="P322">
        <v>3179</v>
      </c>
      <c r="Q322">
        <v>6148</v>
      </c>
      <c r="R322">
        <v>13253823</v>
      </c>
      <c r="S322">
        <v>151469</v>
      </c>
      <c r="T322">
        <v>56</v>
      </c>
      <c r="U322" s="42" t="str">
        <f>IFERROR(VLOOKUP(T322,Mapping!$A$1:$B$17,2,0),Absent)</f>
        <v>Texas</v>
      </c>
      <c r="V322" t="str">
        <f>VLOOKUP(T322,Mapping!$A$1:$B$17,2,0)</f>
        <v>Texas</v>
      </c>
      <c r="W322">
        <v>195615223</v>
      </c>
      <c r="X322">
        <v>1675224</v>
      </c>
    </row>
    <row r="323" spans="1:24" x14ac:dyDescent="0.35">
      <c r="A323" s="1">
        <v>44164</v>
      </c>
      <c r="B323" s="1" t="str">
        <f t="shared" si="25"/>
        <v>2020_11</v>
      </c>
      <c r="C323" s="43" t="str">
        <f t="shared" si="26"/>
        <v>2020_11</v>
      </c>
      <c r="D323" s="43" t="str">
        <f t="shared" si="27"/>
        <v>2020_11</v>
      </c>
      <c r="E323" s="2">
        <f t="shared" si="28"/>
        <v>2020</v>
      </c>
      <c r="F323" s="2">
        <f t="shared" si="29"/>
        <v>11</v>
      </c>
      <c r="G323">
        <v>258653</v>
      </c>
      <c r="H323">
        <v>825</v>
      </c>
      <c r="I323">
        <v>30274</v>
      </c>
      <c r="J323">
        <v>18437</v>
      </c>
      <c r="K323">
        <v>2429</v>
      </c>
      <c r="L323">
        <v>93357</v>
      </c>
      <c r="M323">
        <v>556477</v>
      </c>
      <c r="N323">
        <v>50156395</v>
      </c>
      <c r="O323">
        <v>226788</v>
      </c>
      <c r="P323">
        <v>3184</v>
      </c>
      <c r="Q323">
        <v>6245</v>
      </c>
      <c r="R323">
        <v>13391077</v>
      </c>
      <c r="S323">
        <v>137254</v>
      </c>
      <c r="T323">
        <v>56</v>
      </c>
      <c r="U323" s="42" t="str">
        <f>IFERROR(VLOOKUP(T323,Mapping!$A$1:$B$17,2,0),Absent)</f>
        <v>Texas</v>
      </c>
      <c r="V323" t="str">
        <f>VLOOKUP(T323,Mapping!$A$1:$B$17,2,0)</f>
        <v>Texas</v>
      </c>
      <c r="W323">
        <v>196952358</v>
      </c>
      <c r="X323">
        <v>1337135</v>
      </c>
    </row>
    <row r="324" spans="1:24" x14ac:dyDescent="0.35">
      <c r="A324" s="1">
        <v>44165</v>
      </c>
      <c r="B324" s="1" t="str">
        <f t="shared" si="25"/>
        <v>2020_11</v>
      </c>
      <c r="C324" s="43" t="str">
        <f t="shared" si="26"/>
        <v>2020_11</v>
      </c>
      <c r="D324" s="43" t="str">
        <f t="shared" si="27"/>
        <v>2020_11</v>
      </c>
      <c r="E324" s="2">
        <f t="shared" si="28"/>
        <v>2020</v>
      </c>
      <c r="F324" s="2">
        <f t="shared" si="29"/>
        <v>11</v>
      </c>
      <c r="G324">
        <v>259690</v>
      </c>
      <c r="H324">
        <v>1037</v>
      </c>
      <c r="I324">
        <v>30469</v>
      </c>
      <c r="J324">
        <v>18807</v>
      </c>
      <c r="K324">
        <v>3394</v>
      </c>
      <c r="L324">
        <v>96134</v>
      </c>
      <c r="M324">
        <v>559871</v>
      </c>
      <c r="N324">
        <v>50500626</v>
      </c>
      <c r="O324">
        <v>344231</v>
      </c>
      <c r="P324">
        <v>3205</v>
      </c>
      <c r="Q324">
        <v>6520</v>
      </c>
      <c r="R324">
        <v>13541108</v>
      </c>
      <c r="S324">
        <v>150031</v>
      </c>
      <c r="T324">
        <v>56</v>
      </c>
      <c r="U324" s="42" t="str">
        <f>IFERROR(VLOOKUP(T324,Mapping!$A$1:$B$17,2,0),Absent)</f>
        <v>Texas</v>
      </c>
      <c r="V324" t="str">
        <f>VLOOKUP(T324,Mapping!$A$1:$B$17,2,0)</f>
        <v>Texas</v>
      </c>
      <c r="W324">
        <v>198472598</v>
      </c>
      <c r="X324">
        <v>1520240</v>
      </c>
    </row>
    <row r="325" spans="1:24" x14ac:dyDescent="0.35">
      <c r="A325" s="1">
        <v>44166</v>
      </c>
      <c r="B325" s="1" t="str">
        <f t="shared" si="25"/>
        <v>2020_12</v>
      </c>
      <c r="C325" s="43" t="str">
        <f t="shared" si="26"/>
        <v>2020_12</v>
      </c>
      <c r="D325" s="43" t="str">
        <f t="shared" si="27"/>
        <v>2020_12</v>
      </c>
      <c r="E325" s="2">
        <f t="shared" si="28"/>
        <v>2020</v>
      </c>
      <c r="F325" s="2">
        <f t="shared" si="29"/>
        <v>12</v>
      </c>
      <c r="G325">
        <v>262179</v>
      </c>
      <c r="H325">
        <v>2489</v>
      </c>
      <c r="I325">
        <v>30749</v>
      </c>
      <c r="J325">
        <v>19292</v>
      </c>
      <c r="K325">
        <v>4916</v>
      </c>
      <c r="L325">
        <v>98736</v>
      </c>
      <c r="M325">
        <v>564787</v>
      </c>
      <c r="N325">
        <v>50764325</v>
      </c>
      <c r="O325">
        <v>263699</v>
      </c>
      <c r="P325">
        <v>3223</v>
      </c>
      <c r="Q325">
        <v>6643</v>
      </c>
      <c r="R325">
        <v>13722291</v>
      </c>
      <c r="S325">
        <v>181183</v>
      </c>
      <c r="T325">
        <v>56</v>
      </c>
      <c r="U325" s="42" t="str">
        <f>IFERROR(VLOOKUP(T325,Mapping!$A$1:$B$17,2,0),Absent)</f>
        <v>Texas</v>
      </c>
      <c r="V325" t="str">
        <f>VLOOKUP(T325,Mapping!$A$1:$B$17,2,0)</f>
        <v>Texas</v>
      </c>
      <c r="W325">
        <v>199966644</v>
      </c>
      <c r="X325">
        <v>1494046</v>
      </c>
    </row>
    <row r="326" spans="1:24" x14ac:dyDescent="0.35">
      <c r="A326" s="1">
        <v>44167</v>
      </c>
      <c r="B326" s="1" t="str">
        <f t="shared" si="25"/>
        <v>2020_12</v>
      </c>
      <c r="C326" s="43" t="str">
        <f t="shared" si="26"/>
        <v>2020_12</v>
      </c>
      <c r="D326" s="43" t="str">
        <f t="shared" si="27"/>
        <v>2020_12</v>
      </c>
      <c r="E326" s="2">
        <f t="shared" si="28"/>
        <v>2020</v>
      </c>
      <c r="F326" s="2">
        <f t="shared" si="29"/>
        <v>12</v>
      </c>
      <c r="G326">
        <v>264990</v>
      </c>
      <c r="H326">
        <v>2811</v>
      </c>
      <c r="I326">
        <v>31038</v>
      </c>
      <c r="J326">
        <v>19687</v>
      </c>
      <c r="K326">
        <v>5238</v>
      </c>
      <c r="L326">
        <v>100327</v>
      </c>
      <c r="M326">
        <v>570025</v>
      </c>
      <c r="N326">
        <v>50105551</v>
      </c>
      <c r="O326">
        <v>-658774</v>
      </c>
      <c r="P326">
        <v>3252</v>
      </c>
      <c r="Q326">
        <v>6855</v>
      </c>
      <c r="R326">
        <v>13925720</v>
      </c>
      <c r="S326">
        <v>203429</v>
      </c>
      <c r="T326">
        <v>56</v>
      </c>
      <c r="U326" s="42" t="str">
        <f>IFERROR(VLOOKUP(T326,Mapping!$A$1:$B$17,2,0),Absent)</f>
        <v>Texas</v>
      </c>
      <c r="V326" t="str">
        <f>VLOOKUP(T326,Mapping!$A$1:$B$17,2,0)</f>
        <v>Texas</v>
      </c>
      <c r="W326">
        <v>201554613</v>
      </c>
      <c r="X326">
        <v>1587969</v>
      </c>
    </row>
    <row r="327" spans="1:24" x14ac:dyDescent="0.35">
      <c r="A327" s="1">
        <v>44168</v>
      </c>
      <c r="B327" s="1" t="str">
        <f t="shared" si="25"/>
        <v>2020_12</v>
      </c>
      <c r="C327" s="43" t="str">
        <f t="shared" si="26"/>
        <v>2020_12</v>
      </c>
      <c r="D327" s="43" t="str">
        <f t="shared" si="27"/>
        <v>2020_12</v>
      </c>
      <c r="E327" s="2">
        <f t="shared" si="28"/>
        <v>2020</v>
      </c>
      <c r="F327" s="2">
        <f t="shared" si="29"/>
        <v>12</v>
      </c>
      <c r="G327">
        <v>267812</v>
      </c>
      <c r="H327">
        <v>2822</v>
      </c>
      <c r="I327">
        <v>31276</v>
      </c>
      <c r="J327">
        <v>19714</v>
      </c>
      <c r="K327">
        <v>5369</v>
      </c>
      <c r="L327">
        <v>100746</v>
      </c>
      <c r="M327">
        <v>575394</v>
      </c>
      <c r="N327">
        <v>50411774</v>
      </c>
      <c r="O327">
        <v>306223</v>
      </c>
      <c r="P327">
        <v>3280</v>
      </c>
      <c r="Q327">
        <v>6871</v>
      </c>
      <c r="R327">
        <v>14141991</v>
      </c>
      <c r="S327">
        <v>216271</v>
      </c>
      <c r="T327">
        <v>56</v>
      </c>
      <c r="U327" s="42" t="str">
        <f>IFERROR(VLOOKUP(T327,Mapping!$A$1:$B$17,2,0),Absent)</f>
        <v>Texas</v>
      </c>
      <c r="V327" t="str">
        <f>VLOOKUP(T327,Mapping!$A$1:$B$17,2,0)</f>
        <v>Texas</v>
      </c>
      <c r="W327">
        <v>203458633</v>
      </c>
      <c r="X327">
        <v>1904020</v>
      </c>
    </row>
    <row r="328" spans="1:24" x14ac:dyDescent="0.35">
      <c r="A328" s="1">
        <v>44169</v>
      </c>
      <c r="B328" s="1" t="str">
        <f t="shared" si="25"/>
        <v>2020_12</v>
      </c>
      <c r="C328" s="43" t="str">
        <f t="shared" si="26"/>
        <v>2020_12</v>
      </c>
      <c r="D328" s="43" t="str">
        <f t="shared" si="27"/>
        <v>2020_12</v>
      </c>
      <c r="E328" s="2">
        <f t="shared" si="28"/>
        <v>2020</v>
      </c>
      <c r="F328" s="2">
        <f t="shared" si="29"/>
        <v>12</v>
      </c>
      <c r="G328">
        <v>270375</v>
      </c>
      <c r="H328">
        <v>2563</v>
      </c>
      <c r="I328">
        <v>31608</v>
      </c>
      <c r="J328">
        <v>19853</v>
      </c>
      <c r="K328">
        <v>4654</v>
      </c>
      <c r="L328">
        <v>101309</v>
      </c>
      <c r="M328">
        <v>580048</v>
      </c>
      <c r="N328">
        <v>50722169</v>
      </c>
      <c r="O328">
        <v>310395</v>
      </c>
      <c r="P328">
        <v>3305</v>
      </c>
      <c r="Q328">
        <v>6992</v>
      </c>
      <c r="R328">
        <v>14372304</v>
      </c>
      <c r="S328">
        <v>230313</v>
      </c>
      <c r="T328">
        <v>56</v>
      </c>
      <c r="U328" s="42" t="str">
        <f>IFERROR(VLOOKUP(T328,Mapping!$A$1:$B$17,2,0),Absent)</f>
        <v>Texas</v>
      </c>
      <c r="V328" t="str">
        <f>VLOOKUP(T328,Mapping!$A$1:$B$17,2,0)</f>
        <v>Texas</v>
      </c>
      <c r="W328">
        <v>205377372</v>
      </c>
      <c r="X328">
        <v>1918739</v>
      </c>
    </row>
    <row r="329" spans="1:24" x14ac:dyDescent="0.35">
      <c r="A329" s="1">
        <v>44170</v>
      </c>
      <c r="B329" s="1" t="str">
        <f t="shared" si="25"/>
        <v>2020_12</v>
      </c>
      <c r="C329" s="43" t="str">
        <f t="shared" si="26"/>
        <v>2020_12</v>
      </c>
      <c r="D329" s="43" t="str">
        <f t="shared" si="27"/>
        <v>2020_12</v>
      </c>
      <c r="E329" s="2">
        <f t="shared" si="28"/>
        <v>2020</v>
      </c>
      <c r="F329" s="2">
        <f t="shared" si="29"/>
        <v>12</v>
      </c>
      <c r="G329">
        <v>272861</v>
      </c>
      <c r="H329">
        <v>2486</v>
      </c>
      <c r="I329">
        <v>31831</v>
      </c>
      <c r="J329">
        <v>19947</v>
      </c>
      <c r="K329">
        <v>3513</v>
      </c>
      <c r="L329">
        <v>101192</v>
      </c>
      <c r="M329">
        <v>583561</v>
      </c>
      <c r="N329">
        <v>51078947</v>
      </c>
      <c r="O329">
        <v>356778</v>
      </c>
      <c r="P329">
        <v>3321</v>
      </c>
      <c r="Q329">
        <v>7006</v>
      </c>
      <c r="R329">
        <v>14591374</v>
      </c>
      <c r="S329">
        <v>219070</v>
      </c>
      <c r="T329">
        <v>56</v>
      </c>
      <c r="U329" s="42" t="str">
        <f>IFERROR(VLOOKUP(T329,Mapping!$A$1:$B$17,2,0),Absent)</f>
        <v>Texas</v>
      </c>
      <c r="V329" t="str">
        <f>VLOOKUP(T329,Mapping!$A$1:$B$17,2,0)</f>
        <v>Texas</v>
      </c>
      <c r="W329">
        <v>207679458</v>
      </c>
      <c r="X329">
        <v>2302086</v>
      </c>
    </row>
    <row r="330" spans="1:24" x14ac:dyDescent="0.35">
      <c r="A330" s="1">
        <v>44171</v>
      </c>
      <c r="B330" s="1" t="str">
        <f t="shared" si="25"/>
        <v>2020_12</v>
      </c>
      <c r="C330" s="43" t="str">
        <f t="shared" si="26"/>
        <v>2020_12</v>
      </c>
      <c r="D330" s="43" t="str">
        <f t="shared" si="27"/>
        <v>2020_12</v>
      </c>
      <c r="E330" s="2">
        <f t="shared" si="28"/>
        <v>2020</v>
      </c>
      <c r="F330" s="2">
        <f t="shared" si="29"/>
        <v>12</v>
      </c>
      <c r="G330">
        <v>274024</v>
      </c>
      <c r="H330">
        <v>1163</v>
      </c>
      <c r="I330">
        <v>31946</v>
      </c>
      <c r="J330">
        <v>20145</v>
      </c>
      <c r="K330">
        <v>2311</v>
      </c>
      <c r="L330">
        <v>101501</v>
      </c>
      <c r="M330">
        <v>585872</v>
      </c>
      <c r="N330">
        <v>51378638</v>
      </c>
      <c r="O330">
        <v>299691</v>
      </c>
      <c r="P330">
        <v>3322</v>
      </c>
      <c r="Q330">
        <v>7095</v>
      </c>
      <c r="R330">
        <v>14773954</v>
      </c>
      <c r="S330">
        <v>182580</v>
      </c>
      <c r="T330">
        <v>56</v>
      </c>
      <c r="U330" s="42" t="str">
        <f>IFERROR(VLOOKUP(T330,Mapping!$A$1:$B$17,2,0),Absent)</f>
        <v>Texas</v>
      </c>
      <c r="V330" t="str">
        <f>VLOOKUP(T330,Mapping!$A$1:$B$17,2,0)</f>
        <v>Texas</v>
      </c>
      <c r="W330">
        <v>209355237</v>
      </c>
      <c r="X330">
        <v>1675779</v>
      </c>
    </row>
    <row r="331" spans="1:24" x14ac:dyDescent="0.35">
      <c r="A331" s="1">
        <v>44172</v>
      </c>
      <c r="B331" s="1" t="str">
        <f t="shared" si="25"/>
        <v>2020_12</v>
      </c>
      <c r="C331" s="43" t="str">
        <f t="shared" si="26"/>
        <v>2020_12</v>
      </c>
      <c r="D331" s="43" t="str">
        <f t="shared" si="27"/>
        <v>2020_12</v>
      </c>
      <c r="E331" s="2">
        <f t="shared" si="28"/>
        <v>2020</v>
      </c>
      <c r="F331" s="2">
        <f t="shared" si="29"/>
        <v>12</v>
      </c>
      <c r="G331">
        <v>275315</v>
      </c>
      <c r="H331">
        <v>1291</v>
      </c>
      <c r="I331">
        <v>32120</v>
      </c>
      <c r="J331">
        <v>20097</v>
      </c>
      <c r="K331">
        <v>3461</v>
      </c>
      <c r="L331">
        <v>102122</v>
      </c>
      <c r="M331">
        <v>589333</v>
      </c>
      <c r="N331">
        <v>51647749</v>
      </c>
      <c r="O331">
        <v>269111</v>
      </c>
      <c r="P331">
        <v>3328</v>
      </c>
      <c r="Q331">
        <v>7067</v>
      </c>
      <c r="R331">
        <v>14955851</v>
      </c>
      <c r="S331">
        <v>181897</v>
      </c>
      <c r="T331">
        <v>56</v>
      </c>
      <c r="U331" s="42" t="str">
        <f>IFERROR(VLOOKUP(T331,Mapping!$A$1:$B$17,2,0),Absent)</f>
        <v>Texas</v>
      </c>
      <c r="V331" t="str">
        <f>VLOOKUP(T331,Mapping!$A$1:$B$17,2,0)</f>
        <v>Texas</v>
      </c>
      <c r="W331">
        <v>211008506</v>
      </c>
      <c r="X331">
        <v>1653269</v>
      </c>
    </row>
    <row r="332" spans="1:24" x14ac:dyDescent="0.35">
      <c r="A332" s="1">
        <v>44173</v>
      </c>
      <c r="B332" s="1" t="str">
        <f t="shared" si="25"/>
        <v>2020_12</v>
      </c>
      <c r="C332" s="43" t="str">
        <f t="shared" si="26"/>
        <v>2020_12</v>
      </c>
      <c r="D332" s="43" t="str">
        <f t="shared" si="27"/>
        <v>2020_12</v>
      </c>
      <c r="E332" s="2">
        <f t="shared" si="28"/>
        <v>2020</v>
      </c>
      <c r="F332" s="2">
        <f t="shared" si="29"/>
        <v>12</v>
      </c>
      <c r="G332">
        <v>277995</v>
      </c>
      <c r="H332">
        <v>2680</v>
      </c>
      <c r="I332">
        <v>32406</v>
      </c>
      <c r="J332">
        <v>20475</v>
      </c>
      <c r="K332">
        <v>4410</v>
      </c>
      <c r="L332">
        <v>104637</v>
      </c>
      <c r="M332">
        <v>593743</v>
      </c>
      <c r="N332">
        <v>51940084</v>
      </c>
      <c r="O332">
        <v>292335</v>
      </c>
      <c r="P332">
        <v>3359</v>
      </c>
      <c r="Q332">
        <v>7251</v>
      </c>
      <c r="R332">
        <v>15173695</v>
      </c>
      <c r="S332">
        <v>217844</v>
      </c>
      <c r="T332">
        <v>56</v>
      </c>
      <c r="U332" s="42" t="str">
        <f>IFERROR(VLOOKUP(T332,Mapping!$A$1:$B$17,2,0),Absent)</f>
        <v>Texas</v>
      </c>
      <c r="V332" t="str">
        <f>VLOOKUP(T332,Mapping!$A$1:$B$17,2,0)</f>
        <v>Texas</v>
      </c>
      <c r="W332">
        <v>212699420</v>
      </c>
      <c r="X332">
        <v>1690914</v>
      </c>
    </row>
    <row r="333" spans="1:24" x14ac:dyDescent="0.35">
      <c r="A333" s="1">
        <v>44174</v>
      </c>
      <c r="B333" s="1" t="str">
        <f t="shared" si="25"/>
        <v>2020_12</v>
      </c>
      <c r="C333" s="43" t="str">
        <f t="shared" si="26"/>
        <v>2020_12</v>
      </c>
      <c r="D333" s="43" t="str">
        <f t="shared" si="27"/>
        <v>2020_12</v>
      </c>
      <c r="E333" s="2">
        <f t="shared" si="28"/>
        <v>2020</v>
      </c>
      <c r="F333" s="2">
        <f t="shared" si="29"/>
        <v>12</v>
      </c>
      <c r="G333">
        <v>281164</v>
      </c>
      <c r="H333">
        <v>3169</v>
      </c>
      <c r="I333">
        <v>32720</v>
      </c>
      <c r="J333">
        <v>20903</v>
      </c>
      <c r="K333">
        <v>5300</v>
      </c>
      <c r="L333">
        <v>106671</v>
      </c>
      <c r="M333">
        <v>599043</v>
      </c>
      <c r="N333">
        <v>52318403</v>
      </c>
      <c r="O333">
        <v>378319</v>
      </c>
      <c r="P333">
        <v>3376</v>
      </c>
      <c r="Q333">
        <v>7621</v>
      </c>
      <c r="R333">
        <v>15390423</v>
      </c>
      <c r="S333">
        <v>216728</v>
      </c>
      <c r="T333">
        <v>56</v>
      </c>
      <c r="U333" s="42" t="str">
        <f>IFERROR(VLOOKUP(T333,Mapping!$A$1:$B$17,2,0),Absent)</f>
        <v>Texas</v>
      </c>
      <c r="V333" t="str">
        <f>VLOOKUP(T333,Mapping!$A$1:$B$17,2,0)</f>
        <v>Texas</v>
      </c>
      <c r="W333">
        <v>214531965</v>
      </c>
      <c r="X333">
        <v>1832545</v>
      </c>
    </row>
    <row r="334" spans="1:24" x14ac:dyDescent="0.35">
      <c r="A334" s="1">
        <v>44175</v>
      </c>
      <c r="B334" s="1" t="str">
        <f t="shared" si="25"/>
        <v>2020_12</v>
      </c>
      <c r="C334" s="43" t="str">
        <f t="shared" si="26"/>
        <v>2020_12</v>
      </c>
      <c r="D334" s="43" t="str">
        <f t="shared" si="27"/>
        <v>2020_12</v>
      </c>
      <c r="E334" s="2">
        <f t="shared" si="28"/>
        <v>2020</v>
      </c>
      <c r="F334" s="2">
        <f t="shared" si="29"/>
        <v>12</v>
      </c>
      <c r="G334">
        <v>284296</v>
      </c>
      <c r="H334">
        <v>3132</v>
      </c>
      <c r="I334">
        <v>32919</v>
      </c>
      <c r="J334">
        <v>21024</v>
      </c>
      <c r="K334">
        <v>4450</v>
      </c>
      <c r="L334">
        <v>107300</v>
      </c>
      <c r="M334">
        <v>603493</v>
      </c>
      <c r="N334">
        <v>52629992</v>
      </c>
      <c r="O334">
        <v>311589</v>
      </c>
      <c r="P334">
        <v>3394</v>
      </c>
      <c r="Q334">
        <v>7444</v>
      </c>
      <c r="R334">
        <v>15611269</v>
      </c>
      <c r="S334">
        <v>220846</v>
      </c>
      <c r="T334">
        <v>56</v>
      </c>
      <c r="U334" s="42" t="str">
        <f>IFERROR(VLOOKUP(T334,Mapping!$A$1:$B$17,2,0),Absent)</f>
        <v>Texas</v>
      </c>
      <c r="V334" t="str">
        <f>VLOOKUP(T334,Mapping!$A$1:$B$17,2,0)</f>
        <v>Texas</v>
      </c>
      <c r="W334">
        <v>216499543</v>
      </c>
      <c r="X334">
        <v>1967578</v>
      </c>
    </row>
    <row r="335" spans="1:24" x14ac:dyDescent="0.35">
      <c r="A335" s="1">
        <v>44176</v>
      </c>
      <c r="B335" s="1" t="str">
        <f t="shared" si="25"/>
        <v>2020_12</v>
      </c>
      <c r="C335" s="43" t="str">
        <f t="shared" si="26"/>
        <v>2020_12</v>
      </c>
      <c r="D335" s="43" t="str">
        <f t="shared" si="27"/>
        <v>2020_12</v>
      </c>
      <c r="E335" s="2">
        <f t="shared" si="28"/>
        <v>2020</v>
      </c>
      <c r="F335" s="2">
        <f t="shared" si="29"/>
        <v>12</v>
      </c>
      <c r="G335">
        <v>287043</v>
      </c>
      <c r="H335">
        <v>2747</v>
      </c>
      <c r="I335">
        <v>33237</v>
      </c>
      <c r="J335">
        <v>21012</v>
      </c>
      <c r="K335">
        <v>5411</v>
      </c>
      <c r="L335">
        <v>108101</v>
      </c>
      <c r="M335">
        <v>608904</v>
      </c>
      <c r="N335">
        <v>52980433</v>
      </c>
      <c r="O335">
        <v>350441</v>
      </c>
      <c r="P335">
        <v>3424</v>
      </c>
      <c r="Q335">
        <v>7488</v>
      </c>
      <c r="R335">
        <v>15848202</v>
      </c>
      <c r="S335">
        <v>236933</v>
      </c>
      <c r="T335">
        <v>56</v>
      </c>
      <c r="U335" s="42" t="str">
        <f>IFERROR(VLOOKUP(T335,Mapping!$A$1:$B$17,2,0),Absent)</f>
        <v>Texas</v>
      </c>
      <c r="V335" t="str">
        <f>VLOOKUP(T335,Mapping!$A$1:$B$17,2,0)</f>
        <v>Texas</v>
      </c>
      <c r="W335">
        <v>218469052</v>
      </c>
      <c r="X335">
        <v>1969509</v>
      </c>
    </row>
    <row r="336" spans="1:24" x14ac:dyDescent="0.35">
      <c r="A336" s="1">
        <v>44177</v>
      </c>
      <c r="B336" s="1" t="str">
        <f t="shared" si="25"/>
        <v>2020_12</v>
      </c>
      <c r="C336" s="43" t="str">
        <f t="shared" si="26"/>
        <v>2020_12</v>
      </c>
      <c r="D336" s="43" t="str">
        <f t="shared" si="27"/>
        <v>2020_12</v>
      </c>
      <c r="E336" s="2">
        <f t="shared" si="28"/>
        <v>2020</v>
      </c>
      <c r="F336" s="2">
        <f t="shared" si="29"/>
        <v>12</v>
      </c>
      <c r="G336">
        <v>289540</v>
      </c>
      <c r="H336">
        <v>2497</v>
      </c>
      <c r="I336">
        <v>33419</v>
      </c>
      <c r="J336">
        <v>21198</v>
      </c>
      <c r="K336">
        <v>3789</v>
      </c>
      <c r="L336">
        <v>108461</v>
      </c>
      <c r="M336">
        <v>612693</v>
      </c>
      <c r="N336">
        <v>53206636</v>
      </c>
      <c r="O336">
        <v>226203</v>
      </c>
      <c r="P336">
        <v>3430</v>
      </c>
      <c r="Q336">
        <v>7515</v>
      </c>
      <c r="R336">
        <v>16075106</v>
      </c>
      <c r="S336">
        <v>226904</v>
      </c>
      <c r="T336">
        <v>56</v>
      </c>
      <c r="U336" s="42" t="str">
        <f>IFERROR(VLOOKUP(T336,Mapping!$A$1:$B$17,2,0),Absent)</f>
        <v>Texas</v>
      </c>
      <c r="V336" t="str">
        <f>VLOOKUP(T336,Mapping!$A$1:$B$17,2,0)</f>
        <v>Texas</v>
      </c>
      <c r="W336">
        <v>220388948</v>
      </c>
      <c r="X336">
        <v>1919896</v>
      </c>
    </row>
    <row r="337" spans="1:24" x14ac:dyDescent="0.35">
      <c r="A337" s="1">
        <v>44178</v>
      </c>
      <c r="B337" s="1" t="str">
        <f t="shared" si="25"/>
        <v>2020_12</v>
      </c>
      <c r="C337" s="43" t="str">
        <f t="shared" si="26"/>
        <v>2020_12</v>
      </c>
      <c r="D337" s="43" t="str">
        <f t="shared" si="27"/>
        <v>2020_12</v>
      </c>
      <c r="E337" s="2">
        <f t="shared" si="28"/>
        <v>2020</v>
      </c>
      <c r="F337" s="2">
        <f t="shared" si="29"/>
        <v>12</v>
      </c>
      <c r="G337">
        <v>291041</v>
      </c>
      <c r="H337">
        <v>1501</v>
      </c>
      <c r="I337">
        <v>33494</v>
      </c>
      <c r="J337">
        <v>21230</v>
      </c>
      <c r="K337">
        <v>2314</v>
      </c>
      <c r="L337">
        <v>109298</v>
      </c>
      <c r="M337">
        <v>615007</v>
      </c>
      <c r="N337">
        <v>53506446</v>
      </c>
      <c r="O337">
        <v>299810</v>
      </c>
      <c r="P337">
        <v>3432</v>
      </c>
      <c r="Q337">
        <v>7535</v>
      </c>
      <c r="R337">
        <v>16262357</v>
      </c>
      <c r="S337">
        <v>187251</v>
      </c>
      <c r="T337">
        <v>56</v>
      </c>
      <c r="U337" s="42" t="str">
        <f>IFERROR(VLOOKUP(T337,Mapping!$A$1:$B$17,2,0),Absent)</f>
        <v>Texas</v>
      </c>
      <c r="V337" t="str">
        <f>VLOOKUP(T337,Mapping!$A$1:$B$17,2,0)</f>
        <v>Texas</v>
      </c>
      <c r="W337">
        <v>222216258</v>
      </c>
      <c r="X337">
        <v>1827310</v>
      </c>
    </row>
    <row r="338" spans="1:24" x14ac:dyDescent="0.35">
      <c r="A338" s="1">
        <v>44179</v>
      </c>
      <c r="B338" s="1" t="str">
        <f t="shared" si="25"/>
        <v>2020_12</v>
      </c>
      <c r="C338" s="43" t="str">
        <f t="shared" si="26"/>
        <v>2020_12</v>
      </c>
      <c r="D338" s="43" t="str">
        <f t="shared" si="27"/>
        <v>2020_12</v>
      </c>
      <c r="E338" s="2">
        <f t="shared" si="28"/>
        <v>2020</v>
      </c>
      <c r="F338" s="2">
        <f t="shared" si="29"/>
        <v>12</v>
      </c>
      <c r="G338">
        <v>292398</v>
      </c>
      <c r="H338">
        <v>1357</v>
      </c>
      <c r="I338">
        <v>33693</v>
      </c>
      <c r="J338">
        <v>21458</v>
      </c>
      <c r="K338">
        <v>3461</v>
      </c>
      <c r="L338">
        <v>110573</v>
      </c>
      <c r="M338">
        <v>618468</v>
      </c>
      <c r="N338">
        <v>53962524</v>
      </c>
      <c r="O338">
        <v>456078</v>
      </c>
      <c r="P338">
        <v>3442</v>
      </c>
      <c r="Q338">
        <v>7699</v>
      </c>
      <c r="R338">
        <v>16455643</v>
      </c>
      <c r="S338">
        <v>193286</v>
      </c>
      <c r="T338">
        <v>56</v>
      </c>
      <c r="U338" s="42" t="str">
        <f>IFERROR(VLOOKUP(T338,Mapping!$A$1:$B$17,2,0),Absent)</f>
        <v>Texas</v>
      </c>
      <c r="V338" t="str">
        <f>VLOOKUP(T338,Mapping!$A$1:$B$17,2,0)</f>
        <v>Texas</v>
      </c>
      <c r="W338">
        <v>224227209</v>
      </c>
      <c r="X338">
        <v>2010951</v>
      </c>
    </row>
    <row r="339" spans="1:24" x14ac:dyDescent="0.35">
      <c r="A339" s="1">
        <v>44180</v>
      </c>
      <c r="B339" s="1" t="str">
        <f t="shared" si="25"/>
        <v>2020_12</v>
      </c>
      <c r="C339" s="43" t="str">
        <f t="shared" si="26"/>
        <v>2020_12</v>
      </c>
      <c r="D339" s="43" t="str">
        <f t="shared" si="27"/>
        <v>2020_12</v>
      </c>
      <c r="E339" s="2">
        <f t="shared" si="28"/>
        <v>2020</v>
      </c>
      <c r="F339" s="2">
        <f t="shared" si="29"/>
        <v>12</v>
      </c>
      <c r="G339">
        <v>295322</v>
      </c>
      <c r="H339">
        <v>2924</v>
      </c>
      <c r="I339">
        <v>33958</v>
      </c>
      <c r="J339">
        <v>21897</v>
      </c>
      <c r="K339">
        <v>4430</v>
      </c>
      <c r="L339">
        <v>112816</v>
      </c>
      <c r="M339">
        <v>622898</v>
      </c>
      <c r="N339">
        <v>54279236</v>
      </c>
      <c r="O339">
        <v>316712</v>
      </c>
      <c r="P339">
        <v>3460</v>
      </c>
      <c r="Q339">
        <v>7702</v>
      </c>
      <c r="R339">
        <v>16648861</v>
      </c>
      <c r="S339">
        <v>193218</v>
      </c>
      <c r="T339">
        <v>56</v>
      </c>
      <c r="U339" s="42" t="str">
        <f>IFERROR(VLOOKUP(T339,Mapping!$A$1:$B$17,2,0),Absent)</f>
        <v>Texas</v>
      </c>
      <c r="V339" t="str">
        <f>VLOOKUP(T339,Mapping!$A$1:$B$17,2,0)</f>
        <v>Texas</v>
      </c>
      <c r="W339">
        <v>226060347</v>
      </c>
      <c r="X339">
        <v>1833138</v>
      </c>
    </row>
    <row r="340" spans="1:24" x14ac:dyDescent="0.35">
      <c r="A340" s="1">
        <v>44181</v>
      </c>
      <c r="B340" s="1" t="str">
        <f t="shared" si="25"/>
        <v>2020_12</v>
      </c>
      <c r="C340" s="43" t="str">
        <f t="shared" si="26"/>
        <v>2020_12</v>
      </c>
      <c r="D340" s="43" t="str">
        <f t="shared" si="27"/>
        <v>2020_12</v>
      </c>
      <c r="E340" s="2">
        <f t="shared" si="28"/>
        <v>2020</v>
      </c>
      <c r="F340" s="2">
        <f t="shared" si="29"/>
        <v>12</v>
      </c>
      <c r="G340">
        <v>298775</v>
      </c>
      <c r="H340">
        <v>3453</v>
      </c>
      <c r="I340">
        <v>34237</v>
      </c>
      <c r="J340">
        <v>21943</v>
      </c>
      <c r="K340">
        <v>4776</v>
      </c>
      <c r="L340">
        <v>113257</v>
      </c>
      <c r="M340">
        <v>627674</v>
      </c>
      <c r="N340">
        <v>54583082</v>
      </c>
      <c r="O340">
        <v>303846</v>
      </c>
      <c r="P340">
        <v>3488</v>
      </c>
      <c r="Q340">
        <v>7782</v>
      </c>
      <c r="R340">
        <v>16883149</v>
      </c>
      <c r="S340">
        <v>234288</v>
      </c>
      <c r="T340">
        <v>56</v>
      </c>
      <c r="U340" s="42" t="str">
        <f>IFERROR(VLOOKUP(T340,Mapping!$A$1:$B$17,2,0),Absent)</f>
        <v>Texas</v>
      </c>
      <c r="V340" t="str">
        <f>VLOOKUP(T340,Mapping!$A$1:$B$17,2,0)</f>
        <v>Texas</v>
      </c>
      <c r="W340">
        <v>227900343</v>
      </c>
      <c r="X340">
        <v>1839996</v>
      </c>
    </row>
    <row r="341" spans="1:24" x14ac:dyDescent="0.35">
      <c r="A341" s="1">
        <v>44182</v>
      </c>
      <c r="B341" s="1" t="str">
        <f t="shared" si="25"/>
        <v>2020_12</v>
      </c>
      <c r="C341" s="43" t="str">
        <f t="shared" si="26"/>
        <v>2020_12</v>
      </c>
      <c r="D341" s="43" t="str">
        <f t="shared" si="27"/>
        <v>2020_12</v>
      </c>
      <c r="E341" s="2">
        <f t="shared" si="28"/>
        <v>2020</v>
      </c>
      <c r="F341" s="2">
        <f t="shared" si="29"/>
        <v>12</v>
      </c>
      <c r="G341">
        <v>302240</v>
      </c>
      <c r="H341">
        <v>3465</v>
      </c>
      <c r="I341">
        <v>34485</v>
      </c>
      <c r="J341">
        <v>21912</v>
      </c>
      <c r="K341">
        <v>5167</v>
      </c>
      <c r="L341">
        <v>114492</v>
      </c>
      <c r="M341">
        <v>632841</v>
      </c>
      <c r="N341">
        <v>54829514</v>
      </c>
      <c r="O341">
        <v>246432</v>
      </c>
      <c r="P341">
        <v>3504</v>
      </c>
      <c r="Q341">
        <v>7848</v>
      </c>
      <c r="R341">
        <v>17126119</v>
      </c>
      <c r="S341">
        <v>242970</v>
      </c>
      <c r="T341">
        <v>56</v>
      </c>
      <c r="U341" s="42" t="str">
        <f>IFERROR(VLOOKUP(T341,Mapping!$A$1:$B$17,2,0),Absent)</f>
        <v>Texas</v>
      </c>
      <c r="V341" t="str">
        <f>VLOOKUP(T341,Mapping!$A$1:$B$17,2,0)</f>
        <v>Texas</v>
      </c>
      <c r="W341">
        <v>229813040</v>
      </c>
      <c r="X341">
        <v>1912697</v>
      </c>
    </row>
    <row r="342" spans="1:24" x14ac:dyDescent="0.35">
      <c r="A342" s="1">
        <v>44183</v>
      </c>
      <c r="B342" s="1" t="str">
        <f t="shared" si="25"/>
        <v>2020_12</v>
      </c>
      <c r="C342" s="43" t="str">
        <f t="shared" si="26"/>
        <v>2020_12</v>
      </c>
      <c r="D342" s="43" t="str">
        <f t="shared" si="27"/>
        <v>2020_12</v>
      </c>
      <c r="E342" s="2">
        <f t="shared" si="28"/>
        <v>2020</v>
      </c>
      <c r="F342" s="2">
        <f t="shared" si="29"/>
        <v>12</v>
      </c>
      <c r="G342">
        <v>305106</v>
      </c>
      <c r="H342">
        <v>2866</v>
      </c>
      <c r="I342">
        <v>34716</v>
      </c>
      <c r="J342">
        <v>21745</v>
      </c>
      <c r="K342">
        <v>5214</v>
      </c>
      <c r="L342">
        <v>113955</v>
      </c>
      <c r="M342">
        <v>638055</v>
      </c>
      <c r="N342">
        <v>55280309</v>
      </c>
      <c r="O342">
        <v>450795</v>
      </c>
      <c r="P342">
        <v>3519</v>
      </c>
      <c r="Q342">
        <v>7786</v>
      </c>
      <c r="R342">
        <v>17367905</v>
      </c>
      <c r="S342">
        <v>241786</v>
      </c>
      <c r="T342">
        <v>56</v>
      </c>
      <c r="U342" s="42" t="str">
        <f>IFERROR(VLOOKUP(T342,Mapping!$A$1:$B$17,2,0),Absent)</f>
        <v>Texas</v>
      </c>
      <c r="V342" t="str">
        <f>VLOOKUP(T342,Mapping!$A$1:$B$17,2,0)</f>
        <v>Texas</v>
      </c>
      <c r="W342">
        <v>232006506</v>
      </c>
      <c r="X342">
        <v>2193466</v>
      </c>
    </row>
    <row r="343" spans="1:24" x14ac:dyDescent="0.35">
      <c r="A343" s="1">
        <v>44184</v>
      </c>
      <c r="B343" s="1" t="str">
        <f t="shared" si="25"/>
        <v>2020_12</v>
      </c>
      <c r="C343" s="43" t="str">
        <f t="shared" si="26"/>
        <v>2020_12</v>
      </c>
      <c r="D343" s="43" t="str">
        <f t="shared" si="27"/>
        <v>2020_12</v>
      </c>
      <c r="E343" s="2">
        <f t="shared" si="28"/>
        <v>2020</v>
      </c>
      <c r="F343" s="2">
        <f t="shared" si="29"/>
        <v>12</v>
      </c>
      <c r="G343">
        <v>307814</v>
      </c>
      <c r="H343">
        <v>2708</v>
      </c>
      <c r="I343">
        <v>34949</v>
      </c>
      <c r="J343">
        <v>21692</v>
      </c>
      <c r="K343">
        <v>3429</v>
      </c>
      <c r="L343">
        <v>113914</v>
      </c>
      <c r="M343">
        <v>641484</v>
      </c>
      <c r="N343">
        <v>55481072</v>
      </c>
      <c r="O343">
        <v>200763</v>
      </c>
      <c r="P343">
        <v>3529</v>
      </c>
      <c r="Q343">
        <v>7786</v>
      </c>
      <c r="R343">
        <v>17572778</v>
      </c>
      <c r="S343">
        <v>204873</v>
      </c>
      <c r="T343">
        <v>56</v>
      </c>
      <c r="U343" s="42" t="str">
        <f>IFERROR(VLOOKUP(T343,Mapping!$A$1:$B$17,2,0),Absent)</f>
        <v>Texas</v>
      </c>
      <c r="V343" t="str">
        <f>VLOOKUP(T343,Mapping!$A$1:$B$17,2,0)</f>
        <v>Texas</v>
      </c>
      <c r="W343">
        <v>233866045</v>
      </c>
      <c r="X343">
        <v>1859539</v>
      </c>
    </row>
    <row r="344" spans="1:24" x14ac:dyDescent="0.35">
      <c r="A344" s="1">
        <v>44185</v>
      </c>
      <c r="B344" s="1" t="str">
        <f t="shared" si="25"/>
        <v>2020_12</v>
      </c>
      <c r="C344" s="43" t="str">
        <f t="shared" si="26"/>
        <v>2020_12</v>
      </c>
      <c r="D344" s="43" t="str">
        <f t="shared" si="27"/>
        <v>2020_12</v>
      </c>
      <c r="E344" s="2">
        <f t="shared" si="28"/>
        <v>2020</v>
      </c>
      <c r="F344" s="2">
        <f t="shared" si="29"/>
        <v>12</v>
      </c>
      <c r="G344">
        <v>309482</v>
      </c>
      <c r="H344">
        <v>1668</v>
      </c>
      <c r="I344">
        <v>35030</v>
      </c>
      <c r="J344">
        <v>21763</v>
      </c>
      <c r="K344">
        <v>2382</v>
      </c>
      <c r="L344">
        <v>113601</v>
      </c>
      <c r="M344">
        <v>643866</v>
      </c>
      <c r="N344">
        <v>55730338</v>
      </c>
      <c r="O344">
        <v>249266</v>
      </c>
      <c r="P344">
        <v>3530</v>
      </c>
      <c r="Q344">
        <v>7695</v>
      </c>
      <c r="R344">
        <v>17770272</v>
      </c>
      <c r="S344">
        <v>197494</v>
      </c>
      <c r="T344">
        <v>56</v>
      </c>
      <c r="U344" s="42" t="str">
        <f>IFERROR(VLOOKUP(T344,Mapping!$A$1:$B$17,2,0),Absent)</f>
        <v>Texas</v>
      </c>
      <c r="V344" t="str">
        <f>VLOOKUP(T344,Mapping!$A$1:$B$17,2,0)</f>
        <v>Texas</v>
      </c>
      <c r="W344">
        <v>235687674</v>
      </c>
      <c r="X344">
        <v>1821629</v>
      </c>
    </row>
    <row r="345" spans="1:24" x14ac:dyDescent="0.35">
      <c r="A345" s="1">
        <v>44186</v>
      </c>
      <c r="B345" s="1" t="str">
        <f t="shared" si="25"/>
        <v>2020_12</v>
      </c>
      <c r="C345" s="43" t="str">
        <f t="shared" si="26"/>
        <v>2020_12</v>
      </c>
      <c r="D345" s="43" t="str">
        <f t="shared" si="27"/>
        <v>2020_12</v>
      </c>
      <c r="E345" s="2">
        <f t="shared" si="28"/>
        <v>2020</v>
      </c>
      <c r="F345" s="2">
        <f t="shared" si="29"/>
        <v>12</v>
      </c>
      <c r="G345">
        <v>310962</v>
      </c>
      <c r="H345">
        <v>1480</v>
      </c>
      <c r="I345">
        <v>35178</v>
      </c>
      <c r="J345">
        <v>21884</v>
      </c>
      <c r="K345">
        <v>3111</v>
      </c>
      <c r="L345">
        <v>115358</v>
      </c>
      <c r="M345">
        <v>646977</v>
      </c>
      <c r="N345">
        <v>56170134</v>
      </c>
      <c r="O345">
        <v>439796</v>
      </c>
      <c r="P345">
        <v>3539</v>
      </c>
      <c r="Q345">
        <v>7783</v>
      </c>
      <c r="R345">
        <v>17949678</v>
      </c>
      <c r="S345">
        <v>179406</v>
      </c>
      <c r="T345">
        <v>56</v>
      </c>
      <c r="U345" s="42" t="str">
        <f>IFERROR(VLOOKUP(T345,Mapping!$A$1:$B$17,2,0),Absent)</f>
        <v>Texas</v>
      </c>
      <c r="V345" t="str">
        <f>VLOOKUP(T345,Mapping!$A$1:$B$17,2,0)</f>
        <v>Texas</v>
      </c>
      <c r="W345">
        <v>237662264</v>
      </c>
      <c r="X345">
        <v>1974590</v>
      </c>
    </row>
    <row r="346" spans="1:24" x14ac:dyDescent="0.35">
      <c r="A346" s="1">
        <v>44187</v>
      </c>
      <c r="B346" s="1" t="str">
        <f t="shared" si="25"/>
        <v>2020_12</v>
      </c>
      <c r="C346" s="43" t="str">
        <f t="shared" si="26"/>
        <v>2020_12</v>
      </c>
      <c r="D346" s="43" t="str">
        <f t="shared" si="27"/>
        <v>2020_12</v>
      </c>
      <c r="E346" s="2">
        <f t="shared" si="28"/>
        <v>2020</v>
      </c>
      <c r="F346" s="2">
        <f t="shared" si="29"/>
        <v>12</v>
      </c>
      <c r="G346">
        <v>314099</v>
      </c>
      <c r="H346">
        <v>3137</v>
      </c>
      <c r="I346">
        <v>35428</v>
      </c>
      <c r="J346">
        <v>22213</v>
      </c>
      <c r="K346">
        <v>4567</v>
      </c>
      <c r="L346">
        <v>117777</v>
      </c>
      <c r="M346">
        <v>651544</v>
      </c>
      <c r="N346">
        <v>56438180</v>
      </c>
      <c r="O346">
        <v>268046</v>
      </c>
      <c r="P346">
        <v>3554</v>
      </c>
      <c r="Q346">
        <v>7830</v>
      </c>
      <c r="R346">
        <v>18142686</v>
      </c>
      <c r="S346">
        <v>193008</v>
      </c>
      <c r="T346">
        <v>56</v>
      </c>
      <c r="U346" s="42" t="str">
        <f>IFERROR(VLOOKUP(T346,Mapping!$A$1:$B$17,2,0),Absent)</f>
        <v>Texas</v>
      </c>
      <c r="V346" t="str">
        <f>VLOOKUP(T346,Mapping!$A$1:$B$17,2,0)</f>
        <v>Texas</v>
      </c>
      <c r="W346">
        <v>239432397</v>
      </c>
      <c r="X346">
        <v>1770133</v>
      </c>
    </row>
    <row r="347" spans="1:24" x14ac:dyDescent="0.35">
      <c r="A347" s="1">
        <v>44188</v>
      </c>
      <c r="B347" s="1" t="str">
        <f t="shared" si="25"/>
        <v>2020_12</v>
      </c>
      <c r="C347" s="43" t="str">
        <f t="shared" si="26"/>
        <v>2020_12</v>
      </c>
      <c r="D347" s="43" t="str">
        <f t="shared" si="27"/>
        <v>2020_12</v>
      </c>
      <c r="E347" s="2">
        <f t="shared" si="28"/>
        <v>2020</v>
      </c>
      <c r="F347" s="2">
        <f t="shared" si="29"/>
        <v>12</v>
      </c>
      <c r="G347">
        <v>317492</v>
      </c>
      <c r="H347">
        <v>3393</v>
      </c>
      <c r="I347">
        <v>35695</v>
      </c>
      <c r="J347">
        <v>22489</v>
      </c>
      <c r="K347">
        <v>4795</v>
      </c>
      <c r="L347">
        <v>119463</v>
      </c>
      <c r="M347">
        <v>656339</v>
      </c>
      <c r="N347">
        <v>56743142</v>
      </c>
      <c r="O347">
        <v>304962</v>
      </c>
      <c r="P347">
        <v>3579</v>
      </c>
      <c r="Q347">
        <v>7819</v>
      </c>
      <c r="R347">
        <v>18367212</v>
      </c>
      <c r="S347">
        <v>224526</v>
      </c>
      <c r="T347">
        <v>56</v>
      </c>
      <c r="U347" s="42" t="str">
        <f>IFERROR(VLOOKUP(T347,Mapping!$A$1:$B$17,2,0),Absent)</f>
        <v>Texas</v>
      </c>
      <c r="V347" t="str">
        <f>VLOOKUP(T347,Mapping!$A$1:$B$17,2,0)</f>
        <v>Texas</v>
      </c>
      <c r="W347">
        <v>241223878</v>
      </c>
      <c r="X347">
        <v>1791481</v>
      </c>
    </row>
    <row r="348" spans="1:24" x14ac:dyDescent="0.35">
      <c r="A348" s="1">
        <v>44189</v>
      </c>
      <c r="B348" s="1" t="str">
        <f t="shared" si="25"/>
        <v>2020_12</v>
      </c>
      <c r="C348" s="43" t="str">
        <f t="shared" si="26"/>
        <v>2020_12</v>
      </c>
      <c r="D348" s="43" t="str">
        <f t="shared" si="27"/>
        <v>2020_12</v>
      </c>
      <c r="E348" s="2">
        <f t="shared" si="28"/>
        <v>2020</v>
      </c>
      <c r="F348" s="2">
        <f t="shared" si="29"/>
        <v>12</v>
      </c>
      <c r="G348">
        <v>320450</v>
      </c>
      <c r="H348">
        <v>2958</v>
      </c>
      <c r="I348">
        <v>35899</v>
      </c>
      <c r="J348">
        <v>22623</v>
      </c>
      <c r="K348">
        <v>4289</v>
      </c>
      <c r="L348">
        <v>120200</v>
      </c>
      <c r="M348">
        <v>660628</v>
      </c>
      <c r="N348">
        <v>57065259</v>
      </c>
      <c r="O348">
        <v>322117</v>
      </c>
      <c r="P348">
        <v>3587</v>
      </c>
      <c r="Q348">
        <v>7792</v>
      </c>
      <c r="R348">
        <v>18573896</v>
      </c>
      <c r="S348">
        <v>206684</v>
      </c>
      <c r="T348">
        <v>56</v>
      </c>
      <c r="U348" s="42" t="str">
        <f>IFERROR(VLOOKUP(T348,Mapping!$A$1:$B$17,2,0),Absent)</f>
        <v>Texas</v>
      </c>
      <c r="V348" t="str">
        <f>VLOOKUP(T348,Mapping!$A$1:$B$17,2,0)</f>
        <v>Texas</v>
      </c>
      <c r="W348">
        <v>243255772</v>
      </c>
      <c r="X348">
        <v>2031894</v>
      </c>
    </row>
    <row r="349" spans="1:24" x14ac:dyDescent="0.35">
      <c r="A349" s="1">
        <v>44190</v>
      </c>
      <c r="B349" s="1" t="str">
        <f t="shared" si="25"/>
        <v>2020_12</v>
      </c>
      <c r="C349" s="43" t="str">
        <f t="shared" si="26"/>
        <v>2020_12</v>
      </c>
      <c r="D349" s="43" t="str">
        <f t="shared" si="27"/>
        <v>2020_12</v>
      </c>
      <c r="E349" s="2">
        <f t="shared" si="28"/>
        <v>2020</v>
      </c>
      <c r="F349" s="2">
        <f t="shared" si="29"/>
        <v>12</v>
      </c>
      <c r="G349">
        <v>322003</v>
      </c>
      <c r="H349">
        <v>1553</v>
      </c>
      <c r="I349">
        <v>35945</v>
      </c>
      <c r="J349">
        <v>22418</v>
      </c>
      <c r="K349">
        <v>2047</v>
      </c>
      <c r="L349">
        <v>118948</v>
      </c>
      <c r="M349">
        <v>662675</v>
      </c>
      <c r="N349">
        <v>57235949</v>
      </c>
      <c r="O349">
        <v>170690</v>
      </c>
      <c r="P349">
        <v>3592</v>
      </c>
      <c r="Q349">
        <v>7831</v>
      </c>
      <c r="R349">
        <v>18700692</v>
      </c>
      <c r="S349">
        <v>126796</v>
      </c>
      <c r="T349">
        <v>56</v>
      </c>
      <c r="U349" s="42" t="str">
        <f>IFERROR(VLOOKUP(T349,Mapping!$A$1:$B$17,2,0),Absent)</f>
        <v>Texas</v>
      </c>
      <c r="V349" t="str">
        <f>VLOOKUP(T349,Mapping!$A$1:$B$17,2,0)</f>
        <v>Texas</v>
      </c>
      <c r="W349">
        <v>244823812</v>
      </c>
      <c r="X349">
        <v>1568040</v>
      </c>
    </row>
    <row r="350" spans="1:24" x14ac:dyDescent="0.35">
      <c r="A350" s="1">
        <v>44191</v>
      </c>
      <c r="B350" s="1" t="str">
        <f t="shared" si="25"/>
        <v>2020_12</v>
      </c>
      <c r="C350" s="43" t="str">
        <f t="shared" si="26"/>
        <v>2020_12</v>
      </c>
      <c r="D350" s="43" t="str">
        <f t="shared" si="27"/>
        <v>2020_12</v>
      </c>
      <c r="E350" s="2">
        <f t="shared" si="28"/>
        <v>2020</v>
      </c>
      <c r="F350" s="2">
        <f t="shared" si="29"/>
        <v>12</v>
      </c>
      <c r="G350">
        <v>323429</v>
      </c>
      <c r="H350">
        <v>1426</v>
      </c>
      <c r="I350">
        <v>36038</v>
      </c>
      <c r="J350">
        <v>22373</v>
      </c>
      <c r="K350">
        <v>2292</v>
      </c>
      <c r="L350">
        <v>117344</v>
      </c>
      <c r="M350">
        <v>664967</v>
      </c>
      <c r="N350">
        <v>57450504</v>
      </c>
      <c r="O350">
        <v>214555</v>
      </c>
      <c r="P350">
        <v>3593</v>
      </c>
      <c r="Q350">
        <v>7809</v>
      </c>
      <c r="R350">
        <v>18891286</v>
      </c>
      <c r="S350">
        <v>190594</v>
      </c>
      <c r="T350">
        <v>56</v>
      </c>
      <c r="U350" s="42" t="str">
        <f>IFERROR(VLOOKUP(T350,Mapping!$A$1:$B$17,2,0),Absent)</f>
        <v>Texas</v>
      </c>
      <c r="V350" t="str">
        <f>VLOOKUP(T350,Mapping!$A$1:$B$17,2,0)</f>
        <v>Texas</v>
      </c>
      <c r="W350">
        <v>246798110</v>
      </c>
      <c r="X350">
        <v>1974298</v>
      </c>
    </row>
    <row r="351" spans="1:24" x14ac:dyDescent="0.35">
      <c r="A351" s="1">
        <v>44192</v>
      </c>
      <c r="B351" s="1" t="str">
        <f t="shared" si="25"/>
        <v>2020_12</v>
      </c>
      <c r="C351" s="43" t="str">
        <f t="shared" si="26"/>
        <v>2020_12</v>
      </c>
      <c r="D351" s="43" t="str">
        <f t="shared" si="27"/>
        <v>2020_12</v>
      </c>
      <c r="E351" s="2">
        <f t="shared" si="28"/>
        <v>2020</v>
      </c>
      <c r="F351" s="2">
        <f t="shared" si="29"/>
        <v>12</v>
      </c>
      <c r="G351">
        <v>324826</v>
      </c>
      <c r="H351">
        <v>1397</v>
      </c>
      <c r="I351">
        <v>36164</v>
      </c>
      <c r="J351">
        <v>22447</v>
      </c>
      <c r="K351">
        <v>2302</v>
      </c>
      <c r="L351">
        <v>118720</v>
      </c>
      <c r="M351">
        <v>667269</v>
      </c>
      <c r="N351">
        <v>57654792</v>
      </c>
      <c r="O351">
        <v>204288</v>
      </c>
      <c r="P351">
        <v>3604</v>
      </c>
      <c r="Q351">
        <v>7878</v>
      </c>
      <c r="R351">
        <v>19044826</v>
      </c>
      <c r="S351">
        <v>153540</v>
      </c>
      <c r="T351">
        <v>56</v>
      </c>
      <c r="U351" s="42" t="str">
        <f>IFERROR(VLOOKUP(T351,Mapping!$A$1:$B$17,2,0),Absent)</f>
        <v>Texas</v>
      </c>
      <c r="V351" t="str">
        <f>VLOOKUP(T351,Mapping!$A$1:$B$17,2,0)</f>
        <v>Texas</v>
      </c>
      <c r="W351">
        <v>248193350</v>
      </c>
      <c r="X351">
        <v>1395240</v>
      </c>
    </row>
    <row r="352" spans="1:24" x14ac:dyDescent="0.35">
      <c r="A352" s="1">
        <v>44193</v>
      </c>
      <c r="B352" s="1" t="str">
        <f t="shared" si="25"/>
        <v>2020_12</v>
      </c>
      <c r="C352" s="43" t="str">
        <f t="shared" si="26"/>
        <v>2020_12</v>
      </c>
      <c r="D352" s="43" t="str">
        <f t="shared" si="27"/>
        <v>2020_12</v>
      </c>
      <c r="E352" s="2">
        <f t="shared" si="28"/>
        <v>2020</v>
      </c>
      <c r="F352" s="2">
        <f t="shared" si="29"/>
        <v>12</v>
      </c>
      <c r="G352">
        <v>326316</v>
      </c>
      <c r="H352">
        <v>1490</v>
      </c>
      <c r="I352">
        <v>36308</v>
      </c>
      <c r="J352">
        <v>22579</v>
      </c>
      <c r="K352">
        <v>3723</v>
      </c>
      <c r="L352">
        <v>121202</v>
      </c>
      <c r="M352">
        <v>670992</v>
      </c>
      <c r="N352">
        <v>57964513</v>
      </c>
      <c r="O352">
        <v>309721</v>
      </c>
      <c r="P352">
        <v>3612</v>
      </c>
      <c r="Q352">
        <v>7948</v>
      </c>
      <c r="R352">
        <v>19208953</v>
      </c>
      <c r="S352">
        <v>164127</v>
      </c>
      <c r="T352">
        <v>56</v>
      </c>
      <c r="U352" s="42" t="str">
        <f>IFERROR(VLOOKUP(T352,Mapping!$A$1:$B$17,2,0),Absent)</f>
        <v>Texas</v>
      </c>
      <c r="V352" t="str">
        <f>VLOOKUP(T352,Mapping!$A$1:$B$17,2,0)</f>
        <v>Texas</v>
      </c>
      <c r="W352">
        <v>249525472</v>
      </c>
      <c r="X352">
        <v>1332122</v>
      </c>
    </row>
    <row r="353" spans="1:24" x14ac:dyDescent="0.35">
      <c r="A353" s="1">
        <v>44194</v>
      </c>
      <c r="B353" s="1" t="str">
        <f t="shared" si="25"/>
        <v>2020_12</v>
      </c>
      <c r="C353" s="43" t="str">
        <f t="shared" si="26"/>
        <v>2020_12</v>
      </c>
      <c r="D353" s="43" t="str">
        <f t="shared" si="27"/>
        <v>2020_12</v>
      </c>
      <c r="E353" s="2">
        <f t="shared" si="28"/>
        <v>2020</v>
      </c>
      <c r="F353" s="2">
        <f t="shared" si="29"/>
        <v>12</v>
      </c>
      <c r="G353">
        <v>329605</v>
      </c>
      <c r="H353">
        <v>3289</v>
      </c>
      <c r="I353">
        <v>36583</v>
      </c>
      <c r="J353">
        <v>22838</v>
      </c>
      <c r="K353">
        <v>5261</v>
      </c>
      <c r="L353">
        <v>124686</v>
      </c>
      <c r="M353">
        <v>676253</v>
      </c>
      <c r="N353">
        <v>58166211</v>
      </c>
      <c r="O353">
        <v>201698</v>
      </c>
      <c r="P353">
        <v>3635</v>
      </c>
      <c r="Q353">
        <v>7885</v>
      </c>
      <c r="R353">
        <v>19408632</v>
      </c>
      <c r="S353">
        <v>199679</v>
      </c>
      <c r="T353">
        <v>56</v>
      </c>
      <c r="U353" s="42" t="str">
        <f>IFERROR(VLOOKUP(T353,Mapping!$A$1:$B$17,2,0),Absent)</f>
        <v>Texas</v>
      </c>
      <c r="V353" t="str">
        <f>VLOOKUP(T353,Mapping!$A$1:$B$17,2,0)</f>
        <v>Texas</v>
      </c>
      <c r="W353">
        <v>250868986</v>
      </c>
      <c r="X353">
        <v>1343514</v>
      </c>
    </row>
    <row r="354" spans="1:24" x14ac:dyDescent="0.35">
      <c r="A354" s="1">
        <v>44195</v>
      </c>
      <c r="B354" s="1" t="str">
        <f t="shared" si="25"/>
        <v>2020_12</v>
      </c>
      <c r="C354" s="43" t="str">
        <f t="shared" si="26"/>
        <v>2020_12</v>
      </c>
      <c r="D354" s="43" t="str">
        <f t="shared" si="27"/>
        <v>2020_12</v>
      </c>
      <c r="E354" s="2">
        <f t="shared" si="28"/>
        <v>2020</v>
      </c>
      <c r="F354" s="2">
        <f t="shared" si="29"/>
        <v>12</v>
      </c>
      <c r="G354">
        <v>333505</v>
      </c>
      <c r="H354">
        <v>3900</v>
      </c>
      <c r="I354">
        <v>36855</v>
      </c>
      <c r="J354">
        <v>23069</v>
      </c>
      <c r="K354">
        <v>5514</v>
      </c>
      <c r="L354">
        <v>125220</v>
      </c>
      <c r="M354">
        <v>681767</v>
      </c>
      <c r="N354">
        <v>58381318</v>
      </c>
      <c r="O354">
        <v>215107</v>
      </c>
      <c r="P354">
        <v>3653</v>
      </c>
      <c r="Q354">
        <v>7930</v>
      </c>
      <c r="R354">
        <v>19638128</v>
      </c>
      <c r="S354">
        <v>229496</v>
      </c>
      <c r="T354">
        <v>56</v>
      </c>
      <c r="U354" s="42" t="str">
        <f>IFERROR(VLOOKUP(T354,Mapping!$A$1:$B$17,2,0),Absent)</f>
        <v>Texas</v>
      </c>
      <c r="V354" t="str">
        <f>VLOOKUP(T354,Mapping!$A$1:$B$17,2,0)</f>
        <v>Texas</v>
      </c>
      <c r="W354">
        <v>252452699</v>
      </c>
      <c r="X354">
        <v>1583713</v>
      </c>
    </row>
    <row r="355" spans="1:24" x14ac:dyDescent="0.35">
      <c r="A355" s="1">
        <v>44196</v>
      </c>
      <c r="B355" s="1" t="str">
        <f t="shared" si="25"/>
        <v>2020_12</v>
      </c>
      <c r="C355" s="43" t="str">
        <f t="shared" si="26"/>
        <v>2020_12</v>
      </c>
      <c r="D355" s="43" t="str">
        <f t="shared" si="27"/>
        <v>2020_12</v>
      </c>
      <c r="E355" s="2">
        <f t="shared" si="28"/>
        <v>2020</v>
      </c>
      <c r="F355" s="2">
        <f t="shared" si="29"/>
        <v>12</v>
      </c>
      <c r="G355">
        <v>336802</v>
      </c>
      <c r="H355">
        <v>3297</v>
      </c>
      <c r="I355">
        <v>37066</v>
      </c>
      <c r="J355">
        <v>23097</v>
      </c>
      <c r="K355">
        <v>4348</v>
      </c>
      <c r="L355">
        <v>125423</v>
      </c>
      <c r="M355">
        <v>686115</v>
      </c>
      <c r="N355">
        <v>58644173</v>
      </c>
      <c r="O355">
        <v>262855</v>
      </c>
      <c r="P355">
        <v>3672</v>
      </c>
      <c r="Q355">
        <v>8004</v>
      </c>
      <c r="R355">
        <v>19864374</v>
      </c>
      <c r="S355">
        <v>226246</v>
      </c>
      <c r="T355">
        <v>56</v>
      </c>
      <c r="U355" s="42" t="str">
        <f>IFERROR(VLOOKUP(T355,Mapping!$A$1:$B$17,2,0),Absent)</f>
        <v>Texas</v>
      </c>
      <c r="V355" t="str">
        <f>VLOOKUP(T355,Mapping!$A$1:$B$17,2,0)</f>
        <v>Texas</v>
      </c>
      <c r="W355">
        <v>254249919</v>
      </c>
      <c r="X355">
        <v>1797220</v>
      </c>
    </row>
    <row r="356" spans="1:24" x14ac:dyDescent="0.35">
      <c r="A356" s="1">
        <v>44197</v>
      </c>
      <c r="B356" s="1" t="str">
        <f t="shared" si="25"/>
        <v>2021_01</v>
      </c>
      <c r="C356" s="43" t="str">
        <f t="shared" si="26"/>
        <v>2021_1</v>
      </c>
      <c r="D356" s="43" t="str">
        <f t="shared" si="27"/>
        <v>2021_01</v>
      </c>
      <c r="E356" s="2">
        <f t="shared" si="28"/>
        <v>2021</v>
      </c>
      <c r="F356" s="2">
        <f t="shared" si="29"/>
        <v>1</v>
      </c>
      <c r="G356">
        <v>339394</v>
      </c>
      <c r="H356">
        <v>2592</v>
      </c>
      <c r="I356">
        <v>37196</v>
      </c>
      <c r="J356">
        <v>23255</v>
      </c>
      <c r="K356">
        <v>4550</v>
      </c>
      <c r="L356">
        <v>125047</v>
      </c>
      <c r="M356">
        <v>690665</v>
      </c>
      <c r="N356">
        <v>58836221</v>
      </c>
      <c r="O356">
        <v>192048</v>
      </c>
      <c r="P356">
        <v>3681</v>
      </c>
      <c r="Q356">
        <v>7990</v>
      </c>
      <c r="R356">
        <v>20047280</v>
      </c>
      <c r="S356">
        <v>182906</v>
      </c>
      <c r="T356">
        <v>56</v>
      </c>
      <c r="U356" s="42" t="str">
        <f>IFERROR(VLOOKUP(T356,Mapping!$A$1:$B$17,2,0),Absent)</f>
        <v>Texas</v>
      </c>
      <c r="V356" t="str">
        <f>VLOOKUP(T356,Mapping!$A$1:$B$17,2,0)</f>
        <v>Texas</v>
      </c>
      <c r="W356">
        <v>255795456</v>
      </c>
      <c r="X356">
        <v>1545537</v>
      </c>
    </row>
    <row r="357" spans="1:24" x14ac:dyDescent="0.35">
      <c r="A357" s="1">
        <v>44198</v>
      </c>
      <c r="B357" s="1" t="str">
        <f t="shared" si="25"/>
        <v>2021_01</v>
      </c>
      <c r="C357" s="43" t="str">
        <f t="shared" si="26"/>
        <v>2021_1</v>
      </c>
      <c r="D357" s="43" t="str">
        <f t="shared" si="27"/>
        <v>2021_01</v>
      </c>
      <c r="E357" s="2">
        <f t="shared" si="28"/>
        <v>2021</v>
      </c>
      <c r="F357" s="2">
        <f t="shared" si="29"/>
        <v>1</v>
      </c>
      <c r="G357">
        <v>341800</v>
      </c>
      <c r="H357">
        <v>2406</v>
      </c>
      <c r="I357">
        <v>37309</v>
      </c>
      <c r="J357">
        <v>23133</v>
      </c>
      <c r="K357">
        <v>3051</v>
      </c>
      <c r="L357">
        <v>123614</v>
      </c>
      <c r="M357">
        <v>693716</v>
      </c>
      <c r="N357">
        <v>59058013</v>
      </c>
      <c r="O357">
        <v>221792</v>
      </c>
      <c r="P357">
        <v>3684</v>
      </c>
      <c r="Q357">
        <v>7910</v>
      </c>
      <c r="R357">
        <v>20327598</v>
      </c>
      <c r="S357">
        <v>280318</v>
      </c>
      <c r="T357">
        <v>56</v>
      </c>
      <c r="U357" s="42" t="str">
        <f>IFERROR(VLOOKUP(T357,Mapping!$A$1:$B$17,2,0),Absent)</f>
        <v>Texas</v>
      </c>
      <c r="V357" t="str">
        <f>VLOOKUP(T357,Mapping!$A$1:$B$17,2,0)</f>
        <v>Texas</v>
      </c>
      <c r="W357">
        <v>257729806</v>
      </c>
      <c r="X357">
        <v>1934350</v>
      </c>
    </row>
    <row r="358" spans="1:24" x14ac:dyDescent="0.35">
      <c r="A358" s="1">
        <v>44199</v>
      </c>
      <c r="B358" s="1" t="str">
        <f t="shared" si="25"/>
        <v>2021_01</v>
      </c>
      <c r="C358" s="43" t="str">
        <f t="shared" si="26"/>
        <v>2021_1</v>
      </c>
      <c r="D358" s="43" t="str">
        <f t="shared" si="27"/>
        <v>2021_01</v>
      </c>
      <c r="E358" s="2">
        <f t="shared" si="28"/>
        <v>2021</v>
      </c>
      <c r="F358" s="2">
        <f t="shared" si="29"/>
        <v>1</v>
      </c>
      <c r="G358">
        <v>343255</v>
      </c>
      <c r="H358">
        <v>1455</v>
      </c>
      <c r="I358">
        <v>37433</v>
      </c>
      <c r="J358">
        <v>23243</v>
      </c>
      <c r="K358">
        <v>2226</v>
      </c>
      <c r="L358">
        <v>125562</v>
      </c>
      <c r="M358">
        <v>695942</v>
      </c>
      <c r="N358">
        <v>59273596</v>
      </c>
      <c r="O358">
        <v>215583</v>
      </c>
      <c r="P358">
        <v>3688</v>
      </c>
      <c r="Q358">
        <v>7939</v>
      </c>
      <c r="R358">
        <v>20536055</v>
      </c>
      <c r="S358">
        <v>208457</v>
      </c>
      <c r="T358">
        <v>56</v>
      </c>
      <c r="U358" s="42" t="str">
        <f>IFERROR(VLOOKUP(T358,Mapping!$A$1:$B$17,2,0),Absent)</f>
        <v>Texas</v>
      </c>
      <c r="V358" t="str">
        <f>VLOOKUP(T358,Mapping!$A$1:$B$17,2,0)</f>
        <v>Texas</v>
      </c>
      <c r="W358">
        <v>259174063</v>
      </c>
      <c r="X358">
        <v>1444257</v>
      </c>
    </row>
    <row r="359" spans="1:24" x14ac:dyDescent="0.35">
      <c r="A359" s="1">
        <v>44200</v>
      </c>
      <c r="B359" s="1" t="str">
        <f t="shared" si="25"/>
        <v>2021_01</v>
      </c>
      <c r="C359" s="43" t="str">
        <f t="shared" si="26"/>
        <v>2021_1</v>
      </c>
      <c r="D359" s="43" t="str">
        <f t="shared" si="27"/>
        <v>2021_01</v>
      </c>
      <c r="E359" s="2">
        <f t="shared" si="28"/>
        <v>2021</v>
      </c>
      <c r="F359" s="2">
        <f t="shared" si="29"/>
        <v>1</v>
      </c>
      <c r="G359">
        <v>344802</v>
      </c>
      <c r="H359">
        <v>1547</v>
      </c>
      <c r="I359">
        <v>37586</v>
      </c>
      <c r="J359">
        <v>23435</v>
      </c>
      <c r="K359">
        <v>3892</v>
      </c>
      <c r="L359">
        <v>128210</v>
      </c>
      <c r="M359">
        <v>699834</v>
      </c>
      <c r="N359">
        <v>59422210</v>
      </c>
      <c r="O359">
        <v>148614</v>
      </c>
      <c r="P359">
        <v>3692</v>
      </c>
      <c r="Q359">
        <v>7930</v>
      </c>
      <c r="R359">
        <v>20715626</v>
      </c>
      <c r="S359">
        <v>179571</v>
      </c>
      <c r="T359">
        <v>56</v>
      </c>
      <c r="U359" s="42" t="str">
        <f>IFERROR(VLOOKUP(T359,Mapping!$A$1:$B$17,2,0),Absent)</f>
        <v>Texas</v>
      </c>
      <c r="V359" t="str">
        <f>VLOOKUP(T359,Mapping!$A$1:$B$17,2,0)</f>
        <v>Texas</v>
      </c>
      <c r="W359">
        <v>260686674</v>
      </c>
      <c r="X359">
        <v>1512611</v>
      </c>
    </row>
    <row r="360" spans="1:24" x14ac:dyDescent="0.35">
      <c r="A360" s="1">
        <v>44201</v>
      </c>
      <c r="B360" s="1" t="str">
        <f t="shared" si="25"/>
        <v>2021_01</v>
      </c>
      <c r="C360" s="43" t="str">
        <f t="shared" si="26"/>
        <v>2021_1</v>
      </c>
      <c r="D360" s="43" t="str">
        <f t="shared" si="27"/>
        <v>2021_01</v>
      </c>
      <c r="E360" s="2">
        <f t="shared" si="28"/>
        <v>2021</v>
      </c>
      <c r="F360" s="2">
        <f t="shared" si="29"/>
        <v>1</v>
      </c>
      <c r="G360">
        <v>348286</v>
      </c>
      <c r="H360">
        <v>3484</v>
      </c>
      <c r="I360">
        <v>37841</v>
      </c>
      <c r="J360">
        <v>23509</v>
      </c>
      <c r="K360">
        <v>4290</v>
      </c>
      <c r="L360">
        <v>131195</v>
      </c>
      <c r="M360">
        <v>704124</v>
      </c>
      <c r="N360">
        <v>59902466</v>
      </c>
      <c r="O360">
        <v>480256</v>
      </c>
      <c r="P360">
        <v>3718</v>
      </c>
      <c r="Q360">
        <v>7976</v>
      </c>
      <c r="R360">
        <v>20934701</v>
      </c>
      <c r="S360">
        <v>219075</v>
      </c>
      <c r="T360">
        <v>56</v>
      </c>
      <c r="U360" s="42" t="str">
        <f>IFERROR(VLOOKUP(T360,Mapping!$A$1:$B$17,2,0),Absent)</f>
        <v>Texas</v>
      </c>
      <c r="V360" t="str">
        <f>VLOOKUP(T360,Mapping!$A$1:$B$17,2,0)</f>
        <v>Texas</v>
      </c>
      <c r="W360">
        <v>262407681</v>
      </c>
      <c r="X360">
        <v>1721007</v>
      </c>
    </row>
    <row r="361" spans="1:24" x14ac:dyDescent="0.35">
      <c r="A361" s="1">
        <v>44202</v>
      </c>
      <c r="B361" s="1" t="str">
        <f t="shared" si="25"/>
        <v>2021_01</v>
      </c>
      <c r="C361" s="43" t="str">
        <f t="shared" si="26"/>
        <v>2021_1</v>
      </c>
      <c r="D361" s="43" t="str">
        <f t="shared" si="27"/>
        <v>2021_01</v>
      </c>
      <c r="E361" s="2">
        <f t="shared" si="28"/>
        <v>2021</v>
      </c>
      <c r="F361" s="2">
        <f t="shared" si="29"/>
        <v>1</v>
      </c>
      <c r="G361">
        <v>352188</v>
      </c>
      <c r="H361">
        <v>3902</v>
      </c>
      <c r="I361">
        <v>38064</v>
      </c>
      <c r="J361">
        <v>23708</v>
      </c>
      <c r="K361">
        <v>6607</v>
      </c>
      <c r="L361">
        <v>132474</v>
      </c>
      <c r="M361">
        <v>710731</v>
      </c>
      <c r="N361">
        <v>60165554</v>
      </c>
      <c r="O361">
        <v>263088</v>
      </c>
      <c r="P361">
        <v>3739</v>
      </c>
      <c r="Q361">
        <v>7946</v>
      </c>
      <c r="R361">
        <v>21184885</v>
      </c>
      <c r="S361">
        <v>250184</v>
      </c>
      <c r="T361">
        <v>56</v>
      </c>
      <c r="U361" s="42" t="str">
        <f>IFERROR(VLOOKUP(T361,Mapping!$A$1:$B$17,2,0),Absent)</f>
        <v>Texas</v>
      </c>
      <c r="V361" t="str">
        <f>VLOOKUP(T361,Mapping!$A$1:$B$17,2,0)</f>
        <v>Texas</v>
      </c>
      <c r="W361">
        <v>264058174</v>
      </c>
      <c r="X361">
        <v>1650493</v>
      </c>
    </row>
    <row r="362" spans="1:24" x14ac:dyDescent="0.35">
      <c r="A362" s="1">
        <v>44203</v>
      </c>
      <c r="B362" s="1" t="str">
        <f t="shared" si="25"/>
        <v>2021_01</v>
      </c>
      <c r="C362" s="43" t="str">
        <f t="shared" si="26"/>
        <v>2021_1</v>
      </c>
      <c r="D362" s="43" t="str">
        <f t="shared" si="27"/>
        <v>2021_01</v>
      </c>
      <c r="E362" s="2">
        <f t="shared" si="28"/>
        <v>2021</v>
      </c>
      <c r="F362" s="2">
        <f t="shared" si="29"/>
        <v>1</v>
      </c>
      <c r="G362">
        <v>356267</v>
      </c>
      <c r="H362">
        <v>4079</v>
      </c>
      <c r="I362">
        <v>38236</v>
      </c>
      <c r="J362">
        <v>23821</v>
      </c>
      <c r="K362">
        <v>5312</v>
      </c>
      <c r="L362">
        <v>132370</v>
      </c>
      <c r="M362">
        <v>716043</v>
      </c>
      <c r="N362">
        <v>60412132</v>
      </c>
      <c r="O362">
        <v>246578</v>
      </c>
      <c r="P362">
        <v>3748</v>
      </c>
      <c r="Q362">
        <v>7900</v>
      </c>
      <c r="R362">
        <v>21456928</v>
      </c>
      <c r="S362">
        <v>272043</v>
      </c>
      <c r="T362">
        <v>56</v>
      </c>
      <c r="U362" s="42" t="str">
        <f>IFERROR(VLOOKUP(T362,Mapping!$A$1:$B$17,2,0),Absent)</f>
        <v>Texas</v>
      </c>
      <c r="V362" t="str">
        <f>VLOOKUP(T362,Mapping!$A$1:$B$17,2,0)</f>
        <v>Texas</v>
      </c>
      <c r="W362">
        <v>265986436</v>
      </c>
      <c r="X362">
        <v>1928262</v>
      </c>
    </row>
    <row r="363" spans="1:24" x14ac:dyDescent="0.35">
      <c r="A363" s="1">
        <v>44204</v>
      </c>
      <c r="B363" s="1" t="str">
        <f t="shared" si="25"/>
        <v>2021_01</v>
      </c>
      <c r="C363" s="43" t="str">
        <f t="shared" si="26"/>
        <v>2021_1</v>
      </c>
      <c r="D363" s="43" t="str">
        <f t="shared" si="27"/>
        <v>2021_01</v>
      </c>
      <c r="E363" s="2">
        <f t="shared" si="28"/>
        <v>2021</v>
      </c>
      <c r="F363" s="2">
        <f t="shared" si="29"/>
        <v>1</v>
      </c>
      <c r="G363">
        <v>360047</v>
      </c>
      <c r="H363">
        <v>3780</v>
      </c>
      <c r="I363">
        <v>38432</v>
      </c>
      <c r="J363">
        <v>23912</v>
      </c>
      <c r="K363">
        <v>4705</v>
      </c>
      <c r="L363">
        <v>131921</v>
      </c>
      <c r="M363">
        <v>720748</v>
      </c>
      <c r="N363">
        <v>60732416</v>
      </c>
      <c r="O363">
        <v>320284</v>
      </c>
      <c r="P363">
        <v>3756</v>
      </c>
      <c r="Q363">
        <v>7908</v>
      </c>
      <c r="R363">
        <v>21752049</v>
      </c>
      <c r="S363">
        <v>295121</v>
      </c>
      <c r="T363">
        <v>56</v>
      </c>
      <c r="U363" s="42" t="str">
        <f>IFERROR(VLOOKUP(T363,Mapping!$A$1:$B$17,2,0),Absent)</f>
        <v>Texas</v>
      </c>
      <c r="V363" t="str">
        <f>VLOOKUP(T363,Mapping!$A$1:$B$17,2,0)</f>
        <v>Texas</v>
      </c>
      <c r="W363">
        <v>268132659</v>
      </c>
      <c r="X363">
        <v>2146223</v>
      </c>
    </row>
    <row r="364" spans="1:24" x14ac:dyDescent="0.35">
      <c r="A364" s="1">
        <v>44205</v>
      </c>
      <c r="B364" s="1" t="str">
        <f t="shared" si="25"/>
        <v>2021_01</v>
      </c>
      <c r="C364" s="43" t="str">
        <f t="shared" si="26"/>
        <v>2021_1</v>
      </c>
      <c r="D364" s="43" t="str">
        <f t="shared" si="27"/>
        <v>2021_01</v>
      </c>
      <c r="E364" s="2">
        <f t="shared" si="28"/>
        <v>2021</v>
      </c>
      <c r="F364" s="2">
        <f t="shared" si="29"/>
        <v>1</v>
      </c>
      <c r="G364">
        <v>363584</v>
      </c>
      <c r="H364">
        <v>3537</v>
      </c>
      <c r="I364">
        <v>38607</v>
      </c>
      <c r="J364">
        <v>23718</v>
      </c>
      <c r="K364">
        <v>6683</v>
      </c>
      <c r="L364">
        <v>130781</v>
      </c>
      <c r="M364">
        <v>727431</v>
      </c>
      <c r="N364">
        <v>61022599</v>
      </c>
      <c r="O364">
        <v>290183</v>
      </c>
      <c r="P364">
        <v>3767</v>
      </c>
      <c r="Q364">
        <v>7791</v>
      </c>
      <c r="R364">
        <v>22021417</v>
      </c>
      <c r="S364">
        <v>269368</v>
      </c>
      <c r="T364">
        <v>56</v>
      </c>
      <c r="U364" s="42" t="str">
        <f>IFERROR(VLOOKUP(T364,Mapping!$A$1:$B$17,2,0),Absent)</f>
        <v>Texas</v>
      </c>
      <c r="V364" t="str">
        <f>VLOOKUP(T364,Mapping!$A$1:$B$17,2,0)</f>
        <v>Texas</v>
      </c>
      <c r="W364">
        <v>270270359</v>
      </c>
      <c r="X364">
        <v>2137700</v>
      </c>
    </row>
    <row r="365" spans="1:24" x14ac:dyDescent="0.35">
      <c r="A365" s="1">
        <v>44206</v>
      </c>
      <c r="B365" s="1" t="str">
        <f t="shared" si="25"/>
        <v>2021_01</v>
      </c>
      <c r="C365" s="43" t="str">
        <f t="shared" si="26"/>
        <v>2021_1</v>
      </c>
      <c r="D365" s="43" t="str">
        <f t="shared" si="27"/>
        <v>2021_01</v>
      </c>
      <c r="E365" s="2">
        <f t="shared" si="28"/>
        <v>2021</v>
      </c>
      <c r="F365" s="2">
        <f t="shared" si="29"/>
        <v>1</v>
      </c>
      <c r="G365">
        <v>365652</v>
      </c>
      <c r="H365">
        <v>2068</v>
      </c>
      <c r="I365">
        <v>38706</v>
      </c>
      <c r="J365">
        <v>23640</v>
      </c>
      <c r="K365">
        <v>2413</v>
      </c>
      <c r="L365">
        <v>129223</v>
      </c>
      <c r="M365">
        <v>729844</v>
      </c>
      <c r="N365">
        <v>61292981</v>
      </c>
      <c r="O365">
        <v>270382</v>
      </c>
      <c r="P365">
        <v>3771</v>
      </c>
      <c r="Q365">
        <v>7878</v>
      </c>
      <c r="R365">
        <v>22250149</v>
      </c>
      <c r="S365">
        <v>228732</v>
      </c>
      <c r="T365">
        <v>56</v>
      </c>
      <c r="U365" s="42" t="str">
        <f>IFERROR(VLOOKUP(T365,Mapping!$A$1:$B$17,2,0),Absent)</f>
        <v>Texas</v>
      </c>
      <c r="V365" t="str">
        <f>VLOOKUP(T365,Mapping!$A$1:$B$17,2,0)</f>
        <v>Texas</v>
      </c>
      <c r="W365">
        <v>272322020</v>
      </c>
      <c r="X365">
        <v>2051661</v>
      </c>
    </row>
    <row r="366" spans="1:24" x14ac:dyDescent="0.35">
      <c r="A366" s="1">
        <v>44207</v>
      </c>
      <c r="B366" s="1" t="str">
        <f t="shared" si="25"/>
        <v>2021_01</v>
      </c>
      <c r="C366" s="43" t="str">
        <f t="shared" si="26"/>
        <v>2021_1</v>
      </c>
      <c r="D366" s="43" t="str">
        <f t="shared" si="27"/>
        <v>2021_01</v>
      </c>
      <c r="E366" s="2">
        <f t="shared" si="28"/>
        <v>2021</v>
      </c>
      <c r="F366" s="2">
        <f t="shared" si="29"/>
        <v>1</v>
      </c>
      <c r="G366">
        <v>367385</v>
      </c>
      <c r="H366">
        <v>1733</v>
      </c>
      <c r="I366">
        <v>38823</v>
      </c>
      <c r="J366">
        <v>23501</v>
      </c>
      <c r="K366">
        <v>3045</v>
      </c>
      <c r="L366">
        <v>129793</v>
      </c>
      <c r="M366">
        <v>732889</v>
      </c>
      <c r="N366">
        <v>61518789</v>
      </c>
      <c r="O366">
        <v>225808</v>
      </c>
      <c r="P366">
        <v>3773</v>
      </c>
      <c r="Q366">
        <v>7786</v>
      </c>
      <c r="R366">
        <v>22445404</v>
      </c>
      <c r="S366">
        <v>195255</v>
      </c>
      <c r="T366">
        <v>56</v>
      </c>
      <c r="U366" s="42" t="str">
        <f>IFERROR(VLOOKUP(T366,Mapping!$A$1:$B$17,2,0),Absent)</f>
        <v>Texas</v>
      </c>
      <c r="V366" t="str">
        <f>VLOOKUP(T366,Mapping!$A$1:$B$17,2,0)</f>
        <v>Texas</v>
      </c>
      <c r="W366">
        <v>274017787</v>
      </c>
      <c r="X366">
        <v>1695767</v>
      </c>
    </row>
    <row r="367" spans="1:24" x14ac:dyDescent="0.35">
      <c r="A367" s="1">
        <v>44208</v>
      </c>
      <c r="B367" s="1" t="str">
        <f t="shared" si="25"/>
        <v>2021_01</v>
      </c>
      <c r="C367" s="43" t="str">
        <f t="shared" si="26"/>
        <v>2021_1</v>
      </c>
      <c r="D367" s="43" t="str">
        <f t="shared" si="27"/>
        <v>2021_01</v>
      </c>
      <c r="E367" s="2">
        <f t="shared" si="28"/>
        <v>2021</v>
      </c>
      <c r="F367" s="2">
        <f t="shared" si="29"/>
        <v>1</v>
      </c>
      <c r="G367">
        <v>371449</v>
      </c>
      <c r="H367">
        <v>4064</v>
      </c>
      <c r="I367">
        <v>39049</v>
      </c>
      <c r="J367">
        <v>23881</v>
      </c>
      <c r="K367">
        <v>4657</v>
      </c>
      <c r="L367">
        <v>131326</v>
      </c>
      <c r="M367">
        <v>737546</v>
      </c>
      <c r="N367">
        <v>61947584</v>
      </c>
      <c r="O367">
        <v>428795</v>
      </c>
      <c r="P367">
        <v>3796</v>
      </c>
      <c r="Q367">
        <v>7879</v>
      </c>
      <c r="R367">
        <v>22663424</v>
      </c>
      <c r="S367">
        <v>218020</v>
      </c>
      <c r="T367">
        <v>56</v>
      </c>
      <c r="U367" s="42" t="str">
        <f>IFERROR(VLOOKUP(T367,Mapping!$A$1:$B$17,2,0),Absent)</f>
        <v>Texas</v>
      </c>
      <c r="V367" t="str">
        <f>VLOOKUP(T367,Mapping!$A$1:$B$17,2,0)</f>
        <v>Texas</v>
      </c>
      <c r="W367">
        <v>275962021</v>
      </c>
      <c r="X367">
        <v>1944234</v>
      </c>
    </row>
    <row r="368" spans="1:24" x14ac:dyDescent="0.35">
      <c r="A368" s="1">
        <v>44209</v>
      </c>
      <c r="B368" s="1" t="str">
        <f t="shared" si="25"/>
        <v>2021_01</v>
      </c>
      <c r="C368" s="43" t="str">
        <f t="shared" si="26"/>
        <v>2021_1</v>
      </c>
      <c r="D368" s="43" t="str">
        <f t="shared" si="27"/>
        <v>2021_01</v>
      </c>
      <c r="E368" s="2">
        <f t="shared" si="28"/>
        <v>2021</v>
      </c>
      <c r="F368" s="2">
        <f t="shared" si="29"/>
        <v>1</v>
      </c>
      <c r="G368">
        <v>375536</v>
      </c>
      <c r="H368">
        <v>4087</v>
      </c>
      <c r="I368">
        <v>39248</v>
      </c>
      <c r="J368">
        <v>23857</v>
      </c>
      <c r="K368">
        <v>5312</v>
      </c>
      <c r="L368">
        <v>130391</v>
      </c>
      <c r="M368">
        <v>742858</v>
      </c>
      <c r="N368">
        <v>62185469</v>
      </c>
      <c r="O368">
        <v>237885</v>
      </c>
      <c r="P368">
        <v>3811</v>
      </c>
      <c r="Q368">
        <v>7902</v>
      </c>
      <c r="R368">
        <v>22887915</v>
      </c>
      <c r="S368">
        <v>224491</v>
      </c>
      <c r="T368">
        <v>56</v>
      </c>
      <c r="U368" s="42" t="str">
        <f>IFERROR(VLOOKUP(T368,Mapping!$A$1:$B$17,2,0),Absent)</f>
        <v>Texas</v>
      </c>
      <c r="V368" t="str">
        <f>VLOOKUP(T368,Mapping!$A$1:$B$17,2,0)</f>
        <v>Texas</v>
      </c>
      <c r="W368">
        <v>277789417</v>
      </c>
      <c r="X368">
        <v>1827396</v>
      </c>
    </row>
    <row r="369" spans="1:24" x14ac:dyDescent="0.35">
      <c r="A369" s="1">
        <v>44210</v>
      </c>
      <c r="B369" s="1" t="str">
        <f t="shared" si="25"/>
        <v>2021_01</v>
      </c>
      <c r="C369" s="43" t="str">
        <f t="shared" si="26"/>
        <v>2021_1</v>
      </c>
      <c r="D369" s="43" t="str">
        <f t="shared" si="27"/>
        <v>2021_01</v>
      </c>
      <c r="E369" s="2">
        <f t="shared" si="28"/>
        <v>2021</v>
      </c>
      <c r="F369" s="2">
        <f t="shared" si="29"/>
        <v>1</v>
      </c>
      <c r="G369">
        <v>379451</v>
      </c>
      <c r="H369">
        <v>3915</v>
      </c>
      <c r="I369">
        <v>39418</v>
      </c>
      <c r="J369">
        <v>23891</v>
      </c>
      <c r="K369">
        <v>3792</v>
      </c>
      <c r="L369">
        <v>128947</v>
      </c>
      <c r="M369">
        <v>746650</v>
      </c>
      <c r="N369">
        <v>62491363</v>
      </c>
      <c r="O369">
        <v>305894</v>
      </c>
      <c r="P369">
        <v>3829</v>
      </c>
      <c r="Q369">
        <v>7878</v>
      </c>
      <c r="R369">
        <v>23113531</v>
      </c>
      <c r="S369">
        <v>225616</v>
      </c>
      <c r="T369">
        <v>56</v>
      </c>
      <c r="U369" s="42" t="str">
        <f>IFERROR(VLOOKUP(T369,Mapping!$A$1:$B$17,2,0),Absent)</f>
        <v>Texas</v>
      </c>
      <c r="V369" t="str">
        <f>VLOOKUP(T369,Mapping!$A$1:$B$17,2,0)</f>
        <v>Texas</v>
      </c>
      <c r="W369">
        <v>279838316</v>
      </c>
      <c r="X369">
        <v>2048899</v>
      </c>
    </row>
    <row r="370" spans="1:24" x14ac:dyDescent="0.35">
      <c r="A370" s="1">
        <v>44211</v>
      </c>
      <c r="B370" s="1" t="str">
        <f t="shared" si="25"/>
        <v>2021_01</v>
      </c>
      <c r="C370" s="43" t="str">
        <f t="shared" si="26"/>
        <v>2021_1</v>
      </c>
      <c r="D370" s="43" t="str">
        <f t="shared" si="27"/>
        <v>2021_01</v>
      </c>
      <c r="E370" s="2">
        <f t="shared" si="28"/>
        <v>2021</v>
      </c>
      <c r="F370" s="2">
        <f t="shared" si="29"/>
        <v>1</v>
      </c>
      <c r="G370">
        <v>383130</v>
      </c>
      <c r="H370">
        <v>3679</v>
      </c>
      <c r="I370">
        <v>39626</v>
      </c>
      <c r="J370">
        <v>23593</v>
      </c>
      <c r="K370">
        <v>4000</v>
      </c>
      <c r="L370">
        <v>127235</v>
      </c>
      <c r="M370">
        <v>750650</v>
      </c>
      <c r="N370">
        <v>62902360</v>
      </c>
      <c r="O370">
        <v>410997</v>
      </c>
      <c r="P370">
        <v>3845</v>
      </c>
      <c r="Q370">
        <v>7772</v>
      </c>
      <c r="R370">
        <v>23359985</v>
      </c>
      <c r="S370">
        <v>246454</v>
      </c>
      <c r="T370">
        <v>56</v>
      </c>
      <c r="U370" s="42" t="str">
        <f>IFERROR(VLOOKUP(T370,Mapping!$A$1:$B$17,2,0),Absent)</f>
        <v>Texas</v>
      </c>
      <c r="V370" t="str">
        <f>VLOOKUP(T370,Mapping!$A$1:$B$17,2,0)</f>
        <v>Texas</v>
      </c>
      <c r="W370">
        <v>282148200</v>
      </c>
      <c r="X370">
        <v>2309884</v>
      </c>
    </row>
    <row r="371" spans="1:24" x14ac:dyDescent="0.35">
      <c r="A371" s="1">
        <v>44212</v>
      </c>
      <c r="B371" s="1" t="str">
        <f t="shared" si="25"/>
        <v>2021_01</v>
      </c>
      <c r="C371" s="43" t="str">
        <f t="shared" si="26"/>
        <v>2021_1</v>
      </c>
      <c r="D371" s="43" t="str">
        <f t="shared" si="27"/>
        <v>2021_01</v>
      </c>
      <c r="E371" s="2">
        <f t="shared" si="28"/>
        <v>2021</v>
      </c>
      <c r="F371" s="2">
        <f t="shared" si="29"/>
        <v>1</v>
      </c>
      <c r="G371">
        <v>386839</v>
      </c>
      <c r="H371">
        <v>3709</v>
      </c>
      <c r="I371">
        <v>39797</v>
      </c>
      <c r="J371">
        <v>23524</v>
      </c>
      <c r="K371">
        <v>4039</v>
      </c>
      <c r="L371">
        <v>126139</v>
      </c>
      <c r="M371">
        <v>754689</v>
      </c>
      <c r="N371">
        <v>63128702</v>
      </c>
      <c r="O371">
        <v>226342</v>
      </c>
      <c r="P371">
        <v>3858</v>
      </c>
      <c r="Q371">
        <v>7755</v>
      </c>
      <c r="R371">
        <v>23578070</v>
      </c>
      <c r="S371">
        <v>218085</v>
      </c>
      <c r="T371">
        <v>56</v>
      </c>
      <c r="U371" s="42" t="str">
        <f>IFERROR(VLOOKUP(T371,Mapping!$A$1:$B$17,2,0),Absent)</f>
        <v>Texas</v>
      </c>
      <c r="V371" t="str">
        <f>VLOOKUP(T371,Mapping!$A$1:$B$17,2,0)</f>
        <v>Texas</v>
      </c>
      <c r="W371">
        <v>284264424</v>
      </c>
      <c r="X371">
        <v>2116224</v>
      </c>
    </row>
    <row r="372" spans="1:24" x14ac:dyDescent="0.35">
      <c r="A372" s="1">
        <v>44213</v>
      </c>
      <c r="B372" s="1" t="str">
        <f t="shared" si="25"/>
        <v>2021_01</v>
      </c>
      <c r="C372" s="43" t="str">
        <f t="shared" si="26"/>
        <v>2021_1</v>
      </c>
      <c r="D372" s="43" t="str">
        <f t="shared" si="27"/>
        <v>2021_01</v>
      </c>
      <c r="E372" s="2">
        <f t="shared" si="28"/>
        <v>2021</v>
      </c>
      <c r="F372" s="2">
        <f t="shared" si="29"/>
        <v>1</v>
      </c>
      <c r="G372">
        <v>388892</v>
      </c>
      <c r="H372">
        <v>2053</v>
      </c>
      <c r="I372">
        <v>39864</v>
      </c>
      <c r="J372">
        <v>23432</v>
      </c>
      <c r="K372">
        <v>2167</v>
      </c>
      <c r="L372">
        <v>124387</v>
      </c>
      <c r="M372">
        <v>756856</v>
      </c>
      <c r="N372">
        <v>63406544</v>
      </c>
      <c r="O372">
        <v>277842</v>
      </c>
      <c r="P372">
        <v>3860</v>
      </c>
      <c r="Q372">
        <v>7797</v>
      </c>
      <c r="R372">
        <v>23765288</v>
      </c>
      <c r="S372">
        <v>187218</v>
      </c>
      <c r="T372">
        <v>56</v>
      </c>
      <c r="U372" s="42" t="str">
        <f>IFERROR(VLOOKUP(T372,Mapping!$A$1:$B$17,2,0),Absent)</f>
        <v>Texas</v>
      </c>
      <c r="V372" t="str">
        <f>VLOOKUP(T372,Mapping!$A$1:$B$17,2,0)</f>
        <v>Texas</v>
      </c>
      <c r="W372">
        <v>286181180</v>
      </c>
      <c r="X372">
        <v>1916756</v>
      </c>
    </row>
    <row r="373" spans="1:24" x14ac:dyDescent="0.35">
      <c r="A373" s="1">
        <v>44214</v>
      </c>
      <c r="B373" s="1" t="str">
        <f t="shared" si="25"/>
        <v>2021_01</v>
      </c>
      <c r="C373" s="43" t="str">
        <f t="shared" si="26"/>
        <v>2021_1</v>
      </c>
      <c r="D373" s="43" t="str">
        <f t="shared" si="27"/>
        <v>2021_01</v>
      </c>
      <c r="E373" s="2">
        <f t="shared" si="28"/>
        <v>2021</v>
      </c>
      <c r="F373" s="2">
        <f t="shared" si="29"/>
        <v>1</v>
      </c>
      <c r="G373">
        <v>390287</v>
      </c>
      <c r="H373">
        <v>1395</v>
      </c>
      <c r="I373">
        <v>39973</v>
      </c>
      <c r="J373">
        <v>23226</v>
      </c>
      <c r="K373">
        <v>2839</v>
      </c>
      <c r="L373">
        <v>123848</v>
      </c>
      <c r="M373">
        <v>759695</v>
      </c>
      <c r="N373">
        <v>63599369</v>
      </c>
      <c r="O373">
        <v>192825</v>
      </c>
      <c r="P373">
        <v>3865</v>
      </c>
      <c r="Q373">
        <v>7772</v>
      </c>
      <c r="R373">
        <v>23916080</v>
      </c>
      <c r="S373">
        <v>150792</v>
      </c>
      <c r="T373">
        <v>56</v>
      </c>
      <c r="U373" s="42" t="str">
        <f>IFERROR(VLOOKUP(T373,Mapping!$A$1:$B$17,2,0),Absent)</f>
        <v>Texas</v>
      </c>
      <c r="V373" t="str">
        <f>VLOOKUP(T373,Mapping!$A$1:$B$17,2,0)</f>
        <v>Texas</v>
      </c>
      <c r="W373">
        <v>287952448</v>
      </c>
      <c r="X373">
        <v>1771268</v>
      </c>
    </row>
    <row r="374" spans="1:24" x14ac:dyDescent="0.35">
      <c r="A374" s="1">
        <v>44215</v>
      </c>
      <c r="B374" s="1" t="str">
        <f t="shared" si="25"/>
        <v>2021_01</v>
      </c>
      <c r="C374" s="43" t="str">
        <f t="shared" si="26"/>
        <v>2021_1</v>
      </c>
      <c r="D374" s="43" t="str">
        <f t="shared" si="27"/>
        <v>2021_01</v>
      </c>
      <c r="E374" s="2">
        <f t="shared" si="28"/>
        <v>2021</v>
      </c>
      <c r="F374" s="2">
        <f t="shared" si="29"/>
        <v>1</v>
      </c>
      <c r="G374">
        <v>392428</v>
      </c>
      <c r="H374">
        <v>2141</v>
      </c>
      <c r="I374">
        <v>40103</v>
      </c>
      <c r="J374">
        <v>23029</v>
      </c>
      <c r="K374">
        <v>3206</v>
      </c>
      <c r="L374">
        <v>123820</v>
      </c>
      <c r="M374">
        <v>762901</v>
      </c>
      <c r="N374">
        <v>63970291</v>
      </c>
      <c r="O374">
        <v>370922</v>
      </c>
      <c r="P374">
        <v>3883</v>
      </c>
      <c r="Q374">
        <v>7688</v>
      </c>
      <c r="R374">
        <v>24062706</v>
      </c>
      <c r="S374">
        <v>146626</v>
      </c>
      <c r="T374">
        <v>56</v>
      </c>
      <c r="U374" s="42" t="str">
        <f>IFERROR(VLOOKUP(T374,Mapping!$A$1:$B$17,2,0),Absent)</f>
        <v>Texas</v>
      </c>
      <c r="V374" t="str">
        <f>VLOOKUP(T374,Mapping!$A$1:$B$17,2,0)</f>
        <v>Texas</v>
      </c>
      <c r="W374">
        <v>289590386</v>
      </c>
      <c r="X374">
        <v>1637938</v>
      </c>
    </row>
    <row r="375" spans="1:24" x14ac:dyDescent="0.35">
      <c r="A375" s="1">
        <v>44216</v>
      </c>
      <c r="B375" s="1" t="str">
        <f t="shared" si="25"/>
        <v>2021_01</v>
      </c>
      <c r="C375" s="43" t="str">
        <f t="shared" si="26"/>
        <v>2021_1</v>
      </c>
      <c r="D375" s="43" t="str">
        <f t="shared" si="27"/>
        <v>2021_01</v>
      </c>
      <c r="E375" s="2">
        <f t="shared" si="28"/>
        <v>2021</v>
      </c>
      <c r="F375" s="2">
        <f t="shared" si="29"/>
        <v>1</v>
      </c>
      <c r="G375">
        <v>396837</v>
      </c>
      <c r="H375">
        <v>4409</v>
      </c>
      <c r="I375">
        <v>40340</v>
      </c>
      <c r="J375">
        <v>22809</v>
      </c>
      <c r="K375">
        <v>5105</v>
      </c>
      <c r="L375">
        <v>122700</v>
      </c>
      <c r="M375">
        <v>768006</v>
      </c>
      <c r="N375">
        <v>64283193</v>
      </c>
      <c r="O375">
        <v>312902</v>
      </c>
      <c r="P375">
        <v>3897</v>
      </c>
      <c r="Q375">
        <v>7564</v>
      </c>
      <c r="R375">
        <v>24251909</v>
      </c>
      <c r="S375">
        <v>189203</v>
      </c>
      <c r="T375">
        <v>56</v>
      </c>
      <c r="U375" s="42" t="str">
        <f>IFERROR(VLOOKUP(T375,Mapping!$A$1:$B$17,2,0),Absent)</f>
        <v>Texas</v>
      </c>
      <c r="V375" t="str">
        <f>VLOOKUP(T375,Mapping!$A$1:$B$17,2,0)</f>
        <v>Texas</v>
      </c>
      <c r="W375">
        <v>291412188</v>
      </c>
      <c r="X375">
        <v>1821802</v>
      </c>
    </row>
    <row r="376" spans="1:24" x14ac:dyDescent="0.35">
      <c r="A376" s="1">
        <v>44217</v>
      </c>
      <c r="B376" s="1" t="str">
        <f t="shared" si="25"/>
        <v>2021_01</v>
      </c>
      <c r="C376" s="43" t="str">
        <f t="shared" si="26"/>
        <v>2021_1</v>
      </c>
      <c r="D376" s="43" t="str">
        <f t="shared" si="27"/>
        <v>2021_01</v>
      </c>
      <c r="E376" s="2">
        <f t="shared" si="28"/>
        <v>2021</v>
      </c>
      <c r="F376" s="2">
        <f t="shared" si="29"/>
        <v>1</v>
      </c>
      <c r="G376">
        <v>400715</v>
      </c>
      <c r="H376">
        <v>3878</v>
      </c>
      <c r="I376">
        <v>40481</v>
      </c>
      <c r="J376">
        <v>22309</v>
      </c>
      <c r="K376">
        <v>4053</v>
      </c>
      <c r="L376">
        <v>119949</v>
      </c>
      <c r="M376">
        <v>772059</v>
      </c>
      <c r="N376">
        <v>64539361</v>
      </c>
      <c r="O376">
        <v>256168</v>
      </c>
      <c r="P376">
        <v>3910</v>
      </c>
      <c r="Q376">
        <v>7370</v>
      </c>
      <c r="R376">
        <v>24438184</v>
      </c>
      <c r="S376">
        <v>186275</v>
      </c>
      <c r="T376">
        <v>56</v>
      </c>
      <c r="U376" s="42" t="str">
        <f>IFERROR(VLOOKUP(T376,Mapping!$A$1:$B$17,2,0),Absent)</f>
        <v>Texas</v>
      </c>
      <c r="V376" t="str">
        <f>VLOOKUP(T376,Mapping!$A$1:$B$17,2,0)</f>
        <v>Texas</v>
      </c>
      <c r="W376">
        <v>293334343</v>
      </c>
      <c r="X376">
        <v>1922155</v>
      </c>
    </row>
    <row r="377" spans="1:24" x14ac:dyDescent="0.35">
      <c r="A377" s="1">
        <v>44218</v>
      </c>
      <c r="B377" s="1" t="str">
        <f t="shared" si="25"/>
        <v>2021_01</v>
      </c>
      <c r="C377" s="43" t="str">
        <f t="shared" si="26"/>
        <v>2021_1</v>
      </c>
      <c r="D377" s="43" t="str">
        <f t="shared" si="27"/>
        <v>2021_01</v>
      </c>
      <c r="E377" s="2">
        <f t="shared" si="28"/>
        <v>2021</v>
      </c>
      <c r="F377" s="2">
        <f t="shared" si="29"/>
        <v>1</v>
      </c>
      <c r="G377">
        <v>404695</v>
      </c>
      <c r="H377">
        <v>3980</v>
      </c>
      <c r="I377">
        <v>40687</v>
      </c>
      <c r="J377">
        <v>22008</v>
      </c>
      <c r="K377">
        <v>4325</v>
      </c>
      <c r="L377">
        <v>116264</v>
      </c>
      <c r="M377">
        <v>776384</v>
      </c>
      <c r="N377">
        <v>64823753</v>
      </c>
      <c r="O377">
        <v>284392</v>
      </c>
      <c r="P377">
        <v>3919</v>
      </c>
      <c r="Q377">
        <v>7236</v>
      </c>
      <c r="R377">
        <v>24629099</v>
      </c>
      <c r="S377">
        <v>190915</v>
      </c>
      <c r="T377">
        <v>56</v>
      </c>
      <c r="U377" s="42" t="str">
        <f>IFERROR(VLOOKUP(T377,Mapping!$A$1:$B$17,2,0),Absent)</f>
        <v>Texas</v>
      </c>
      <c r="V377" t="str">
        <f>VLOOKUP(T377,Mapping!$A$1:$B$17,2,0)</f>
        <v>Texas</v>
      </c>
      <c r="W377">
        <v>295356371</v>
      </c>
      <c r="X377">
        <v>2022028</v>
      </c>
    </row>
    <row r="378" spans="1:24" x14ac:dyDescent="0.35">
      <c r="A378" s="1">
        <v>44219</v>
      </c>
      <c r="B378" s="1" t="str">
        <f t="shared" si="25"/>
        <v>2021_01</v>
      </c>
      <c r="C378" s="43" t="str">
        <f t="shared" si="26"/>
        <v>2021_1</v>
      </c>
      <c r="D378" s="43" t="str">
        <f t="shared" si="27"/>
        <v>2021_01</v>
      </c>
      <c r="E378" s="2">
        <f t="shared" si="28"/>
        <v>2021</v>
      </c>
      <c r="F378" s="2">
        <f t="shared" si="29"/>
        <v>1</v>
      </c>
      <c r="G378">
        <v>408286</v>
      </c>
      <c r="H378">
        <v>3591</v>
      </c>
      <c r="I378">
        <v>40853</v>
      </c>
      <c r="J378">
        <v>21657</v>
      </c>
      <c r="K378">
        <v>6652</v>
      </c>
      <c r="L378">
        <v>113609</v>
      </c>
      <c r="M378">
        <v>783036</v>
      </c>
      <c r="N378">
        <v>65098300</v>
      </c>
      <c r="O378">
        <v>274547</v>
      </c>
      <c r="P378">
        <v>3941</v>
      </c>
      <c r="Q378">
        <v>7110</v>
      </c>
      <c r="R378">
        <v>24806217</v>
      </c>
      <c r="S378">
        <v>177118</v>
      </c>
      <c r="T378">
        <v>56</v>
      </c>
      <c r="U378" s="42" t="str">
        <f>IFERROR(VLOOKUP(T378,Mapping!$A$1:$B$17,2,0),Absent)</f>
        <v>Texas</v>
      </c>
      <c r="V378" t="str">
        <f>VLOOKUP(T378,Mapping!$A$1:$B$17,2,0)</f>
        <v>Texas</v>
      </c>
      <c r="W378">
        <v>297346443</v>
      </c>
      <c r="X378">
        <v>1990072</v>
      </c>
    </row>
    <row r="379" spans="1:24" x14ac:dyDescent="0.35">
      <c r="A379" s="1">
        <v>44220</v>
      </c>
      <c r="B379" s="1" t="str">
        <f t="shared" si="25"/>
        <v>2021_01</v>
      </c>
      <c r="C379" s="43" t="str">
        <f t="shared" si="26"/>
        <v>2021_1</v>
      </c>
      <c r="D379" s="43" t="str">
        <f t="shared" si="27"/>
        <v>2021_01</v>
      </c>
      <c r="E379" s="2">
        <f t="shared" si="28"/>
        <v>2021</v>
      </c>
      <c r="F379" s="2">
        <f t="shared" si="29"/>
        <v>1</v>
      </c>
      <c r="G379">
        <v>410230</v>
      </c>
      <c r="H379">
        <v>1944</v>
      </c>
      <c r="I379">
        <v>40931</v>
      </c>
      <c r="J379">
        <v>21168</v>
      </c>
      <c r="K379">
        <v>1909</v>
      </c>
      <c r="L379">
        <v>110628</v>
      </c>
      <c r="M379">
        <v>784945</v>
      </c>
      <c r="N379">
        <v>65321747</v>
      </c>
      <c r="O379">
        <v>223447</v>
      </c>
      <c r="P379">
        <v>3943</v>
      </c>
      <c r="Q379">
        <v>6989</v>
      </c>
      <c r="R379">
        <v>24950451</v>
      </c>
      <c r="S379">
        <v>144234</v>
      </c>
      <c r="T379">
        <v>56</v>
      </c>
      <c r="U379" s="42" t="str">
        <f>IFERROR(VLOOKUP(T379,Mapping!$A$1:$B$17,2,0),Absent)</f>
        <v>Texas</v>
      </c>
      <c r="V379" t="str">
        <f>VLOOKUP(T379,Mapping!$A$1:$B$17,2,0)</f>
        <v>Texas</v>
      </c>
      <c r="W379">
        <v>299139335</v>
      </c>
      <c r="X379">
        <v>1792892</v>
      </c>
    </row>
    <row r="380" spans="1:24" x14ac:dyDescent="0.35">
      <c r="A380" s="1">
        <v>44221</v>
      </c>
      <c r="B380" s="1" t="str">
        <f t="shared" si="25"/>
        <v>2021_01</v>
      </c>
      <c r="C380" s="43" t="str">
        <f t="shared" si="26"/>
        <v>2021_1</v>
      </c>
      <c r="D380" s="43" t="str">
        <f t="shared" si="27"/>
        <v>2021_01</v>
      </c>
      <c r="E380" s="2">
        <f t="shared" si="28"/>
        <v>2021</v>
      </c>
      <c r="F380" s="2">
        <f t="shared" si="29"/>
        <v>1</v>
      </c>
      <c r="G380">
        <v>411823</v>
      </c>
      <c r="H380">
        <v>1593</v>
      </c>
      <c r="I380">
        <v>41028</v>
      </c>
      <c r="J380">
        <v>20875</v>
      </c>
      <c r="K380">
        <v>2515</v>
      </c>
      <c r="L380">
        <v>109936</v>
      </c>
      <c r="M380">
        <v>787460</v>
      </c>
      <c r="N380">
        <v>65538753</v>
      </c>
      <c r="O380">
        <v>217006</v>
      </c>
      <c r="P380">
        <v>3949</v>
      </c>
      <c r="Q380">
        <v>6857</v>
      </c>
      <c r="R380">
        <v>25083905</v>
      </c>
      <c r="S380">
        <v>133454</v>
      </c>
      <c r="T380">
        <v>56</v>
      </c>
      <c r="U380" s="42" t="str">
        <f>IFERROR(VLOOKUP(T380,Mapping!$A$1:$B$17,2,0),Absent)</f>
        <v>Texas</v>
      </c>
      <c r="V380" t="str">
        <f>VLOOKUP(T380,Mapping!$A$1:$B$17,2,0)</f>
        <v>Texas</v>
      </c>
      <c r="W380">
        <v>300769726</v>
      </c>
      <c r="X380">
        <v>1630391</v>
      </c>
    </row>
    <row r="381" spans="1:24" x14ac:dyDescent="0.35">
      <c r="A381" s="1">
        <v>44222</v>
      </c>
      <c r="B381" s="1" t="str">
        <f t="shared" si="25"/>
        <v>2021_01</v>
      </c>
      <c r="C381" s="43" t="str">
        <f t="shared" si="26"/>
        <v>2021_1</v>
      </c>
      <c r="D381" s="43" t="str">
        <f t="shared" si="27"/>
        <v>2021_01</v>
      </c>
      <c r="E381" s="2">
        <f t="shared" si="28"/>
        <v>2021</v>
      </c>
      <c r="F381" s="2">
        <f t="shared" si="29"/>
        <v>1</v>
      </c>
      <c r="G381">
        <v>415557</v>
      </c>
      <c r="H381">
        <v>3734</v>
      </c>
      <c r="I381">
        <v>41205</v>
      </c>
      <c r="J381">
        <v>20573</v>
      </c>
      <c r="K381">
        <v>3705</v>
      </c>
      <c r="L381">
        <v>108960</v>
      </c>
      <c r="M381">
        <v>791165</v>
      </c>
      <c r="N381">
        <v>65916203</v>
      </c>
      <c r="O381">
        <v>377450</v>
      </c>
      <c r="P381">
        <v>3976</v>
      </c>
      <c r="Q381">
        <v>6832</v>
      </c>
      <c r="R381">
        <v>25230353</v>
      </c>
      <c r="S381">
        <v>146448</v>
      </c>
      <c r="T381">
        <v>56</v>
      </c>
      <c r="U381" s="42" t="str">
        <f>IFERROR(VLOOKUP(T381,Mapping!$A$1:$B$17,2,0),Absent)</f>
        <v>Texas</v>
      </c>
      <c r="V381" t="str">
        <f>VLOOKUP(T381,Mapping!$A$1:$B$17,2,0)</f>
        <v>Texas</v>
      </c>
      <c r="W381">
        <v>302503525</v>
      </c>
      <c r="X381">
        <v>1733799</v>
      </c>
    </row>
    <row r="382" spans="1:24" x14ac:dyDescent="0.35">
      <c r="A382" s="1">
        <v>44223</v>
      </c>
      <c r="B382" s="1" t="str">
        <f t="shared" si="25"/>
        <v>2021_01</v>
      </c>
      <c r="C382" s="43" t="str">
        <f t="shared" si="26"/>
        <v>2021_1</v>
      </c>
      <c r="D382" s="43" t="str">
        <f t="shared" si="27"/>
        <v>2021_01</v>
      </c>
      <c r="E382" s="2">
        <f t="shared" si="28"/>
        <v>2021</v>
      </c>
      <c r="F382" s="2">
        <f t="shared" si="29"/>
        <v>1</v>
      </c>
      <c r="G382">
        <v>419634</v>
      </c>
      <c r="H382">
        <v>4077</v>
      </c>
      <c r="I382">
        <v>41402</v>
      </c>
      <c r="J382">
        <v>20497</v>
      </c>
      <c r="K382">
        <v>4134</v>
      </c>
      <c r="L382">
        <v>107444</v>
      </c>
      <c r="M382">
        <v>795299</v>
      </c>
      <c r="N382">
        <v>66160756</v>
      </c>
      <c r="O382">
        <v>244553</v>
      </c>
      <c r="P382">
        <v>3985</v>
      </c>
      <c r="Q382">
        <v>6806</v>
      </c>
      <c r="R382">
        <v>25384338</v>
      </c>
      <c r="S382">
        <v>153985</v>
      </c>
      <c r="T382">
        <v>56</v>
      </c>
      <c r="U382" s="42" t="str">
        <f>IFERROR(VLOOKUP(T382,Mapping!$A$1:$B$17,2,0),Absent)</f>
        <v>Texas</v>
      </c>
      <c r="V382" t="str">
        <f>VLOOKUP(T382,Mapping!$A$1:$B$17,2,0)</f>
        <v>Texas</v>
      </c>
      <c r="W382">
        <v>304129918</v>
      </c>
      <c r="X382">
        <v>1626393</v>
      </c>
    </row>
    <row r="383" spans="1:24" x14ac:dyDescent="0.35">
      <c r="A383" s="1">
        <v>44224</v>
      </c>
      <c r="B383" s="1" t="str">
        <f t="shared" si="25"/>
        <v>2021_01</v>
      </c>
      <c r="C383" s="43" t="str">
        <f t="shared" si="26"/>
        <v>2021_1</v>
      </c>
      <c r="D383" s="43" t="str">
        <f t="shared" si="27"/>
        <v>2021_01</v>
      </c>
      <c r="E383" s="2">
        <f t="shared" si="28"/>
        <v>2021</v>
      </c>
      <c r="F383" s="2">
        <f t="shared" si="29"/>
        <v>1</v>
      </c>
      <c r="G383">
        <v>423645</v>
      </c>
      <c r="H383">
        <v>4011</v>
      </c>
      <c r="I383">
        <v>41588</v>
      </c>
      <c r="J383">
        <v>20113</v>
      </c>
      <c r="K383">
        <v>3500</v>
      </c>
      <c r="L383">
        <v>104303</v>
      </c>
      <c r="M383">
        <v>798799</v>
      </c>
      <c r="N383">
        <v>66430423</v>
      </c>
      <c r="O383">
        <v>269667</v>
      </c>
      <c r="P383">
        <v>4000</v>
      </c>
      <c r="Q383">
        <v>6642</v>
      </c>
      <c r="R383">
        <v>25541644</v>
      </c>
      <c r="S383">
        <v>157306</v>
      </c>
      <c r="T383">
        <v>56</v>
      </c>
      <c r="U383" s="42" t="str">
        <f>IFERROR(VLOOKUP(T383,Mapping!$A$1:$B$17,2,0),Absent)</f>
        <v>Texas</v>
      </c>
      <c r="V383" t="str">
        <f>VLOOKUP(T383,Mapping!$A$1:$B$17,2,0)</f>
        <v>Texas</v>
      </c>
      <c r="W383">
        <v>306066679</v>
      </c>
      <c r="X383">
        <v>1936761</v>
      </c>
    </row>
    <row r="384" spans="1:24" x14ac:dyDescent="0.35">
      <c r="A384" s="1">
        <v>44225</v>
      </c>
      <c r="B384" s="1" t="str">
        <f t="shared" si="25"/>
        <v>2021_01</v>
      </c>
      <c r="C384" s="43" t="str">
        <f t="shared" si="26"/>
        <v>2021_1</v>
      </c>
      <c r="D384" s="43" t="str">
        <f t="shared" si="27"/>
        <v>2021_01</v>
      </c>
      <c r="E384" s="2">
        <f t="shared" si="28"/>
        <v>2021</v>
      </c>
      <c r="F384" s="2">
        <f t="shared" si="29"/>
        <v>1</v>
      </c>
      <c r="G384">
        <v>427148</v>
      </c>
      <c r="H384">
        <v>3503</v>
      </c>
      <c r="I384">
        <v>41758</v>
      </c>
      <c r="J384">
        <v>19609</v>
      </c>
      <c r="K384">
        <v>2835</v>
      </c>
      <c r="L384">
        <v>101003</v>
      </c>
      <c r="M384">
        <v>801634</v>
      </c>
      <c r="N384">
        <v>66714591</v>
      </c>
      <c r="O384">
        <v>284168</v>
      </c>
      <c r="P384">
        <v>4011</v>
      </c>
      <c r="Q384">
        <v>6483</v>
      </c>
      <c r="R384">
        <v>25708755</v>
      </c>
      <c r="S384">
        <v>167111</v>
      </c>
      <c r="T384">
        <v>56</v>
      </c>
      <c r="U384" s="42" t="str">
        <f>IFERROR(VLOOKUP(T384,Mapping!$A$1:$B$17,2,0),Absent)</f>
        <v>Texas</v>
      </c>
      <c r="V384" t="str">
        <f>VLOOKUP(T384,Mapping!$A$1:$B$17,2,0)</f>
        <v>Texas</v>
      </c>
      <c r="W384">
        <v>308021780</v>
      </c>
      <c r="X384">
        <v>1955101</v>
      </c>
    </row>
    <row r="385" spans="1:24" x14ac:dyDescent="0.35">
      <c r="A385" s="1">
        <v>44226</v>
      </c>
      <c r="B385" s="1" t="str">
        <f t="shared" si="25"/>
        <v>2021_01</v>
      </c>
      <c r="C385" s="43" t="str">
        <f t="shared" si="26"/>
        <v>2021_1</v>
      </c>
      <c r="D385" s="43" t="str">
        <f t="shared" si="27"/>
        <v>2021_01</v>
      </c>
      <c r="E385" s="2">
        <f t="shared" si="28"/>
        <v>2021</v>
      </c>
      <c r="F385" s="2">
        <f t="shared" si="29"/>
        <v>1</v>
      </c>
      <c r="G385">
        <v>430130</v>
      </c>
      <c r="H385">
        <v>2982</v>
      </c>
      <c r="I385">
        <v>41872</v>
      </c>
      <c r="J385">
        <v>19130</v>
      </c>
      <c r="K385">
        <v>3147</v>
      </c>
      <c r="L385">
        <v>97561</v>
      </c>
      <c r="M385">
        <v>804781</v>
      </c>
      <c r="N385">
        <v>66946890</v>
      </c>
      <c r="O385">
        <v>232299</v>
      </c>
      <c r="P385">
        <v>4016</v>
      </c>
      <c r="Q385">
        <v>6329</v>
      </c>
      <c r="R385">
        <v>25857579</v>
      </c>
      <c r="S385">
        <v>148824</v>
      </c>
      <c r="T385">
        <v>56</v>
      </c>
      <c r="U385" s="42" t="str">
        <f>IFERROR(VLOOKUP(T385,Mapping!$A$1:$B$17,2,0),Absent)</f>
        <v>Texas</v>
      </c>
      <c r="V385" t="str">
        <f>VLOOKUP(T385,Mapping!$A$1:$B$17,2,0)</f>
        <v>Texas</v>
      </c>
      <c r="W385">
        <v>310161359</v>
      </c>
      <c r="X385">
        <v>2139579</v>
      </c>
    </row>
    <row r="386" spans="1:24" x14ac:dyDescent="0.35">
      <c r="A386" s="1">
        <v>44227</v>
      </c>
      <c r="B386" s="1" t="str">
        <f t="shared" ref="B386:B421" si="30">YEAR(A386)&amp;"_"&amp;TEXT(MONTH(A386),"00")</f>
        <v>2021_01</v>
      </c>
      <c r="C386" s="43" t="str">
        <f t="shared" ref="C386:C421" si="31">YEAR(A386)&amp;"_"&amp;MONTH(A386)</f>
        <v>2021_1</v>
      </c>
      <c r="D386" s="43" t="str">
        <f t="shared" ref="D386:D421" si="32">YEAR(A386)&amp;"_"&amp;TEXT(MONTH(A386),"00")</f>
        <v>2021_01</v>
      </c>
      <c r="E386" s="2">
        <f t="shared" ref="E386:E421" si="33">YEAR(A386)</f>
        <v>2021</v>
      </c>
      <c r="F386" s="2">
        <f t="shared" ref="F386:F421" si="34">MONTH(A386)</f>
        <v>1</v>
      </c>
      <c r="G386">
        <v>432189</v>
      </c>
      <c r="H386">
        <v>2059</v>
      </c>
      <c r="I386">
        <v>41934</v>
      </c>
      <c r="J386">
        <v>18968</v>
      </c>
      <c r="K386">
        <v>2171</v>
      </c>
      <c r="L386">
        <v>95013</v>
      </c>
      <c r="M386">
        <v>806952</v>
      </c>
      <c r="N386">
        <v>67171483</v>
      </c>
      <c r="O386">
        <v>224593</v>
      </c>
      <c r="P386">
        <v>4019</v>
      </c>
      <c r="Q386">
        <v>6291</v>
      </c>
      <c r="R386">
        <v>25976946</v>
      </c>
      <c r="S386">
        <v>119367</v>
      </c>
      <c r="T386">
        <v>56</v>
      </c>
      <c r="U386" s="42" t="str">
        <f>IFERROR(VLOOKUP(T386,Mapping!$A$1:$B$17,2,0),Absent)</f>
        <v>Texas</v>
      </c>
      <c r="V386" t="str">
        <f>VLOOKUP(T386,Mapping!$A$1:$B$17,2,0)</f>
        <v>Texas</v>
      </c>
      <c r="W386">
        <v>311887083</v>
      </c>
      <c r="X386">
        <v>1725724</v>
      </c>
    </row>
    <row r="387" spans="1:24" x14ac:dyDescent="0.35">
      <c r="A387" s="1">
        <v>44228</v>
      </c>
      <c r="B387" s="1" t="str">
        <f t="shared" si="30"/>
        <v>2021_02</v>
      </c>
      <c r="C387" s="43" t="str">
        <f t="shared" si="31"/>
        <v>2021_2</v>
      </c>
      <c r="D387" s="43" t="str">
        <f t="shared" si="32"/>
        <v>2021_02</v>
      </c>
      <c r="E387" s="2">
        <f t="shared" si="33"/>
        <v>2021</v>
      </c>
      <c r="F387" s="2">
        <f t="shared" si="34"/>
        <v>2</v>
      </c>
      <c r="G387">
        <v>433751</v>
      </c>
      <c r="H387">
        <v>1562</v>
      </c>
      <c r="I387">
        <v>41998</v>
      </c>
      <c r="J387">
        <v>18572</v>
      </c>
      <c r="K387">
        <v>1766</v>
      </c>
      <c r="L387">
        <v>93536</v>
      </c>
      <c r="M387">
        <v>808718</v>
      </c>
      <c r="N387">
        <v>67516458</v>
      </c>
      <c r="O387">
        <v>344975</v>
      </c>
      <c r="P387">
        <v>4025</v>
      </c>
      <c r="Q387">
        <v>6086</v>
      </c>
      <c r="R387">
        <v>26097146</v>
      </c>
      <c r="S387">
        <v>120200</v>
      </c>
      <c r="T387">
        <v>56</v>
      </c>
      <c r="U387" s="42" t="str">
        <f>IFERROR(VLOOKUP(T387,Mapping!$A$1:$B$17,2,0),Absent)</f>
        <v>Texas</v>
      </c>
      <c r="V387" t="str">
        <f>VLOOKUP(T387,Mapping!$A$1:$B$17,2,0)</f>
        <v>Texas</v>
      </c>
      <c r="W387">
        <v>313394628</v>
      </c>
      <c r="X387">
        <v>1507545</v>
      </c>
    </row>
    <row r="388" spans="1:24" x14ac:dyDescent="0.35">
      <c r="A388" s="1">
        <v>44229</v>
      </c>
      <c r="B388" s="1" t="str">
        <f t="shared" si="30"/>
        <v>2021_02</v>
      </c>
      <c r="C388" s="43" t="str">
        <f t="shared" si="31"/>
        <v>2021_2</v>
      </c>
      <c r="D388" s="43" t="str">
        <f t="shared" si="32"/>
        <v>2021_02</v>
      </c>
      <c r="E388" s="2">
        <f t="shared" si="33"/>
        <v>2021</v>
      </c>
      <c r="F388" s="2">
        <f t="shared" si="34"/>
        <v>2</v>
      </c>
      <c r="G388">
        <v>437237</v>
      </c>
      <c r="H388">
        <v>3486</v>
      </c>
      <c r="I388">
        <v>42148</v>
      </c>
      <c r="J388">
        <v>18388</v>
      </c>
      <c r="K388">
        <v>3285</v>
      </c>
      <c r="L388">
        <v>92880</v>
      </c>
      <c r="M388">
        <v>812003</v>
      </c>
      <c r="N388">
        <v>67683540</v>
      </c>
      <c r="O388">
        <v>167082</v>
      </c>
      <c r="P388">
        <v>4035</v>
      </c>
      <c r="Q388">
        <v>6047</v>
      </c>
      <c r="R388">
        <v>26214762</v>
      </c>
      <c r="S388">
        <v>117616</v>
      </c>
      <c r="T388">
        <v>56</v>
      </c>
      <c r="U388" s="42" t="str">
        <f>IFERROR(VLOOKUP(T388,Mapping!$A$1:$B$17,2,0),Absent)</f>
        <v>Texas</v>
      </c>
      <c r="V388" t="str">
        <f>VLOOKUP(T388,Mapping!$A$1:$B$17,2,0)</f>
        <v>Texas</v>
      </c>
      <c r="W388">
        <v>314780223</v>
      </c>
      <c r="X388">
        <v>1385595</v>
      </c>
    </row>
    <row r="389" spans="1:24" x14ac:dyDescent="0.35">
      <c r="A389" s="1">
        <v>44230</v>
      </c>
      <c r="B389" s="1" t="str">
        <f t="shared" si="30"/>
        <v>2021_02</v>
      </c>
      <c r="C389" s="43" t="str">
        <f t="shared" si="31"/>
        <v>2021_2</v>
      </c>
      <c r="D389" s="43" t="str">
        <f t="shared" si="32"/>
        <v>2021_02</v>
      </c>
      <c r="E389" s="2">
        <f t="shared" si="33"/>
        <v>2021</v>
      </c>
      <c r="F389" s="2">
        <f t="shared" si="34"/>
        <v>2</v>
      </c>
      <c r="G389">
        <v>440922</v>
      </c>
      <c r="H389">
        <v>3685</v>
      </c>
      <c r="I389">
        <v>42323</v>
      </c>
      <c r="J389">
        <v>18147</v>
      </c>
      <c r="K389">
        <v>3975</v>
      </c>
      <c r="L389">
        <v>91440</v>
      </c>
      <c r="M389">
        <v>815978</v>
      </c>
      <c r="N389">
        <v>67908039</v>
      </c>
      <c r="O389">
        <v>224499</v>
      </c>
      <c r="P389">
        <v>4044</v>
      </c>
      <c r="Q389">
        <v>5920</v>
      </c>
      <c r="R389">
        <v>26331722</v>
      </c>
      <c r="S389">
        <v>116960</v>
      </c>
      <c r="T389">
        <v>56</v>
      </c>
      <c r="U389" s="42" t="str">
        <f>IFERROR(VLOOKUP(T389,Mapping!$A$1:$B$17,2,0),Absent)</f>
        <v>Texas</v>
      </c>
      <c r="V389" t="str">
        <f>VLOOKUP(T389,Mapping!$A$1:$B$17,2,0)</f>
        <v>Texas</v>
      </c>
      <c r="W389">
        <v>316165104</v>
      </c>
      <c r="X389">
        <v>1384881</v>
      </c>
    </row>
    <row r="390" spans="1:24" x14ac:dyDescent="0.35">
      <c r="A390" s="1">
        <v>44231</v>
      </c>
      <c r="B390" s="1" t="str">
        <f t="shared" si="30"/>
        <v>2021_02</v>
      </c>
      <c r="C390" s="43" t="str">
        <f t="shared" si="31"/>
        <v>2021_2</v>
      </c>
      <c r="D390" s="43" t="str">
        <f t="shared" si="32"/>
        <v>2021_02</v>
      </c>
      <c r="E390" s="2">
        <f t="shared" si="33"/>
        <v>2021</v>
      </c>
      <c r="F390" s="2">
        <f t="shared" si="34"/>
        <v>2</v>
      </c>
      <c r="G390">
        <v>446134</v>
      </c>
      <c r="H390">
        <v>5212</v>
      </c>
      <c r="I390">
        <v>42472</v>
      </c>
      <c r="J390">
        <v>17918</v>
      </c>
      <c r="K390">
        <v>3402</v>
      </c>
      <c r="L390">
        <v>88668</v>
      </c>
      <c r="M390">
        <v>819380</v>
      </c>
      <c r="N390">
        <v>68125535</v>
      </c>
      <c r="O390">
        <v>217496</v>
      </c>
      <c r="P390">
        <v>4059</v>
      </c>
      <c r="Q390">
        <v>5732</v>
      </c>
      <c r="R390">
        <v>26455629</v>
      </c>
      <c r="S390">
        <v>123907</v>
      </c>
      <c r="T390">
        <v>56</v>
      </c>
      <c r="U390" s="42" t="str">
        <f>IFERROR(VLOOKUP(T390,Mapping!$A$1:$B$17,2,0),Absent)</f>
        <v>Texas</v>
      </c>
      <c r="V390" t="str">
        <f>VLOOKUP(T390,Mapping!$A$1:$B$17,2,0)</f>
        <v>Texas</v>
      </c>
      <c r="W390">
        <v>317829099</v>
      </c>
      <c r="X390">
        <v>1663995</v>
      </c>
    </row>
    <row r="391" spans="1:24" x14ac:dyDescent="0.35">
      <c r="A391" s="1">
        <v>44232</v>
      </c>
      <c r="B391" s="1" t="str">
        <f t="shared" si="30"/>
        <v>2021_02</v>
      </c>
      <c r="C391" s="43" t="str">
        <f t="shared" si="31"/>
        <v>2021_2</v>
      </c>
      <c r="D391" s="43" t="str">
        <f t="shared" si="32"/>
        <v>2021_02</v>
      </c>
      <c r="E391" s="2">
        <f t="shared" si="33"/>
        <v>2021</v>
      </c>
      <c r="F391" s="2">
        <f t="shared" si="34"/>
        <v>2</v>
      </c>
      <c r="G391">
        <v>449677</v>
      </c>
      <c r="H391">
        <v>3543</v>
      </c>
      <c r="I391">
        <v>42626</v>
      </c>
      <c r="J391">
        <v>17284</v>
      </c>
      <c r="K391">
        <v>2940</v>
      </c>
      <c r="L391">
        <v>86373</v>
      </c>
      <c r="M391">
        <v>822320</v>
      </c>
      <c r="N391">
        <v>68396289</v>
      </c>
      <c r="O391">
        <v>270754</v>
      </c>
      <c r="P391">
        <v>4060</v>
      </c>
      <c r="Q391">
        <v>5596</v>
      </c>
      <c r="R391">
        <v>26586775</v>
      </c>
      <c r="S391">
        <v>131146</v>
      </c>
      <c r="T391">
        <v>56</v>
      </c>
      <c r="U391" s="42" t="str">
        <f>IFERROR(VLOOKUP(T391,Mapping!$A$1:$B$17,2,0),Absent)</f>
        <v>Texas</v>
      </c>
      <c r="V391" t="str">
        <f>VLOOKUP(T391,Mapping!$A$1:$B$17,2,0)</f>
        <v>Texas</v>
      </c>
      <c r="W391">
        <v>319697595</v>
      </c>
      <c r="X391">
        <v>1868496</v>
      </c>
    </row>
    <row r="392" spans="1:24" x14ac:dyDescent="0.35">
      <c r="A392" s="1">
        <v>44233</v>
      </c>
      <c r="B392" s="1" t="str">
        <f t="shared" si="30"/>
        <v>2021_02</v>
      </c>
      <c r="C392" s="43" t="str">
        <f t="shared" si="31"/>
        <v>2021_2</v>
      </c>
      <c r="D392" s="43" t="str">
        <f t="shared" si="32"/>
        <v>2021_02</v>
      </c>
      <c r="E392" s="2">
        <f t="shared" si="33"/>
        <v>2021</v>
      </c>
      <c r="F392" s="2">
        <f t="shared" si="34"/>
        <v>2</v>
      </c>
      <c r="G392">
        <v>452671</v>
      </c>
      <c r="H392">
        <v>2994</v>
      </c>
      <c r="I392">
        <v>42730</v>
      </c>
      <c r="J392">
        <v>17093</v>
      </c>
      <c r="K392">
        <v>2443</v>
      </c>
      <c r="L392">
        <v>84233</v>
      </c>
      <c r="M392">
        <v>824763</v>
      </c>
      <c r="N392">
        <v>68678766</v>
      </c>
      <c r="O392">
        <v>282477</v>
      </c>
      <c r="P392">
        <v>4078</v>
      </c>
      <c r="Q392">
        <v>5475</v>
      </c>
      <c r="R392">
        <v>26701332</v>
      </c>
      <c r="S392">
        <v>114557</v>
      </c>
      <c r="T392">
        <v>56</v>
      </c>
      <c r="U392" s="42" t="str">
        <f>IFERROR(VLOOKUP(T392,Mapping!$A$1:$B$17,2,0),Absent)</f>
        <v>Texas</v>
      </c>
      <c r="V392" t="str">
        <f>VLOOKUP(T392,Mapping!$A$1:$B$17,2,0)</f>
        <v>Texas</v>
      </c>
      <c r="W392">
        <v>321586449</v>
      </c>
      <c r="X392">
        <v>1888854</v>
      </c>
    </row>
    <row r="393" spans="1:24" x14ac:dyDescent="0.35">
      <c r="A393" s="1">
        <v>44234</v>
      </c>
      <c r="B393" s="1" t="str">
        <f t="shared" si="30"/>
        <v>2021_02</v>
      </c>
      <c r="C393" s="43" t="str">
        <f t="shared" si="31"/>
        <v>2021_2</v>
      </c>
      <c r="D393" s="43" t="str">
        <f t="shared" si="32"/>
        <v>2021_02</v>
      </c>
      <c r="E393" s="2">
        <f t="shared" si="33"/>
        <v>2021</v>
      </c>
      <c r="F393" s="2">
        <f t="shared" si="34"/>
        <v>2</v>
      </c>
      <c r="G393">
        <v>454146</v>
      </c>
      <c r="H393">
        <v>1475</v>
      </c>
      <c r="I393">
        <v>42779</v>
      </c>
      <c r="J393">
        <v>16616</v>
      </c>
      <c r="K393">
        <v>1543</v>
      </c>
      <c r="L393">
        <v>81439</v>
      </c>
      <c r="M393">
        <v>826306</v>
      </c>
      <c r="N393">
        <v>68887069</v>
      </c>
      <c r="O393">
        <v>208303</v>
      </c>
      <c r="P393">
        <v>4079</v>
      </c>
      <c r="Q393">
        <v>5342</v>
      </c>
      <c r="R393">
        <v>26797326</v>
      </c>
      <c r="S393">
        <v>95994</v>
      </c>
      <c r="T393">
        <v>56</v>
      </c>
      <c r="U393" s="42" t="str">
        <f>IFERROR(VLOOKUP(T393,Mapping!$A$1:$B$17,2,0),Absent)</f>
        <v>Texas</v>
      </c>
      <c r="V393" t="str">
        <f>VLOOKUP(T393,Mapping!$A$1:$B$17,2,0)</f>
        <v>Texas</v>
      </c>
      <c r="W393">
        <v>323085257</v>
      </c>
      <c r="X393">
        <v>1498808</v>
      </c>
    </row>
    <row r="394" spans="1:24" x14ac:dyDescent="0.35">
      <c r="A394" s="1">
        <v>44235</v>
      </c>
      <c r="B394" s="1" t="str">
        <f t="shared" si="30"/>
        <v>2021_02</v>
      </c>
      <c r="C394" s="43" t="str">
        <f t="shared" si="31"/>
        <v>2021_2</v>
      </c>
      <c r="D394" s="43" t="str">
        <f t="shared" si="32"/>
        <v>2021_02</v>
      </c>
      <c r="E394" s="2">
        <f t="shared" si="33"/>
        <v>2021</v>
      </c>
      <c r="F394" s="2">
        <f t="shared" si="34"/>
        <v>2</v>
      </c>
      <c r="G394">
        <v>455455</v>
      </c>
      <c r="I394">
        <v>42833</v>
      </c>
      <c r="J394">
        <v>16174</v>
      </c>
      <c r="K394">
        <v>1638</v>
      </c>
      <c r="L394">
        <v>80055</v>
      </c>
      <c r="M394">
        <v>827944</v>
      </c>
      <c r="N394">
        <v>69029225</v>
      </c>
      <c r="O394">
        <v>142156</v>
      </c>
      <c r="P394">
        <v>4080</v>
      </c>
      <c r="Q394">
        <v>5260</v>
      </c>
      <c r="R394">
        <v>26875063</v>
      </c>
      <c r="S394">
        <v>77737</v>
      </c>
      <c r="T394">
        <v>56</v>
      </c>
      <c r="U394" s="42" t="str">
        <f>IFERROR(VLOOKUP(T394,Mapping!$A$1:$B$17,2,0),Absent)</f>
        <v>Texas</v>
      </c>
      <c r="V394" t="str">
        <f>VLOOKUP(T394,Mapping!$A$1:$B$17,2,0)</f>
        <v>Texas</v>
      </c>
      <c r="W394">
        <v>324485266</v>
      </c>
      <c r="X394">
        <v>1400009</v>
      </c>
    </row>
    <row r="395" spans="1:24" x14ac:dyDescent="0.35">
      <c r="A395" s="1">
        <v>44236</v>
      </c>
      <c r="B395" s="1" t="str">
        <f t="shared" si="30"/>
        <v>2021_02</v>
      </c>
      <c r="C395" s="43" t="str">
        <f t="shared" si="31"/>
        <v>2021_2</v>
      </c>
      <c r="D395" s="43" t="str">
        <f t="shared" si="32"/>
        <v>2021_02</v>
      </c>
      <c r="E395" s="2">
        <f t="shared" si="33"/>
        <v>2021</v>
      </c>
      <c r="F395" s="2">
        <f t="shared" si="34"/>
        <v>2</v>
      </c>
      <c r="G395">
        <v>458250</v>
      </c>
      <c r="I395">
        <v>43000</v>
      </c>
      <c r="J395">
        <v>16129</v>
      </c>
      <c r="K395">
        <v>3144</v>
      </c>
      <c r="L395">
        <v>79179</v>
      </c>
      <c r="M395">
        <v>831088</v>
      </c>
      <c r="N395">
        <v>69366393</v>
      </c>
      <c r="O395">
        <v>337168</v>
      </c>
      <c r="P395">
        <v>4092</v>
      </c>
      <c r="Q395">
        <v>5216</v>
      </c>
      <c r="R395">
        <v>26968049</v>
      </c>
      <c r="S395">
        <v>92986</v>
      </c>
      <c r="T395">
        <v>56</v>
      </c>
      <c r="U395" s="42" t="str">
        <f>IFERROR(VLOOKUP(T395,Mapping!$A$1:$B$17,2,0),Absent)</f>
        <v>Texas</v>
      </c>
      <c r="V395" t="str">
        <f>VLOOKUP(T395,Mapping!$A$1:$B$17,2,0)</f>
        <v>Texas</v>
      </c>
      <c r="W395">
        <v>325973747</v>
      </c>
      <c r="X395">
        <v>1488481</v>
      </c>
    </row>
    <row r="396" spans="1:24" x14ac:dyDescent="0.35">
      <c r="A396" s="1">
        <v>44237</v>
      </c>
      <c r="B396" s="1" t="str">
        <f t="shared" si="30"/>
        <v>2021_02</v>
      </c>
      <c r="C396" s="43" t="str">
        <f t="shared" si="31"/>
        <v>2021_2</v>
      </c>
      <c r="D396" s="43" t="str">
        <f t="shared" si="32"/>
        <v>2021_02</v>
      </c>
      <c r="E396" s="2">
        <f t="shared" si="33"/>
        <v>2021</v>
      </c>
      <c r="F396" s="2">
        <f t="shared" si="34"/>
        <v>2</v>
      </c>
      <c r="G396">
        <v>461695</v>
      </c>
      <c r="I396">
        <v>43184</v>
      </c>
      <c r="J396">
        <v>15788</v>
      </c>
      <c r="K396">
        <v>3226</v>
      </c>
      <c r="L396">
        <v>76979</v>
      </c>
      <c r="M396">
        <v>834314</v>
      </c>
      <c r="N396">
        <v>69522254</v>
      </c>
      <c r="O396">
        <v>155861</v>
      </c>
      <c r="P396">
        <v>4106</v>
      </c>
      <c r="Q396">
        <v>5121</v>
      </c>
      <c r="R396">
        <v>27063243</v>
      </c>
      <c r="S396">
        <v>95194</v>
      </c>
      <c r="T396">
        <v>56</v>
      </c>
      <c r="U396" s="42" t="str">
        <f>IFERROR(VLOOKUP(T396,Mapping!$A$1:$B$17,2,0),Absent)</f>
        <v>Texas</v>
      </c>
      <c r="V396" t="str">
        <f>VLOOKUP(T396,Mapping!$A$1:$B$17,2,0)</f>
        <v>Texas</v>
      </c>
      <c r="W396">
        <v>327356456</v>
      </c>
      <c r="X396">
        <v>1382709</v>
      </c>
    </row>
    <row r="397" spans="1:24" x14ac:dyDescent="0.35">
      <c r="A397" s="1">
        <v>44238</v>
      </c>
      <c r="B397" s="1" t="str">
        <f t="shared" si="30"/>
        <v>2021_02</v>
      </c>
      <c r="C397" s="43" t="str">
        <f t="shared" si="31"/>
        <v>2021_2</v>
      </c>
      <c r="D397" s="43" t="str">
        <f t="shared" si="32"/>
        <v>2021_02</v>
      </c>
      <c r="E397" s="2">
        <f t="shared" si="33"/>
        <v>2021</v>
      </c>
      <c r="F397" s="2">
        <f t="shared" si="34"/>
        <v>2</v>
      </c>
      <c r="G397">
        <v>465568</v>
      </c>
      <c r="I397">
        <v>43291</v>
      </c>
      <c r="J397">
        <v>15190</v>
      </c>
      <c r="K397">
        <v>2460</v>
      </c>
      <c r="L397">
        <v>74225</v>
      </c>
      <c r="M397">
        <v>836774</v>
      </c>
      <c r="N397">
        <v>69782378</v>
      </c>
      <c r="O397">
        <v>260124</v>
      </c>
      <c r="P397">
        <v>4113</v>
      </c>
      <c r="Q397">
        <v>4970</v>
      </c>
      <c r="R397">
        <v>27165660</v>
      </c>
      <c r="S397">
        <v>102417</v>
      </c>
      <c r="T397">
        <v>56</v>
      </c>
      <c r="U397" s="42" t="str">
        <f>IFERROR(VLOOKUP(T397,Mapping!$A$1:$B$17,2,0),Absent)</f>
        <v>Texas</v>
      </c>
      <c r="V397" t="str">
        <f>VLOOKUP(T397,Mapping!$A$1:$B$17,2,0)</f>
        <v>Texas</v>
      </c>
      <c r="W397">
        <v>329212385</v>
      </c>
      <c r="X397">
        <v>1855929</v>
      </c>
    </row>
    <row r="398" spans="1:24" x14ac:dyDescent="0.35">
      <c r="A398" s="1">
        <v>44239</v>
      </c>
      <c r="B398" s="1" t="str">
        <f t="shared" si="30"/>
        <v>2021_02</v>
      </c>
      <c r="C398" s="43" t="str">
        <f t="shared" si="31"/>
        <v>2021_2</v>
      </c>
      <c r="D398" s="43" t="str">
        <f t="shared" si="32"/>
        <v>2021_02</v>
      </c>
      <c r="E398" s="2">
        <f t="shared" si="33"/>
        <v>2021</v>
      </c>
      <c r="F398" s="2">
        <f t="shared" si="34"/>
        <v>2</v>
      </c>
      <c r="G398">
        <v>470995</v>
      </c>
      <c r="I398">
        <v>43389</v>
      </c>
      <c r="J398">
        <v>14775</v>
      </c>
      <c r="K398">
        <v>2347</v>
      </c>
      <c r="L398">
        <v>71497</v>
      </c>
      <c r="M398">
        <v>839121</v>
      </c>
      <c r="N398">
        <v>70038361</v>
      </c>
      <c r="O398">
        <v>255983</v>
      </c>
      <c r="P398">
        <v>4126</v>
      </c>
      <c r="Q398">
        <v>4849</v>
      </c>
      <c r="R398">
        <v>27266690</v>
      </c>
      <c r="S398">
        <v>101030</v>
      </c>
      <c r="T398">
        <v>56</v>
      </c>
      <c r="U398" s="42" t="str">
        <f>IFERROR(VLOOKUP(T398,Mapping!$A$1:$B$17,2,0),Absent)</f>
        <v>Texas</v>
      </c>
      <c r="V398" t="str">
        <f>VLOOKUP(T398,Mapping!$A$1:$B$17,2,0)</f>
        <v>Texas</v>
      </c>
      <c r="W398">
        <v>331024839</v>
      </c>
      <c r="X398">
        <v>1812454</v>
      </c>
    </row>
    <row r="399" spans="1:24" x14ac:dyDescent="0.35">
      <c r="A399" s="1">
        <v>44240</v>
      </c>
      <c r="B399" s="1" t="str">
        <f t="shared" si="30"/>
        <v>2021_02</v>
      </c>
      <c r="C399" s="43" t="str">
        <f t="shared" si="31"/>
        <v>2021_2</v>
      </c>
      <c r="D399" s="43" t="str">
        <f t="shared" si="32"/>
        <v>2021_02</v>
      </c>
      <c r="E399" s="2">
        <f t="shared" si="33"/>
        <v>2021</v>
      </c>
      <c r="F399" s="2">
        <f t="shared" si="34"/>
        <v>2</v>
      </c>
      <c r="G399">
        <v>474462</v>
      </c>
      <c r="I399">
        <v>43463</v>
      </c>
      <c r="J399">
        <v>14396</v>
      </c>
      <c r="K399">
        <v>1805</v>
      </c>
      <c r="L399">
        <v>69283</v>
      </c>
      <c r="M399">
        <v>840926</v>
      </c>
      <c r="N399">
        <v>70272654</v>
      </c>
      <c r="O399">
        <v>234293</v>
      </c>
      <c r="P399">
        <v>4140</v>
      </c>
      <c r="Q399">
        <v>4648</v>
      </c>
      <c r="R399">
        <v>27357332</v>
      </c>
      <c r="S399">
        <v>90642</v>
      </c>
      <c r="T399">
        <v>56</v>
      </c>
      <c r="U399" s="42" t="str">
        <f>IFERROR(VLOOKUP(T399,Mapping!$A$1:$B$17,2,0),Absent)</f>
        <v>Texas</v>
      </c>
      <c r="V399" t="str">
        <f>VLOOKUP(T399,Mapping!$A$1:$B$17,2,0)</f>
        <v>Texas</v>
      </c>
      <c r="W399">
        <v>332782447</v>
      </c>
      <c r="X399">
        <v>1757608</v>
      </c>
    </row>
    <row r="400" spans="1:24" x14ac:dyDescent="0.35">
      <c r="A400" s="1">
        <v>44241</v>
      </c>
      <c r="B400" s="1" t="str">
        <f t="shared" si="30"/>
        <v>2021_02</v>
      </c>
      <c r="C400" s="43" t="str">
        <f t="shared" si="31"/>
        <v>2021_2</v>
      </c>
      <c r="D400" s="43" t="str">
        <f t="shared" si="32"/>
        <v>2021_02</v>
      </c>
      <c r="E400" s="2">
        <f t="shared" si="33"/>
        <v>2021</v>
      </c>
      <c r="F400" s="2">
        <f t="shared" si="34"/>
        <v>2</v>
      </c>
      <c r="G400">
        <v>475828</v>
      </c>
      <c r="I400">
        <v>43516</v>
      </c>
      <c r="J400">
        <v>14047</v>
      </c>
      <c r="K400">
        <v>1236</v>
      </c>
      <c r="L400">
        <v>67023</v>
      </c>
      <c r="M400">
        <v>842162</v>
      </c>
      <c r="N400">
        <v>70444531</v>
      </c>
      <c r="O400">
        <v>171877</v>
      </c>
      <c r="P400">
        <v>4141</v>
      </c>
      <c r="Q400">
        <v>4538</v>
      </c>
      <c r="R400">
        <v>27429496</v>
      </c>
      <c r="S400">
        <v>72164</v>
      </c>
      <c r="T400">
        <v>56</v>
      </c>
      <c r="U400" s="42" t="str">
        <f>IFERROR(VLOOKUP(T400,Mapping!$A$1:$B$17,2,0),Absent)</f>
        <v>Texas</v>
      </c>
      <c r="V400" t="str">
        <f>VLOOKUP(T400,Mapping!$A$1:$B$17,2,0)</f>
        <v>Texas</v>
      </c>
      <c r="W400">
        <v>334222078</v>
      </c>
      <c r="X400">
        <v>1439631</v>
      </c>
    </row>
    <row r="401" spans="1:24" x14ac:dyDescent="0.35">
      <c r="A401" s="1">
        <v>44242</v>
      </c>
      <c r="B401" s="1" t="str">
        <f t="shared" si="30"/>
        <v>2021_02</v>
      </c>
      <c r="C401" s="43" t="str">
        <f t="shared" si="31"/>
        <v>2021_2</v>
      </c>
      <c r="D401" s="43" t="str">
        <f t="shared" si="32"/>
        <v>2021_02</v>
      </c>
      <c r="E401" s="2">
        <f t="shared" si="33"/>
        <v>2021</v>
      </c>
      <c r="F401" s="2">
        <f t="shared" si="34"/>
        <v>2</v>
      </c>
      <c r="G401">
        <v>476906</v>
      </c>
      <c r="H401">
        <v>1078</v>
      </c>
      <c r="I401">
        <v>43553</v>
      </c>
      <c r="J401">
        <v>13799</v>
      </c>
      <c r="K401">
        <v>1130</v>
      </c>
      <c r="L401">
        <v>65455</v>
      </c>
      <c r="M401">
        <v>843292</v>
      </c>
      <c r="N401">
        <v>70587919</v>
      </c>
      <c r="O401">
        <v>143388</v>
      </c>
      <c r="P401">
        <v>4143</v>
      </c>
      <c r="Q401">
        <v>4454</v>
      </c>
      <c r="R401">
        <v>27484573</v>
      </c>
      <c r="S401">
        <v>55077</v>
      </c>
      <c r="T401">
        <v>56</v>
      </c>
      <c r="U401" s="42" t="str">
        <f>IFERROR(VLOOKUP(T401,Mapping!$A$1:$B$17,2,0),Absent)</f>
        <v>Texas</v>
      </c>
      <c r="V401" t="str">
        <f>VLOOKUP(T401,Mapping!$A$1:$B$17,2,0)</f>
        <v>Texas</v>
      </c>
      <c r="W401">
        <v>335345638</v>
      </c>
      <c r="X401">
        <v>1123560</v>
      </c>
    </row>
    <row r="402" spans="1:24" x14ac:dyDescent="0.35">
      <c r="A402" s="1">
        <v>44243</v>
      </c>
      <c r="B402" s="1" t="str">
        <f t="shared" si="30"/>
        <v>2021_02</v>
      </c>
      <c r="C402" s="43" t="str">
        <f t="shared" si="31"/>
        <v>2021_2</v>
      </c>
      <c r="D402" s="43" t="str">
        <f t="shared" si="32"/>
        <v>2021_02</v>
      </c>
      <c r="E402" s="2">
        <f t="shared" si="33"/>
        <v>2021</v>
      </c>
      <c r="F402" s="2">
        <f t="shared" si="34"/>
        <v>2</v>
      </c>
      <c r="G402">
        <v>478259</v>
      </c>
      <c r="H402">
        <v>1353</v>
      </c>
      <c r="I402">
        <v>43673</v>
      </c>
      <c r="J402">
        <v>13616</v>
      </c>
      <c r="K402">
        <v>2094</v>
      </c>
      <c r="L402">
        <v>64533</v>
      </c>
      <c r="M402">
        <v>845386</v>
      </c>
      <c r="N402">
        <v>70689021</v>
      </c>
      <c r="O402">
        <v>101102</v>
      </c>
      <c r="P402">
        <v>4149</v>
      </c>
      <c r="Q402">
        <v>4406</v>
      </c>
      <c r="R402">
        <v>27540885</v>
      </c>
      <c r="S402">
        <v>56312</v>
      </c>
      <c r="T402">
        <v>56</v>
      </c>
      <c r="U402" s="42" t="str">
        <f>IFERROR(VLOOKUP(T402,Mapping!$A$1:$B$17,2,0),Absent)</f>
        <v>Texas</v>
      </c>
      <c r="V402" t="str">
        <f>VLOOKUP(T402,Mapping!$A$1:$B$17,2,0)</f>
        <v>Texas</v>
      </c>
      <c r="W402">
        <v>336399336</v>
      </c>
      <c r="X402">
        <v>1053698</v>
      </c>
    </row>
    <row r="403" spans="1:24" x14ac:dyDescent="0.35">
      <c r="A403" s="1">
        <v>44244</v>
      </c>
      <c r="B403" s="1" t="str">
        <f t="shared" si="30"/>
        <v>2021_02</v>
      </c>
      <c r="C403" s="43" t="str">
        <f t="shared" si="31"/>
        <v>2021_2</v>
      </c>
      <c r="D403" s="43" t="str">
        <f t="shared" si="32"/>
        <v>2021_02</v>
      </c>
      <c r="E403" s="2">
        <f t="shared" si="33"/>
        <v>2021</v>
      </c>
      <c r="F403" s="2">
        <f t="shared" si="34"/>
        <v>2</v>
      </c>
      <c r="G403">
        <v>480607</v>
      </c>
      <c r="H403">
        <v>2348</v>
      </c>
      <c r="I403">
        <v>43823</v>
      </c>
      <c r="J403">
        <v>13103</v>
      </c>
      <c r="K403">
        <v>2857</v>
      </c>
      <c r="L403">
        <v>63405</v>
      </c>
      <c r="M403">
        <v>848243</v>
      </c>
      <c r="N403">
        <v>70922687</v>
      </c>
      <c r="O403">
        <v>233666</v>
      </c>
      <c r="P403">
        <v>4154</v>
      </c>
      <c r="Q403">
        <v>4271</v>
      </c>
      <c r="R403">
        <v>27607724</v>
      </c>
      <c r="S403">
        <v>66839</v>
      </c>
      <c r="T403">
        <v>56</v>
      </c>
      <c r="U403" s="42" t="str">
        <f>IFERROR(VLOOKUP(T403,Mapping!$A$1:$B$17,2,0),Absent)</f>
        <v>Texas</v>
      </c>
      <c r="V403" t="str">
        <f>VLOOKUP(T403,Mapping!$A$1:$B$17,2,0)</f>
        <v>Texas</v>
      </c>
      <c r="W403">
        <v>337697757</v>
      </c>
      <c r="X403">
        <v>1298421</v>
      </c>
    </row>
    <row r="404" spans="1:24" x14ac:dyDescent="0.35">
      <c r="A404" s="1">
        <v>44245</v>
      </c>
      <c r="B404" s="1" t="str">
        <f t="shared" si="30"/>
        <v>2021_02</v>
      </c>
      <c r="C404" s="43" t="str">
        <f t="shared" si="31"/>
        <v>2021_2</v>
      </c>
      <c r="D404" s="43" t="str">
        <f t="shared" si="32"/>
        <v>2021_02</v>
      </c>
      <c r="E404" s="2">
        <f t="shared" si="33"/>
        <v>2021</v>
      </c>
      <c r="F404" s="2">
        <f t="shared" si="34"/>
        <v>2</v>
      </c>
      <c r="G404">
        <v>483223</v>
      </c>
      <c r="H404">
        <v>2616</v>
      </c>
      <c r="I404">
        <v>43964</v>
      </c>
      <c r="J404">
        <v>13045</v>
      </c>
      <c r="K404">
        <v>2497</v>
      </c>
      <c r="L404">
        <v>62300</v>
      </c>
      <c r="M404">
        <v>850740</v>
      </c>
      <c r="N404">
        <v>71141178</v>
      </c>
      <c r="O404">
        <v>218491</v>
      </c>
      <c r="P404">
        <v>4178</v>
      </c>
      <c r="Q404">
        <v>4180</v>
      </c>
      <c r="R404">
        <v>27674548</v>
      </c>
      <c r="S404">
        <v>66824</v>
      </c>
      <c r="T404">
        <v>56</v>
      </c>
      <c r="U404" s="42" t="str">
        <f>IFERROR(VLOOKUP(T404,Mapping!$A$1:$B$17,2,0),Absent)</f>
        <v>Texas</v>
      </c>
      <c r="V404" t="str">
        <f>VLOOKUP(T404,Mapping!$A$1:$B$17,2,0)</f>
        <v>Texas</v>
      </c>
      <c r="W404">
        <v>339043606</v>
      </c>
      <c r="X404">
        <v>1345849</v>
      </c>
    </row>
    <row r="405" spans="1:24" x14ac:dyDescent="0.35">
      <c r="A405" s="1">
        <v>44246</v>
      </c>
      <c r="B405" s="1" t="str">
        <f t="shared" si="30"/>
        <v>2021_02</v>
      </c>
      <c r="C405" s="43" t="str">
        <f t="shared" si="31"/>
        <v>2021_2</v>
      </c>
      <c r="D405" s="43" t="str">
        <f t="shared" si="32"/>
        <v>2021_02</v>
      </c>
      <c r="E405" s="2">
        <f t="shared" si="33"/>
        <v>2021</v>
      </c>
      <c r="F405" s="2">
        <f t="shared" si="34"/>
        <v>2</v>
      </c>
      <c r="G405">
        <v>485700</v>
      </c>
      <c r="H405">
        <v>2477</v>
      </c>
      <c r="I405">
        <v>44085</v>
      </c>
      <c r="J405">
        <v>12491</v>
      </c>
      <c r="K405">
        <v>2674</v>
      </c>
      <c r="L405">
        <v>59882</v>
      </c>
      <c r="M405">
        <v>853414</v>
      </c>
      <c r="N405">
        <v>71365933</v>
      </c>
      <c r="O405">
        <v>224755</v>
      </c>
      <c r="P405">
        <v>4187</v>
      </c>
      <c r="Q405">
        <v>4118</v>
      </c>
      <c r="R405">
        <v>27749224</v>
      </c>
      <c r="S405">
        <v>74676</v>
      </c>
      <c r="T405">
        <v>56</v>
      </c>
      <c r="U405" s="42" t="str">
        <f>IFERROR(VLOOKUP(T405,Mapping!$A$1:$B$17,2,0),Absent)</f>
        <v>Texas</v>
      </c>
      <c r="V405" t="str">
        <f>VLOOKUP(T405,Mapping!$A$1:$B$17,2,0)</f>
        <v>Texas</v>
      </c>
      <c r="W405">
        <v>340921639</v>
      </c>
      <c r="X405">
        <v>1878033</v>
      </c>
    </row>
    <row r="406" spans="1:24" x14ac:dyDescent="0.35">
      <c r="A406" s="1">
        <v>44247</v>
      </c>
      <c r="B406" s="1" t="str">
        <f t="shared" si="30"/>
        <v>2021_02</v>
      </c>
      <c r="C406" s="43" t="str">
        <f t="shared" si="31"/>
        <v>2021_2</v>
      </c>
      <c r="D406" s="43" t="str">
        <f t="shared" si="32"/>
        <v>2021_02</v>
      </c>
      <c r="E406" s="2">
        <f t="shared" si="33"/>
        <v>2021</v>
      </c>
      <c r="F406" s="2">
        <f t="shared" si="34"/>
        <v>2</v>
      </c>
      <c r="G406">
        <v>487860</v>
      </c>
      <c r="H406">
        <v>2160</v>
      </c>
      <c r="I406">
        <v>44166</v>
      </c>
      <c r="J406">
        <v>12120</v>
      </c>
      <c r="K406">
        <v>1732</v>
      </c>
      <c r="L406">
        <v>58222</v>
      </c>
      <c r="M406">
        <v>855146</v>
      </c>
      <c r="N406">
        <v>71507723</v>
      </c>
      <c r="O406">
        <v>141790</v>
      </c>
      <c r="P406">
        <v>4197</v>
      </c>
      <c r="Q406">
        <v>3932</v>
      </c>
      <c r="R406">
        <v>27821578</v>
      </c>
      <c r="S406">
        <v>72354</v>
      </c>
      <c r="T406">
        <v>56</v>
      </c>
      <c r="U406" s="42" t="str">
        <f>IFERROR(VLOOKUP(T406,Mapping!$A$1:$B$17,2,0),Absent)</f>
        <v>Texas</v>
      </c>
      <c r="V406" t="str">
        <f>VLOOKUP(T406,Mapping!$A$1:$B$17,2,0)</f>
        <v>Texas</v>
      </c>
      <c r="W406">
        <v>342212120</v>
      </c>
      <c r="X406">
        <v>1290481</v>
      </c>
    </row>
    <row r="407" spans="1:24" x14ac:dyDescent="0.35">
      <c r="A407" s="1">
        <v>44248</v>
      </c>
      <c r="B407" s="1" t="str">
        <f t="shared" si="30"/>
        <v>2021_02</v>
      </c>
      <c r="C407" s="43" t="str">
        <f t="shared" si="31"/>
        <v>2021_2</v>
      </c>
      <c r="D407" s="43" t="str">
        <f t="shared" si="32"/>
        <v>2021_02</v>
      </c>
      <c r="E407" s="2">
        <f t="shared" si="33"/>
        <v>2021</v>
      </c>
      <c r="F407" s="2">
        <f t="shared" si="34"/>
        <v>2</v>
      </c>
      <c r="G407">
        <v>489147</v>
      </c>
      <c r="H407">
        <v>1287</v>
      </c>
      <c r="I407">
        <v>44216</v>
      </c>
      <c r="J407">
        <v>11862</v>
      </c>
      <c r="K407">
        <v>997</v>
      </c>
      <c r="L407">
        <v>56159</v>
      </c>
      <c r="M407">
        <v>856143</v>
      </c>
      <c r="N407">
        <v>71664501</v>
      </c>
      <c r="O407">
        <v>156778</v>
      </c>
      <c r="P407">
        <v>4197</v>
      </c>
      <c r="Q407">
        <v>3915</v>
      </c>
      <c r="R407">
        <v>27880280</v>
      </c>
      <c r="S407">
        <v>58702</v>
      </c>
      <c r="T407">
        <v>56</v>
      </c>
      <c r="U407" s="42" t="str">
        <f>IFERROR(VLOOKUP(T407,Mapping!$A$1:$B$17,2,0),Absent)</f>
        <v>Texas</v>
      </c>
      <c r="V407" t="str">
        <f>VLOOKUP(T407,Mapping!$A$1:$B$17,2,0)</f>
        <v>Texas</v>
      </c>
      <c r="W407">
        <v>343445115</v>
      </c>
      <c r="X407">
        <v>1232995</v>
      </c>
    </row>
    <row r="408" spans="1:24" x14ac:dyDescent="0.35">
      <c r="A408" s="1">
        <v>44249</v>
      </c>
      <c r="B408" s="1" t="str">
        <f t="shared" si="30"/>
        <v>2021_02</v>
      </c>
      <c r="C408" s="43" t="str">
        <f t="shared" si="31"/>
        <v>2021_2</v>
      </c>
      <c r="D408" s="43" t="str">
        <f t="shared" si="32"/>
        <v>2021_02</v>
      </c>
      <c r="E408" s="2">
        <f t="shared" si="33"/>
        <v>2021</v>
      </c>
      <c r="F408" s="2">
        <f t="shared" si="34"/>
        <v>2</v>
      </c>
      <c r="G408">
        <v>490382</v>
      </c>
      <c r="H408">
        <v>1235</v>
      </c>
      <c r="I408">
        <v>44266</v>
      </c>
      <c r="J408">
        <v>11536</v>
      </c>
      <c r="K408">
        <v>1305</v>
      </c>
      <c r="L408">
        <v>55403</v>
      </c>
      <c r="M408">
        <v>857448</v>
      </c>
      <c r="N408">
        <v>71788112</v>
      </c>
      <c r="O408">
        <v>123611</v>
      </c>
      <c r="P408">
        <v>4200</v>
      </c>
      <c r="Q408">
        <v>3804</v>
      </c>
      <c r="R408">
        <v>27932810</v>
      </c>
      <c r="S408">
        <v>52530</v>
      </c>
      <c r="T408">
        <v>56</v>
      </c>
      <c r="U408" s="42" t="str">
        <f>IFERROR(VLOOKUP(T408,Mapping!$A$1:$B$17,2,0),Absent)</f>
        <v>Texas</v>
      </c>
      <c r="V408" t="str">
        <f>VLOOKUP(T408,Mapping!$A$1:$B$17,2,0)</f>
        <v>Texas</v>
      </c>
      <c r="W408">
        <v>344646362</v>
      </c>
      <c r="X408">
        <v>1201247</v>
      </c>
    </row>
    <row r="409" spans="1:24" x14ac:dyDescent="0.35">
      <c r="A409" s="1">
        <v>44250</v>
      </c>
      <c r="B409" s="1" t="str">
        <f t="shared" si="30"/>
        <v>2021_02</v>
      </c>
      <c r="C409" s="43" t="str">
        <f t="shared" si="31"/>
        <v>2021_2</v>
      </c>
      <c r="D409" s="43" t="str">
        <f t="shared" si="32"/>
        <v>2021_02</v>
      </c>
      <c r="E409" s="2">
        <f t="shared" si="33"/>
        <v>2021</v>
      </c>
      <c r="F409" s="2">
        <f t="shared" si="34"/>
        <v>2</v>
      </c>
      <c r="G409">
        <v>492623</v>
      </c>
      <c r="H409">
        <v>2241</v>
      </c>
      <c r="I409">
        <v>44420</v>
      </c>
      <c r="J409">
        <v>11272</v>
      </c>
      <c r="K409">
        <v>2164</v>
      </c>
      <c r="L409">
        <v>55058</v>
      </c>
      <c r="M409">
        <v>859612</v>
      </c>
      <c r="N409">
        <v>72013379</v>
      </c>
      <c r="O409">
        <v>225267</v>
      </c>
      <c r="P409">
        <v>4214</v>
      </c>
      <c r="Q409">
        <v>3755</v>
      </c>
      <c r="R409">
        <v>28001915</v>
      </c>
      <c r="S409">
        <v>69105</v>
      </c>
      <c r="T409">
        <v>56</v>
      </c>
      <c r="U409" s="42" t="str">
        <f>IFERROR(VLOOKUP(T409,Mapping!$A$1:$B$17,2,0),Absent)</f>
        <v>Texas</v>
      </c>
      <c r="V409" t="str">
        <f>VLOOKUP(T409,Mapping!$A$1:$B$17,2,0)</f>
        <v>Texas</v>
      </c>
      <c r="W409">
        <v>345840197</v>
      </c>
      <c r="X409">
        <v>1193835</v>
      </c>
    </row>
    <row r="410" spans="1:24" x14ac:dyDescent="0.35">
      <c r="A410" s="1">
        <v>44251</v>
      </c>
      <c r="B410" s="1" t="str">
        <f t="shared" si="30"/>
        <v>2021_02</v>
      </c>
      <c r="C410" s="43" t="str">
        <f t="shared" si="31"/>
        <v>2021_2</v>
      </c>
      <c r="D410" s="43" t="str">
        <f t="shared" si="32"/>
        <v>2021_02</v>
      </c>
      <c r="E410" s="2">
        <f t="shared" si="33"/>
        <v>2021</v>
      </c>
      <c r="F410" s="2">
        <f t="shared" si="34"/>
        <v>2</v>
      </c>
      <c r="G410">
        <v>495070</v>
      </c>
      <c r="H410">
        <v>2447</v>
      </c>
      <c r="I410">
        <v>44534</v>
      </c>
      <c r="J410">
        <v>11026</v>
      </c>
      <c r="K410">
        <v>2172</v>
      </c>
      <c r="L410">
        <v>54118</v>
      </c>
      <c r="M410">
        <v>861784</v>
      </c>
      <c r="N410">
        <v>72258697</v>
      </c>
      <c r="O410">
        <v>245318</v>
      </c>
      <c r="P410">
        <v>4227</v>
      </c>
      <c r="Q410">
        <v>3685</v>
      </c>
      <c r="R410">
        <v>28075173</v>
      </c>
      <c r="S410">
        <v>73258</v>
      </c>
      <c r="T410">
        <v>56</v>
      </c>
      <c r="U410" s="42" t="str">
        <f>IFERROR(VLOOKUP(T410,Mapping!$A$1:$B$17,2,0),Absent)</f>
        <v>Texas</v>
      </c>
      <c r="V410" t="str">
        <f>VLOOKUP(T410,Mapping!$A$1:$B$17,2,0)</f>
        <v>Texas</v>
      </c>
      <c r="W410">
        <v>347290863</v>
      </c>
      <c r="X410">
        <v>1450666</v>
      </c>
    </row>
    <row r="411" spans="1:24" x14ac:dyDescent="0.35">
      <c r="A411" s="1">
        <v>44252</v>
      </c>
      <c r="B411" s="1" t="str">
        <f t="shared" si="30"/>
        <v>2021_02</v>
      </c>
      <c r="C411" s="43" t="str">
        <f t="shared" si="31"/>
        <v>2021_2</v>
      </c>
      <c r="D411" s="43" t="str">
        <f t="shared" si="32"/>
        <v>2021_02</v>
      </c>
      <c r="E411" s="2">
        <f t="shared" si="33"/>
        <v>2021</v>
      </c>
      <c r="F411" s="2">
        <f t="shared" si="34"/>
        <v>2</v>
      </c>
      <c r="G411">
        <v>498208</v>
      </c>
      <c r="H411">
        <v>3138</v>
      </c>
      <c r="I411">
        <v>44636</v>
      </c>
      <c r="J411">
        <v>10846</v>
      </c>
      <c r="K411">
        <v>1982</v>
      </c>
      <c r="L411">
        <v>52669</v>
      </c>
      <c r="M411">
        <v>863766</v>
      </c>
      <c r="N411">
        <v>72530906</v>
      </c>
      <c r="O411">
        <v>272209</v>
      </c>
      <c r="P411">
        <v>4233</v>
      </c>
      <c r="Q411">
        <v>3567</v>
      </c>
      <c r="R411">
        <v>28150738</v>
      </c>
      <c r="S411">
        <v>75565</v>
      </c>
      <c r="T411">
        <v>56</v>
      </c>
      <c r="U411" s="42" t="str">
        <f>IFERROR(VLOOKUP(T411,Mapping!$A$1:$B$17,2,0),Absent)</f>
        <v>Texas</v>
      </c>
      <c r="V411" t="str">
        <f>VLOOKUP(T411,Mapping!$A$1:$B$17,2,0)</f>
        <v>Texas</v>
      </c>
      <c r="W411">
        <v>349117007</v>
      </c>
      <c r="X411">
        <v>1826144</v>
      </c>
    </row>
    <row r="412" spans="1:24" x14ac:dyDescent="0.35">
      <c r="A412" s="1">
        <v>44253</v>
      </c>
      <c r="B412" s="1" t="str">
        <f t="shared" si="30"/>
        <v>2021_02</v>
      </c>
      <c r="C412" s="43" t="str">
        <f t="shared" si="31"/>
        <v>2021_2</v>
      </c>
      <c r="D412" s="43" t="str">
        <f t="shared" si="32"/>
        <v>2021_02</v>
      </c>
      <c r="E412" s="2">
        <f t="shared" si="33"/>
        <v>2021</v>
      </c>
      <c r="F412" s="2">
        <f t="shared" si="34"/>
        <v>2</v>
      </c>
      <c r="G412">
        <v>500349</v>
      </c>
      <c r="H412">
        <v>2141</v>
      </c>
      <c r="I412">
        <v>44791</v>
      </c>
      <c r="J412">
        <v>10466</v>
      </c>
      <c r="K412">
        <v>1933</v>
      </c>
      <c r="L412">
        <v>51112</v>
      </c>
      <c r="M412">
        <v>865699</v>
      </c>
      <c r="N412">
        <v>72807735</v>
      </c>
      <c r="O412">
        <v>276829</v>
      </c>
      <c r="P412">
        <v>4247</v>
      </c>
      <c r="Q412">
        <v>3466</v>
      </c>
      <c r="R412">
        <v>28225595</v>
      </c>
      <c r="S412">
        <v>74857</v>
      </c>
      <c r="T412">
        <v>56</v>
      </c>
      <c r="U412" s="42" t="str">
        <f>IFERROR(VLOOKUP(T412,Mapping!$A$1:$B$17,2,0),Absent)</f>
        <v>Texas</v>
      </c>
      <c r="V412" t="str">
        <f>VLOOKUP(T412,Mapping!$A$1:$B$17,2,0)</f>
        <v>Texas</v>
      </c>
      <c r="W412">
        <v>350920316</v>
      </c>
      <c r="X412">
        <v>1803309</v>
      </c>
    </row>
    <row r="413" spans="1:24" x14ac:dyDescent="0.35">
      <c r="A413" s="1">
        <v>44254</v>
      </c>
      <c r="B413" s="1" t="str">
        <f t="shared" si="30"/>
        <v>2021_02</v>
      </c>
      <c r="C413" s="43" t="str">
        <f t="shared" si="31"/>
        <v>2021_2</v>
      </c>
      <c r="D413" s="43" t="str">
        <f t="shared" si="32"/>
        <v>2021_02</v>
      </c>
      <c r="E413" s="2">
        <f t="shared" si="33"/>
        <v>2021</v>
      </c>
      <c r="F413" s="2">
        <f t="shared" si="34"/>
        <v>2</v>
      </c>
      <c r="G413">
        <v>502196</v>
      </c>
      <c r="H413">
        <v>1847</v>
      </c>
      <c r="I413">
        <v>44875</v>
      </c>
      <c r="J413">
        <v>10114</v>
      </c>
      <c r="K413">
        <v>1428</v>
      </c>
      <c r="L413">
        <v>48871</v>
      </c>
      <c r="M413">
        <v>867127</v>
      </c>
      <c r="N413">
        <v>73012825</v>
      </c>
      <c r="O413">
        <v>205090</v>
      </c>
      <c r="P413">
        <v>4252</v>
      </c>
      <c r="Q413">
        <v>3335</v>
      </c>
      <c r="R413">
        <v>28296840</v>
      </c>
      <c r="S413">
        <v>71245</v>
      </c>
      <c r="T413">
        <v>56</v>
      </c>
      <c r="U413" s="42" t="str">
        <f>IFERROR(VLOOKUP(T413,Mapping!$A$1:$B$17,2,0),Absent)</f>
        <v>Texas</v>
      </c>
      <c r="V413" t="str">
        <f>VLOOKUP(T413,Mapping!$A$1:$B$17,2,0)</f>
        <v>Texas</v>
      </c>
      <c r="W413">
        <v>352575495</v>
      </c>
      <c r="X413">
        <v>1655179</v>
      </c>
    </row>
    <row r="414" spans="1:24" x14ac:dyDescent="0.35">
      <c r="A414" s="1">
        <v>44255</v>
      </c>
      <c r="B414" s="1" t="str">
        <f t="shared" si="30"/>
        <v>2021_02</v>
      </c>
      <c r="C414" s="43" t="str">
        <f t="shared" si="31"/>
        <v>2021_2</v>
      </c>
      <c r="D414" s="43" t="str">
        <f t="shared" si="32"/>
        <v>2021_02</v>
      </c>
      <c r="E414" s="2">
        <f t="shared" si="33"/>
        <v>2021</v>
      </c>
      <c r="F414" s="2">
        <f t="shared" si="34"/>
        <v>2</v>
      </c>
      <c r="G414">
        <v>503247</v>
      </c>
      <c r="H414">
        <v>1051</v>
      </c>
      <c r="I414">
        <v>44907</v>
      </c>
      <c r="J414">
        <v>9802</v>
      </c>
      <c r="K414">
        <v>879</v>
      </c>
      <c r="L414">
        <v>47352</v>
      </c>
      <c r="M414">
        <v>868006</v>
      </c>
      <c r="N414">
        <v>73216424</v>
      </c>
      <c r="O414">
        <v>203599</v>
      </c>
      <c r="P414">
        <v>4252</v>
      </c>
      <c r="Q414">
        <v>3245</v>
      </c>
      <c r="R414">
        <v>28351189</v>
      </c>
      <c r="S414">
        <v>54349</v>
      </c>
      <c r="T414">
        <v>56</v>
      </c>
      <c r="U414" s="42" t="str">
        <f>IFERROR(VLOOKUP(T414,Mapping!$A$1:$B$17,2,0),Absent)</f>
        <v>Texas</v>
      </c>
      <c r="V414" t="str">
        <f>VLOOKUP(T414,Mapping!$A$1:$B$17,2,0)</f>
        <v>Texas</v>
      </c>
      <c r="W414">
        <v>353983917</v>
      </c>
      <c r="X414">
        <v>1408422</v>
      </c>
    </row>
    <row r="415" spans="1:24" x14ac:dyDescent="0.35">
      <c r="A415" s="1">
        <v>44256</v>
      </c>
      <c r="B415" s="1" t="str">
        <f t="shared" si="30"/>
        <v>2021_03</v>
      </c>
      <c r="C415" s="43" t="str">
        <f t="shared" si="31"/>
        <v>2021_3</v>
      </c>
      <c r="D415" s="43" t="str">
        <f t="shared" si="32"/>
        <v>2021_03</v>
      </c>
      <c r="E415" s="2">
        <f t="shared" si="33"/>
        <v>2021</v>
      </c>
      <c r="F415" s="2">
        <f t="shared" si="34"/>
        <v>3</v>
      </c>
      <c r="G415">
        <v>504488</v>
      </c>
      <c r="H415">
        <v>1241</v>
      </c>
      <c r="I415">
        <v>44956</v>
      </c>
      <c r="J415">
        <v>9595</v>
      </c>
      <c r="K415">
        <v>1024</v>
      </c>
      <c r="L415">
        <v>46738</v>
      </c>
      <c r="M415">
        <v>869030</v>
      </c>
      <c r="N415">
        <v>73334501</v>
      </c>
      <c r="O415">
        <v>118077</v>
      </c>
      <c r="P415">
        <v>4252</v>
      </c>
      <c r="Q415">
        <v>3171</v>
      </c>
      <c r="R415">
        <v>28399281</v>
      </c>
      <c r="S415">
        <v>48092</v>
      </c>
      <c r="T415">
        <v>56</v>
      </c>
      <c r="U415" s="42" t="str">
        <f>IFERROR(VLOOKUP(T415,Mapping!$A$1:$B$17,2,0),Absent)</f>
        <v>Texas</v>
      </c>
      <c r="V415" t="str">
        <f>VLOOKUP(T415,Mapping!$A$1:$B$17,2,0)</f>
        <v>Texas</v>
      </c>
      <c r="W415">
        <v>355138357</v>
      </c>
      <c r="X415">
        <v>1154440</v>
      </c>
    </row>
    <row r="416" spans="1:24" x14ac:dyDescent="0.35">
      <c r="A416" s="1">
        <v>44257</v>
      </c>
      <c r="B416" s="1" t="str">
        <f t="shared" si="30"/>
        <v>2021_03</v>
      </c>
      <c r="C416" s="43" t="str">
        <f t="shared" si="31"/>
        <v>2021_3</v>
      </c>
      <c r="D416" s="43" t="str">
        <f t="shared" si="32"/>
        <v>2021_03</v>
      </c>
      <c r="E416" s="2">
        <f t="shared" si="33"/>
        <v>2021</v>
      </c>
      <c r="F416" s="2">
        <f t="shared" si="34"/>
        <v>3</v>
      </c>
      <c r="G416">
        <v>506216</v>
      </c>
      <c r="H416">
        <v>1728</v>
      </c>
      <c r="I416">
        <v>45084</v>
      </c>
      <c r="J416">
        <v>9465</v>
      </c>
      <c r="K416">
        <v>1871</v>
      </c>
      <c r="L416">
        <v>46388</v>
      </c>
      <c r="M416">
        <v>870901</v>
      </c>
      <c r="N416">
        <v>73590280</v>
      </c>
      <c r="O416">
        <v>255779</v>
      </c>
      <c r="P416">
        <v>4257</v>
      </c>
      <c r="Q416">
        <v>3169</v>
      </c>
      <c r="R416">
        <v>28453529</v>
      </c>
      <c r="S416">
        <v>54248</v>
      </c>
      <c r="T416">
        <v>56</v>
      </c>
      <c r="U416" s="42" t="str">
        <f>IFERROR(VLOOKUP(T416,Mapping!$A$1:$B$17,2,0),Absent)</f>
        <v>Texas</v>
      </c>
      <c r="V416" t="str">
        <f>VLOOKUP(T416,Mapping!$A$1:$B$17,2,0)</f>
        <v>Texas</v>
      </c>
      <c r="W416">
        <v>356481876</v>
      </c>
      <c r="X416">
        <v>1343519</v>
      </c>
    </row>
    <row r="417" spans="1:24" x14ac:dyDescent="0.35">
      <c r="A417" s="1">
        <v>44258</v>
      </c>
      <c r="B417" s="1" t="str">
        <f t="shared" si="30"/>
        <v>2021_03</v>
      </c>
      <c r="C417" s="43" t="str">
        <f t="shared" si="31"/>
        <v>2021_3</v>
      </c>
      <c r="D417" s="43" t="str">
        <f t="shared" si="32"/>
        <v>2021_03</v>
      </c>
      <c r="E417" s="2">
        <f t="shared" si="33"/>
        <v>2021</v>
      </c>
      <c r="F417" s="2">
        <f t="shared" si="34"/>
        <v>3</v>
      </c>
      <c r="G417">
        <v>508665</v>
      </c>
      <c r="H417">
        <v>2449</v>
      </c>
      <c r="I417">
        <v>45214</v>
      </c>
      <c r="J417">
        <v>9359</v>
      </c>
      <c r="K417">
        <v>2172</v>
      </c>
      <c r="L417">
        <v>45462</v>
      </c>
      <c r="M417">
        <v>873073</v>
      </c>
      <c r="N417">
        <v>73857281</v>
      </c>
      <c r="O417">
        <v>267001</v>
      </c>
      <c r="P417">
        <v>4260</v>
      </c>
      <c r="Q417">
        <v>3094</v>
      </c>
      <c r="R417">
        <v>28520365</v>
      </c>
      <c r="S417">
        <v>66836</v>
      </c>
      <c r="T417">
        <v>56</v>
      </c>
      <c r="U417" s="42" t="str">
        <f>IFERROR(VLOOKUP(T417,Mapping!$A$1:$B$17,2,0),Absent)</f>
        <v>Texas</v>
      </c>
      <c r="V417" t="str">
        <f>VLOOKUP(T417,Mapping!$A$1:$B$17,2,0)</f>
        <v>Texas</v>
      </c>
      <c r="W417">
        <v>357888671</v>
      </c>
      <c r="X417">
        <v>1406795</v>
      </c>
    </row>
    <row r="418" spans="1:24" x14ac:dyDescent="0.35">
      <c r="A418" s="1">
        <v>44259</v>
      </c>
      <c r="B418" s="1" t="str">
        <f t="shared" si="30"/>
        <v>2021_03</v>
      </c>
      <c r="C418" s="43" t="str">
        <f t="shared" si="31"/>
        <v>2021_3</v>
      </c>
      <c r="D418" s="43" t="str">
        <f t="shared" si="32"/>
        <v>2021_03</v>
      </c>
      <c r="E418" s="2">
        <f t="shared" si="33"/>
        <v>2021</v>
      </c>
      <c r="F418" s="2">
        <f t="shared" si="34"/>
        <v>3</v>
      </c>
      <c r="G418">
        <v>510408</v>
      </c>
      <c r="H418">
        <v>1743</v>
      </c>
      <c r="I418">
        <v>45293</v>
      </c>
      <c r="J418">
        <v>8970</v>
      </c>
      <c r="K418">
        <v>1530</v>
      </c>
      <c r="L418">
        <v>44172</v>
      </c>
      <c r="M418">
        <v>874603</v>
      </c>
      <c r="N418">
        <v>74035238</v>
      </c>
      <c r="O418">
        <v>177957</v>
      </c>
      <c r="P418">
        <v>4267</v>
      </c>
      <c r="Q418">
        <v>2973</v>
      </c>
      <c r="R418">
        <v>28585852</v>
      </c>
      <c r="S418">
        <v>65487</v>
      </c>
      <c r="T418">
        <v>56</v>
      </c>
      <c r="U418" s="42" t="str">
        <f>IFERROR(VLOOKUP(T418,Mapping!$A$1:$B$17,2,0),Absent)</f>
        <v>Texas</v>
      </c>
      <c r="V418" t="str">
        <f>VLOOKUP(T418,Mapping!$A$1:$B$17,2,0)</f>
        <v>Texas</v>
      </c>
      <c r="W418">
        <v>359479655</v>
      </c>
      <c r="X418">
        <v>1590984</v>
      </c>
    </row>
    <row r="419" spans="1:24" x14ac:dyDescent="0.35">
      <c r="A419" s="1">
        <v>44260</v>
      </c>
      <c r="B419" s="1" t="str">
        <f t="shared" si="30"/>
        <v>2021_03</v>
      </c>
      <c r="C419" s="43" t="str">
        <f t="shared" si="31"/>
        <v>2021_3</v>
      </c>
      <c r="D419" s="43" t="str">
        <f t="shared" si="32"/>
        <v>2021_03</v>
      </c>
      <c r="E419" s="2">
        <f t="shared" si="33"/>
        <v>2021</v>
      </c>
      <c r="F419" s="2">
        <f t="shared" si="34"/>
        <v>3</v>
      </c>
      <c r="G419">
        <v>512629</v>
      </c>
      <c r="H419">
        <v>2221</v>
      </c>
      <c r="I419">
        <v>45373</v>
      </c>
      <c r="J419">
        <v>8634</v>
      </c>
      <c r="K419">
        <v>2781</v>
      </c>
      <c r="L419">
        <v>42541</v>
      </c>
      <c r="M419">
        <v>877384</v>
      </c>
      <c r="N419">
        <v>74307155</v>
      </c>
      <c r="O419">
        <v>271917</v>
      </c>
      <c r="P419">
        <v>4275</v>
      </c>
      <c r="Q419">
        <v>2889</v>
      </c>
      <c r="R419">
        <v>28654639</v>
      </c>
      <c r="S419">
        <v>68787</v>
      </c>
      <c r="T419">
        <v>56</v>
      </c>
      <c r="U419" s="42" t="str">
        <f>IFERROR(VLOOKUP(T419,Mapping!$A$1:$B$17,2,0),Absent)</f>
        <v>Texas</v>
      </c>
      <c r="V419" t="str">
        <f>VLOOKUP(T419,Mapping!$A$1:$B$17,2,0)</f>
        <v>Texas</v>
      </c>
      <c r="W419">
        <v>361224072</v>
      </c>
      <c r="X419">
        <v>1744417</v>
      </c>
    </row>
    <row r="420" spans="1:24" x14ac:dyDescent="0.35">
      <c r="A420" s="1">
        <v>44261</v>
      </c>
      <c r="B420" s="1" t="str">
        <f t="shared" si="30"/>
        <v>2021_03</v>
      </c>
      <c r="C420" s="43" t="str">
        <f t="shared" si="31"/>
        <v>2021_3</v>
      </c>
      <c r="D420" s="43" t="str">
        <f t="shared" si="32"/>
        <v>2021_03</v>
      </c>
      <c r="E420" s="2">
        <f t="shared" si="33"/>
        <v>2021</v>
      </c>
      <c r="F420" s="2">
        <f t="shared" si="34"/>
        <v>3</v>
      </c>
      <c r="G420">
        <v>514309</v>
      </c>
      <c r="H420">
        <v>1680</v>
      </c>
      <c r="I420">
        <v>45453</v>
      </c>
      <c r="J420">
        <v>8409</v>
      </c>
      <c r="K420">
        <v>503</v>
      </c>
      <c r="L420">
        <v>41401</v>
      </c>
      <c r="M420">
        <v>877887</v>
      </c>
      <c r="N420">
        <v>74450990</v>
      </c>
      <c r="O420">
        <v>143835</v>
      </c>
      <c r="P420">
        <v>4280</v>
      </c>
      <c r="Q420">
        <v>2811</v>
      </c>
      <c r="R420">
        <v>28714654</v>
      </c>
      <c r="S420">
        <v>60015</v>
      </c>
      <c r="T420">
        <v>56</v>
      </c>
      <c r="U420" s="42" t="str">
        <f>IFERROR(VLOOKUP(T420,Mapping!$A$1:$B$17,2,0),Absent)</f>
        <v>Texas</v>
      </c>
      <c r="V420" t="str">
        <f>VLOOKUP(T420,Mapping!$A$1:$B$17,2,0)</f>
        <v>Texas</v>
      </c>
      <c r="W420">
        <v>362655064</v>
      </c>
      <c r="X420">
        <v>1430992</v>
      </c>
    </row>
    <row r="421" spans="1:24" x14ac:dyDescent="0.35">
      <c r="A421" s="1">
        <v>44262</v>
      </c>
      <c r="B421" s="2" t="str">
        <f t="shared" si="30"/>
        <v>2021_03</v>
      </c>
      <c r="C421" s="43" t="str">
        <f t="shared" si="31"/>
        <v>2021_3</v>
      </c>
      <c r="D421" s="43" t="str">
        <f t="shared" si="32"/>
        <v>2021_03</v>
      </c>
      <c r="E421" s="2">
        <f t="shared" si="33"/>
        <v>2021</v>
      </c>
      <c r="F421" s="2">
        <f t="shared" si="34"/>
        <v>3</v>
      </c>
      <c r="G421">
        <v>515148</v>
      </c>
      <c r="H421">
        <v>839</v>
      </c>
      <c r="I421">
        <v>45475</v>
      </c>
      <c r="J421">
        <v>8137</v>
      </c>
      <c r="K421">
        <v>726</v>
      </c>
      <c r="L421">
        <v>40212</v>
      </c>
      <c r="M421">
        <v>878613</v>
      </c>
      <c r="N421">
        <v>74582825</v>
      </c>
      <c r="O421">
        <v>131835</v>
      </c>
      <c r="P421">
        <v>4281</v>
      </c>
      <c r="Q421">
        <v>2801</v>
      </c>
      <c r="R421">
        <v>28756184</v>
      </c>
      <c r="S421">
        <v>41530</v>
      </c>
      <c r="T421">
        <v>56</v>
      </c>
      <c r="U421" s="42" t="str">
        <f>IFERROR(VLOOKUP(T421,Mapping!$A$1:$B$17,2,0),Absent)</f>
        <v>Texas</v>
      </c>
      <c r="V421" t="str">
        <f>VLOOKUP(T421,Mapping!$A$1:$B$17,2,0)</f>
        <v>Texas</v>
      </c>
      <c r="W421">
        <v>363824818</v>
      </c>
      <c r="X421">
        <v>1169754</v>
      </c>
    </row>
  </sheetData>
  <autoFilter ref="A1:X421" xr:uid="{549F56D9-BCC9-4E51-A52D-5ADE4208556B}"/>
  <sortState xmlns:xlrd2="http://schemas.microsoft.com/office/spreadsheetml/2017/richdata2" ref="A2:X421">
    <sortCondition ref="A2:A42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A02C-56BF-4A3D-AF43-3AE973E72A58}">
  <sheetPr filterMode="1"/>
  <dimension ref="A1:U167"/>
  <sheetViews>
    <sheetView topLeftCell="D1" workbookViewId="0">
      <selection activeCell="D15" sqref="D15:I15"/>
    </sheetView>
  </sheetViews>
  <sheetFormatPr defaultRowHeight="14.5" x14ac:dyDescent="0.35"/>
  <cols>
    <col min="2" max="2" width="12" bestFit="1" customWidth="1"/>
    <col min="3" max="3" width="50.08984375" bestFit="1" customWidth="1"/>
    <col min="4" max="4" width="22.7265625" bestFit="1" customWidth="1"/>
    <col min="5" max="5" width="49.7265625" bestFit="1" customWidth="1"/>
    <col min="6" max="6" width="20.26953125" bestFit="1" customWidth="1"/>
    <col min="7" max="8" width="20.26953125" style="105" customWidth="1"/>
    <col min="9" max="9" width="19.6328125" customWidth="1"/>
    <col min="10" max="10" width="20.7265625" bestFit="1" customWidth="1"/>
    <col min="11" max="11" width="19.81640625" customWidth="1"/>
    <col min="12" max="21" width="10.08984375" bestFit="1" customWidth="1"/>
  </cols>
  <sheetData>
    <row r="1" spans="1:11" s="102" customFormat="1" ht="15" thickBot="1" x14ac:dyDescent="0.4">
      <c r="A1" s="105" t="s">
        <v>303</v>
      </c>
      <c r="B1" s="105"/>
      <c r="G1" s="105"/>
      <c r="H1" s="105"/>
    </row>
    <row r="2" spans="1:11" s="105" customFormat="1" ht="15" thickBot="1" x14ac:dyDescent="0.4">
      <c r="B2" s="105" t="s">
        <v>120</v>
      </c>
      <c r="C2" s="112" t="s">
        <v>512</v>
      </c>
    </row>
    <row r="3" spans="1:11" s="105" customFormat="1" x14ac:dyDescent="0.35"/>
    <row r="5" spans="1:11" x14ac:dyDescent="0.35">
      <c r="C5" s="273" t="s">
        <v>110</v>
      </c>
      <c r="D5" s="273"/>
      <c r="E5" s="273"/>
      <c r="F5" s="273"/>
      <c r="G5" s="273"/>
      <c r="H5" s="273"/>
      <c r="I5" s="273"/>
      <c r="J5" s="32"/>
    </row>
    <row r="6" spans="1:11" x14ac:dyDescent="0.35">
      <c r="C6" s="4" t="s">
        <v>108</v>
      </c>
      <c r="D6" s="4"/>
      <c r="E6" s="4"/>
      <c r="F6" s="4" t="s">
        <v>150</v>
      </c>
      <c r="G6" s="4"/>
      <c r="H6" s="4"/>
      <c r="I6" s="4"/>
      <c r="J6" s="17"/>
    </row>
    <row r="7" spans="1:11" x14ac:dyDescent="0.35">
      <c r="C7" s="29" t="s">
        <v>119</v>
      </c>
      <c r="D7" s="29" t="s">
        <v>112</v>
      </c>
      <c r="E7" s="29" t="s">
        <v>111</v>
      </c>
      <c r="F7" s="4" t="s">
        <v>149</v>
      </c>
      <c r="G7" s="4"/>
      <c r="H7" s="4"/>
      <c r="I7" s="4"/>
      <c r="J7" s="17"/>
    </row>
    <row r="8" spans="1:11" x14ac:dyDescent="0.35">
      <c r="C8" s="4" t="s">
        <v>113</v>
      </c>
      <c r="D8" s="4">
        <v>100</v>
      </c>
      <c r="E8" s="4" t="str">
        <f>IF(D8&gt;250,"Pass","Fail")</f>
        <v>Fail</v>
      </c>
      <c r="F8" s="4" t="str">
        <f>IF(D8&lt;100,"D",IF(D8&lt;400,"C",IF(D8&lt;800,"B",IF(D8&gt;800,"A"))))</f>
        <v>C</v>
      </c>
      <c r="G8" s="4"/>
      <c r="H8" s="4"/>
      <c r="I8" s="4"/>
      <c r="J8" s="17"/>
    </row>
    <row r="9" spans="1:11" x14ac:dyDescent="0.35">
      <c r="C9" s="4" t="s">
        <v>114</v>
      </c>
      <c r="D9" s="4">
        <v>40</v>
      </c>
      <c r="E9" s="4" t="str">
        <f t="shared" ref="E9:E13" si="0">IF(D9&gt;250,"Pass","Fail")</f>
        <v>Fail</v>
      </c>
      <c r="F9" s="4" t="str">
        <f t="shared" ref="F9:F13" si="1">IF(D9&lt;100,"D",IF(D9&lt;400,"C",IF(D9&lt;800,"B",IF(D9&gt;800,"A"))))</f>
        <v>D</v>
      </c>
      <c r="G9" s="4"/>
      <c r="H9" s="4"/>
      <c r="I9" s="4"/>
      <c r="J9" s="17"/>
    </row>
    <row r="10" spans="1:11" x14ac:dyDescent="0.35">
      <c r="C10" s="4" t="s">
        <v>115</v>
      </c>
      <c r="D10" s="4">
        <v>450</v>
      </c>
      <c r="E10" s="4" t="str">
        <f t="shared" si="0"/>
        <v>Pass</v>
      </c>
      <c r="F10" s="4" t="str">
        <f t="shared" si="1"/>
        <v>B</v>
      </c>
      <c r="G10" s="4"/>
      <c r="H10" s="4"/>
      <c r="I10" s="4"/>
      <c r="J10" s="17"/>
    </row>
    <row r="11" spans="1:11" x14ac:dyDescent="0.35">
      <c r="C11" s="4" t="s">
        <v>116</v>
      </c>
      <c r="D11" s="4">
        <v>1150</v>
      </c>
      <c r="E11" s="4" t="str">
        <f t="shared" si="0"/>
        <v>Pass</v>
      </c>
      <c r="F11" s="4" t="str">
        <f t="shared" si="1"/>
        <v>A</v>
      </c>
      <c r="G11" s="4"/>
      <c r="H11" s="4"/>
      <c r="I11" s="4"/>
      <c r="J11" s="17"/>
    </row>
    <row r="12" spans="1:11" x14ac:dyDescent="0.35">
      <c r="C12" s="4" t="s">
        <v>117</v>
      </c>
      <c r="D12" s="6">
        <v>967</v>
      </c>
      <c r="E12" s="6" t="str">
        <f t="shared" si="0"/>
        <v>Pass</v>
      </c>
      <c r="F12" s="4" t="str">
        <f t="shared" si="1"/>
        <v>A</v>
      </c>
      <c r="G12" s="4"/>
      <c r="H12" s="4"/>
      <c r="I12" s="4"/>
      <c r="J12" s="17"/>
    </row>
    <row r="13" spans="1:11" x14ac:dyDescent="0.35">
      <c r="C13" s="4" t="s">
        <v>118</v>
      </c>
      <c r="D13" s="6">
        <v>790</v>
      </c>
      <c r="E13" s="6" t="str">
        <f t="shared" si="0"/>
        <v>Pass</v>
      </c>
      <c r="F13" s="4" t="str">
        <f t="shared" si="1"/>
        <v>B</v>
      </c>
      <c r="G13" s="4"/>
      <c r="H13" s="4"/>
      <c r="I13" s="4"/>
      <c r="J13" s="17"/>
    </row>
    <row r="14" spans="1:11" ht="15" thickBot="1" x14ac:dyDescent="0.4">
      <c r="D14" s="28"/>
      <c r="E14" s="28"/>
      <c r="F14" s="4"/>
      <c r="G14" s="17"/>
      <c r="H14" s="17"/>
    </row>
    <row r="15" spans="1:11" ht="15" thickBot="1" x14ac:dyDescent="0.4">
      <c r="B15" t="s">
        <v>121</v>
      </c>
      <c r="C15" s="113" t="s">
        <v>509</v>
      </c>
      <c r="D15" s="282" t="s">
        <v>125</v>
      </c>
      <c r="E15" s="282"/>
      <c r="F15" s="282"/>
      <c r="G15" s="282"/>
      <c r="H15" s="282"/>
      <c r="I15" s="282"/>
      <c r="J15" s="274" t="s">
        <v>148</v>
      </c>
      <c r="K15" s="274"/>
    </row>
    <row r="16" spans="1:11" x14ac:dyDescent="0.35">
      <c r="D16" s="13" t="s">
        <v>123</v>
      </c>
      <c r="E16" s="13" t="s">
        <v>124</v>
      </c>
      <c r="F16" t="s">
        <v>126</v>
      </c>
      <c r="I16" t="s">
        <v>145</v>
      </c>
      <c r="J16" t="s">
        <v>147</v>
      </c>
      <c r="K16" t="s">
        <v>146</v>
      </c>
    </row>
    <row r="17" spans="2:21" x14ac:dyDescent="0.35">
      <c r="D17" s="4">
        <v>0</v>
      </c>
      <c r="E17" s="4">
        <v>0</v>
      </c>
      <c r="F17" t="b">
        <f>AND(D17&gt;0,E17&gt;0)</f>
        <v>0</v>
      </c>
      <c r="I17" t="b">
        <f>OR(D17&gt;0,E17&gt;0)</f>
        <v>0</v>
      </c>
      <c r="J17" t="b">
        <f>NOT(D17&gt;0)</f>
        <v>1</v>
      </c>
      <c r="K17" t="b">
        <f>NOT(E17&gt;0)</f>
        <v>1</v>
      </c>
    </row>
    <row r="18" spans="2:21" x14ac:dyDescent="0.35">
      <c r="D18" s="4">
        <v>0</v>
      </c>
      <c r="E18" s="4">
        <v>1</v>
      </c>
      <c r="F18" t="b">
        <f>AND(D18&gt;0,E18&gt;0)</f>
        <v>0</v>
      </c>
      <c r="I18" t="b">
        <f>OR(D18&gt;0,E18&gt;0)</f>
        <v>1</v>
      </c>
      <c r="J18" t="b">
        <f>NOT(D18&gt;0)</f>
        <v>1</v>
      </c>
      <c r="K18" t="b">
        <f t="shared" ref="K18:K20" si="2">NOT(E18&gt;0)</f>
        <v>0</v>
      </c>
    </row>
    <row r="19" spans="2:21" x14ac:dyDescent="0.35">
      <c r="D19" s="4">
        <v>1</v>
      </c>
      <c r="E19" s="4">
        <v>0</v>
      </c>
      <c r="F19" t="b">
        <f>AND(D19&gt;0,E19&gt;0)</f>
        <v>0</v>
      </c>
      <c r="I19" t="b">
        <f t="shared" ref="I19:I20" si="3">OR(D19&gt;0,E19&gt;0)</f>
        <v>1</v>
      </c>
      <c r="J19" t="b">
        <f t="shared" ref="J19:J20" si="4">NOT(D19&gt;0)</f>
        <v>0</v>
      </c>
      <c r="K19" t="b">
        <f t="shared" si="2"/>
        <v>1</v>
      </c>
    </row>
    <row r="20" spans="2:21" x14ac:dyDescent="0.35">
      <c r="D20" s="4">
        <v>1</v>
      </c>
      <c r="E20" s="4">
        <v>1</v>
      </c>
      <c r="F20" t="b">
        <f t="shared" ref="F20" si="5">AND(D20&gt;0,E20&gt;0)</f>
        <v>1</v>
      </c>
      <c r="I20" t="b">
        <f t="shared" si="3"/>
        <v>1</v>
      </c>
      <c r="J20" t="b">
        <f t="shared" si="4"/>
        <v>0</v>
      </c>
      <c r="K20" t="b">
        <f t="shared" si="2"/>
        <v>0</v>
      </c>
    </row>
    <row r="21" spans="2:21" ht="15" thickBot="1" x14ac:dyDescent="0.4"/>
    <row r="22" spans="2:21" ht="15" thickBot="1" x14ac:dyDescent="0.4">
      <c r="B22" t="s">
        <v>152</v>
      </c>
      <c r="C22" s="112" t="s">
        <v>61</v>
      </c>
    </row>
    <row r="23" spans="2:21" x14ac:dyDescent="0.35">
      <c r="D23" s="36" t="s">
        <v>153</v>
      </c>
      <c r="E23" s="36" t="s">
        <v>154</v>
      </c>
    </row>
    <row r="24" spans="2:21" x14ac:dyDescent="0.35">
      <c r="C24" s="33"/>
      <c r="D24" s="34">
        <v>44210</v>
      </c>
      <c r="E24" s="35">
        <v>44210</v>
      </c>
    </row>
    <row r="25" spans="2:21" x14ac:dyDescent="0.35">
      <c r="D25" s="4"/>
      <c r="E25" s="4"/>
    </row>
    <row r="26" spans="2:21" x14ac:dyDescent="0.35">
      <c r="D26" t="s">
        <v>157</v>
      </c>
      <c r="E26" t="s">
        <v>158</v>
      </c>
    </row>
    <row r="27" spans="2:21" x14ac:dyDescent="0.35">
      <c r="D27" s="34">
        <v>44210</v>
      </c>
      <c r="E27" s="34">
        <f t="shared" ref="E27:L27" si="6">DATE(YEAR(D27),MONTH(D27)+1,DAY(D27))</f>
        <v>44241</v>
      </c>
      <c r="F27" s="34">
        <f t="shared" si="6"/>
        <v>44269</v>
      </c>
      <c r="G27" s="34"/>
      <c r="H27" s="34"/>
      <c r="I27" s="34">
        <f>DATE(YEAR(F27),MONTH(F27)+1,DAY(F27))</f>
        <v>44300</v>
      </c>
      <c r="J27" s="34">
        <f t="shared" si="6"/>
        <v>44330</v>
      </c>
      <c r="K27" s="34">
        <f t="shared" si="6"/>
        <v>44361</v>
      </c>
      <c r="L27" s="34">
        <f t="shared" si="6"/>
        <v>44391</v>
      </c>
      <c r="M27" s="34">
        <f t="shared" ref="M27:T27" si="7">DATE(YEAR(L27),MONTH(L27)+1,DAY(L27))</f>
        <v>44422</v>
      </c>
      <c r="N27" s="34">
        <f t="shared" si="7"/>
        <v>44453</v>
      </c>
      <c r="O27" s="34">
        <f t="shared" si="7"/>
        <v>44483</v>
      </c>
      <c r="P27" s="34">
        <f t="shared" si="7"/>
        <v>44514</v>
      </c>
      <c r="Q27" s="34">
        <f t="shared" si="7"/>
        <v>44544</v>
      </c>
      <c r="R27" s="34">
        <f t="shared" si="7"/>
        <v>44575</v>
      </c>
      <c r="S27" s="34">
        <f t="shared" si="7"/>
        <v>44606</v>
      </c>
      <c r="T27" s="34">
        <f t="shared" si="7"/>
        <v>44634</v>
      </c>
      <c r="U27" s="1"/>
    </row>
    <row r="29" spans="2:21" ht="15" thickBot="1" x14ac:dyDescent="0.4"/>
    <row r="30" spans="2:21" ht="15" thickBot="1" x14ac:dyDescent="0.4">
      <c r="B30" t="s">
        <v>160</v>
      </c>
      <c r="C30" s="112" t="s">
        <v>507</v>
      </c>
      <c r="D30" s="22" t="s">
        <v>161</v>
      </c>
      <c r="E30" s="37" t="s">
        <v>164</v>
      </c>
      <c r="F30" s="37" t="s">
        <v>165</v>
      </c>
      <c r="G30" s="137"/>
      <c r="H30" s="137"/>
    </row>
    <row r="32" spans="2:21" x14ac:dyDescent="0.35">
      <c r="D32" s="4" t="s">
        <v>162</v>
      </c>
      <c r="E32" s="4" t="str">
        <f>LEFT(D32,3)</f>
        <v>abc</v>
      </c>
      <c r="F32" s="4" t="str">
        <f>RIGHT(D32,3)</f>
        <v>def</v>
      </c>
      <c r="G32" s="17"/>
      <c r="H32" s="17"/>
    </row>
    <row r="33" spans="2:10" x14ac:dyDescent="0.35">
      <c r="D33" s="4" t="s">
        <v>166</v>
      </c>
      <c r="E33" s="35" t="str">
        <f>LEFT(D33,3)</f>
        <v>123</v>
      </c>
      <c r="F33" s="4" t="str">
        <f>RIGHT(D33,3)</f>
        <v>345</v>
      </c>
      <c r="G33" s="17"/>
      <c r="H33" s="17"/>
    </row>
    <row r="35" spans="2:10" ht="15" thickBot="1" x14ac:dyDescent="0.4"/>
    <row r="36" spans="2:10" x14ac:dyDescent="0.35">
      <c r="B36" t="s">
        <v>171</v>
      </c>
      <c r="C36" s="110" t="s">
        <v>172</v>
      </c>
    </row>
    <row r="37" spans="2:10" ht="15" thickBot="1" x14ac:dyDescent="0.4">
      <c r="C37" s="111" t="s">
        <v>508</v>
      </c>
    </row>
    <row r="38" spans="2:10" x14ac:dyDescent="0.35">
      <c r="D38" s="11" t="s">
        <v>173</v>
      </c>
      <c r="E38" s="11" t="s">
        <v>176</v>
      </c>
      <c r="F38" s="11" t="s">
        <v>177</v>
      </c>
      <c r="G38" s="11"/>
      <c r="H38" s="11"/>
      <c r="I38" s="11" t="s">
        <v>178</v>
      </c>
      <c r="J38" s="11" t="s">
        <v>179</v>
      </c>
    </row>
    <row r="39" spans="2:10" x14ac:dyDescent="0.35">
      <c r="C39">
        <f>FIND("ram",D39)</f>
        <v>1</v>
      </c>
      <c r="D39" s="4" t="s">
        <v>167</v>
      </c>
      <c r="E39" s="4">
        <f>FIND("_",D39,"1")</f>
        <v>4</v>
      </c>
      <c r="F39" s="4">
        <f>LEN(D39)</f>
        <v>9</v>
      </c>
      <c r="G39" s="4"/>
      <c r="H39" s="4"/>
      <c r="I39" s="4" t="str">
        <f>LEFT(D39,E39-1)</f>
        <v>ram</v>
      </c>
      <c r="J39" s="4" t="str">
        <f>RIGHT(D39,LEN(D39)-FIND("_",D39))</f>
        <v>shyam</v>
      </c>
    </row>
    <row r="40" spans="2:10" x14ac:dyDescent="0.35">
      <c r="D40" s="4" t="s">
        <v>168</v>
      </c>
      <c r="E40" s="4">
        <f t="shared" ref="E40:E42" si="8">FIND("_",D40,"1")</f>
        <v>5</v>
      </c>
      <c r="F40" s="4">
        <f>LEN(D40)</f>
        <v>9</v>
      </c>
      <c r="G40" s="4"/>
      <c r="H40" s="4"/>
      <c r="I40" s="4" t="str">
        <f t="shared" ref="I40:I42" si="9">LEFT(D40,E40-1)</f>
        <v>sona</v>
      </c>
      <c r="J40" s="4" t="str">
        <f t="shared" ref="J40:J42" si="10">RIGHT(D40,LEN(D40)-FIND("_",D40))</f>
        <v>mona</v>
      </c>
    </row>
    <row r="41" spans="2:10" x14ac:dyDescent="0.35">
      <c r="D41" s="4" t="s">
        <v>169</v>
      </c>
      <c r="E41" s="4">
        <f t="shared" si="8"/>
        <v>5</v>
      </c>
      <c r="F41" s="4">
        <f t="shared" ref="F41:F42" si="11">LEN(D41)</f>
        <v>10</v>
      </c>
      <c r="G41" s="4"/>
      <c r="H41" s="4"/>
      <c r="I41" s="4" t="str">
        <f t="shared" si="9"/>
        <v>alok</v>
      </c>
      <c r="J41" s="4" t="str">
        <f t="shared" si="10"/>
        <v>anand</v>
      </c>
    </row>
    <row r="42" spans="2:10" x14ac:dyDescent="0.35">
      <c r="D42" s="4" t="s">
        <v>170</v>
      </c>
      <c r="E42" s="4">
        <f t="shared" si="8"/>
        <v>6</v>
      </c>
      <c r="F42" s="4">
        <f t="shared" si="11"/>
        <v>17</v>
      </c>
      <c r="G42" s="4"/>
      <c r="H42" s="4"/>
      <c r="I42" s="4" t="str">
        <f t="shared" si="9"/>
        <v>vikas</v>
      </c>
      <c r="J42" s="4" t="str">
        <f t="shared" si="10"/>
        <v>shrivastava</v>
      </c>
    </row>
    <row r="43" spans="2:10" ht="15" thickBot="1" x14ac:dyDescent="0.4">
      <c r="C43" s="114" t="s">
        <v>183</v>
      </c>
    </row>
    <row r="44" spans="2:10" ht="15" thickBot="1" x14ac:dyDescent="0.4">
      <c r="B44" t="s">
        <v>181</v>
      </c>
      <c r="C44" s="283" t="s">
        <v>182</v>
      </c>
      <c r="D44" s="118" t="s">
        <v>173</v>
      </c>
      <c r="E44" s="275" t="s">
        <v>192</v>
      </c>
      <c r="F44" s="276"/>
      <c r="G44" s="138"/>
      <c r="H44" s="138"/>
    </row>
    <row r="45" spans="2:10" ht="15" thickBot="1" x14ac:dyDescent="0.4">
      <c r="C45" s="284"/>
      <c r="D45" s="15" t="s">
        <v>167</v>
      </c>
      <c r="E45" s="16" t="s">
        <v>184</v>
      </c>
      <c r="F45" t="s">
        <v>185</v>
      </c>
    </row>
    <row r="46" spans="2:10" x14ac:dyDescent="0.35">
      <c r="D46" s="4" t="s">
        <v>168</v>
      </c>
      <c r="E46" s="4" t="s">
        <v>186</v>
      </c>
      <c r="F46" t="s">
        <v>187</v>
      </c>
    </row>
    <row r="47" spans="2:10" x14ac:dyDescent="0.35">
      <c r="D47" s="4" t="s">
        <v>169</v>
      </c>
      <c r="E47" s="4" t="s">
        <v>188</v>
      </c>
      <c r="F47" t="s">
        <v>189</v>
      </c>
    </row>
    <row r="48" spans="2:10" x14ac:dyDescent="0.35">
      <c r="D48" s="4" t="s">
        <v>170</v>
      </c>
      <c r="E48" s="4" t="s">
        <v>190</v>
      </c>
      <c r="F48" t="s">
        <v>191</v>
      </c>
    </row>
    <row r="50" spans="2:10" x14ac:dyDescent="0.35">
      <c r="C50" s="277" t="s">
        <v>193</v>
      </c>
      <c r="D50" s="277"/>
      <c r="E50" s="277"/>
      <c r="F50" s="277"/>
      <c r="G50" s="277"/>
      <c r="H50" s="277"/>
      <c r="I50" s="277"/>
      <c r="J50" s="277"/>
    </row>
    <row r="51" spans="2:10" ht="15" thickBot="1" x14ac:dyDescent="0.4"/>
    <row r="52" spans="2:10" ht="15" thickBot="1" x14ac:dyDescent="0.4">
      <c r="B52" t="s">
        <v>195</v>
      </c>
      <c r="C52" s="115" t="s">
        <v>196</v>
      </c>
      <c r="D52" s="116" t="s">
        <v>510</v>
      </c>
      <c r="E52" s="116" t="s">
        <v>511</v>
      </c>
    </row>
    <row r="54" spans="2:10" x14ac:dyDescent="0.35">
      <c r="B54" t="s">
        <v>198</v>
      </c>
      <c r="C54" s="278" t="s">
        <v>197</v>
      </c>
      <c r="D54" s="278"/>
      <c r="E54" s="278"/>
      <c r="F54" s="278"/>
      <c r="G54" s="106"/>
      <c r="H54" s="106"/>
    </row>
    <row r="55" spans="2:10" ht="15" thickBot="1" x14ac:dyDescent="0.4"/>
    <row r="56" spans="2:10" ht="15" thickBot="1" x14ac:dyDescent="0.4">
      <c r="B56" t="s">
        <v>202</v>
      </c>
      <c r="C56" s="279" t="s">
        <v>203</v>
      </c>
      <c r="D56" s="280"/>
      <c r="E56" s="280"/>
      <c r="F56" s="280"/>
      <c r="G56" s="280"/>
      <c r="H56" s="280"/>
      <c r="I56" s="281"/>
    </row>
    <row r="58" spans="2:10" x14ac:dyDescent="0.35">
      <c r="C58" s="11" t="s">
        <v>173</v>
      </c>
      <c r="D58" s="11" t="s">
        <v>176</v>
      </c>
      <c r="E58" s="11" t="s">
        <v>177</v>
      </c>
      <c r="F58" s="11" t="s">
        <v>178</v>
      </c>
      <c r="G58" s="11"/>
      <c r="H58" s="11"/>
      <c r="I58" s="11" t="s">
        <v>179</v>
      </c>
    </row>
    <row r="59" spans="2:10" x14ac:dyDescent="0.35">
      <c r="C59" s="4" t="s">
        <v>167</v>
      </c>
      <c r="D59" s="4">
        <f>FIND("_",C59,"1")</f>
        <v>4</v>
      </c>
      <c r="E59" s="4">
        <f>LEN(C59)</f>
        <v>9</v>
      </c>
      <c r="F59" s="4" t="str">
        <f>LEFT(C59,D59-1)</f>
        <v>ram</v>
      </c>
      <c r="G59" s="4"/>
      <c r="H59" s="4"/>
      <c r="I59" s="4" t="str">
        <f>RIGHT(C59,LEN(C59)-FIND("_",C59))</f>
        <v>shyam</v>
      </c>
    </row>
    <row r="60" spans="2:10" x14ac:dyDescent="0.35">
      <c r="C60" s="4" t="s">
        <v>168</v>
      </c>
      <c r="D60" s="4">
        <f t="shared" ref="D60:D62" si="12">FIND("_",C60,"1")</f>
        <v>5</v>
      </c>
      <c r="E60" s="4">
        <f>LEN(C60)</f>
        <v>9</v>
      </c>
      <c r="F60" s="4" t="str">
        <f t="shared" ref="F60:F62" si="13">LEFT(C60,D60-1)</f>
        <v>sona</v>
      </c>
      <c r="G60" s="4"/>
      <c r="H60" s="4"/>
      <c r="I60" s="4" t="str">
        <f t="shared" ref="I60:I62" si="14">RIGHT(C60,LEN(C60)-FIND("_",C60))</f>
        <v>mona</v>
      </c>
    </row>
    <row r="61" spans="2:10" x14ac:dyDescent="0.35">
      <c r="C61" s="4" t="s">
        <v>169</v>
      </c>
      <c r="D61" s="4">
        <f t="shared" si="12"/>
        <v>5</v>
      </c>
      <c r="E61" s="4">
        <f t="shared" ref="E61:E62" si="15">LEN(C61)</f>
        <v>10</v>
      </c>
      <c r="F61" s="4" t="str">
        <f t="shared" si="13"/>
        <v>alok</v>
      </c>
      <c r="G61" s="4"/>
      <c r="H61" s="4"/>
      <c r="I61" s="4" t="str">
        <f t="shared" si="14"/>
        <v>anand</v>
      </c>
    </row>
    <row r="62" spans="2:10" x14ac:dyDescent="0.35">
      <c r="C62" s="4" t="s">
        <v>170</v>
      </c>
      <c r="D62" s="4">
        <f t="shared" si="12"/>
        <v>6</v>
      </c>
      <c r="E62" s="4">
        <f t="shared" si="15"/>
        <v>17</v>
      </c>
      <c r="F62" s="4" t="str">
        <f t="shared" si="13"/>
        <v>vikas</v>
      </c>
      <c r="G62" s="4"/>
      <c r="H62" s="4"/>
      <c r="I62" s="4" t="str">
        <f t="shared" si="14"/>
        <v>shrivastava</v>
      </c>
    </row>
    <row r="63" spans="2:10" x14ac:dyDescent="0.35">
      <c r="C63" s="17"/>
      <c r="D63" s="17"/>
      <c r="E63" s="17"/>
      <c r="F63" s="17"/>
      <c r="G63" s="17"/>
      <c r="H63" s="17"/>
      <c r="I63" s="17"/>
    </row>
    <row r="64" spans="2:10" x14ac:dyDescent="0.35">
      <c r="C64" s="17"/>
      <c r="D64" s="17"/>
      <c r="E64" s="17"/>
      <c r="F64" s="17"/>
      <c r="G64" s="17"/>
      <c r="H64" s="17"/>
      <c r="I64" s="17"/>
    </row>
    <row r="65" spans="2:9" ht="15" thickBot="1" x14ac:dyDescent="0.4">
      <c r="C65" s="17"/>
      <c r="D65" s="17"/>
      <c r="E65" s="17"/>
      <c r="F65" s="17"/>
      <c r="G65" s="17"/>
      <c r="H65" s="17"/>
      <c r="I65" s="17"/>
    </row>
    <row r="66" spans="2:9" ht="15" thickBot="1" x14ac:dyDescent="0.4">
      <c r="B66" t="s">
        <v>204</v>
      </c>
      <c r="C66" s="112" t="s">
        <v>205</v>
      </c>
      <c r="D66" s="17"/>
      <c r="E66" s="17"/>
      <c r="F66" s="17"/>
      <c r="G66" s="17"/>
      <c r="H66" s="17"/>
      <c r="I66" s="17"/>
    </row>
    <row r="69" spans="2:9" x14ac:dyDescent="0.35">
      <c r="C69" s="270" t="s">
        <v>206</v>
      </c>
      <c r="D69" s="245"/>
      <c r="E69" s="245"/>
      <c r="F69" s="246"/>
      <c r="G69" s="139"/>
      <c r="H69" s="139"/>
    </row>
    <row r="70" spans="2:9" x14ac:dyDescent="0.35">
      <c r="C70" t="s">
        <v>207</v>
      </c>
    </row>
    <row r="72" spans="2:9" x14ac:dyDescent="0.35">
      <c r="C72" s="11" t="s">
        <v>173</v>
      </c>
      <c r="D72" s="11" t="s">
        <v>176</v>
      </c>
      <c r="E72" s="11" t="s">
        <v>177</v>
      </c>
      <c r="F72" s="11" t="s">
        <v>178</v>
      </c>
      <c r="G72" s="11"/>
      <c r="H72" s="11"/>
      <c r="I72" s="11" t="s">
        <v>179</v>
      </c>
    </row>
    <row r="73" spans="2:9" x14ac:dyDescent="0.35">
      <c r="C73" s="4" t="s">
        <v>167</v>
      </c>
      <c r="D73" s="4">
        <f>FIND("_",C73,"1")</f>
        <v>4</v>
      </c>
      <c r="E73" s="4">
        <f>LEN(C73)</f>
        <v>9</v>
      </c>
      <c r="F73" s="4" t="str">
        <f>LEFT(C73,D73-1)</f>
        <v>ram</v>
      </c>
      <c r="G73" s="4"/>
      <c r="H73" s="4"/>
      <c r="I73" s="4" t="str">
        <f>RIGHT(C73,LEN(C73)-FIND("_",C73))</f>
        <v>shyam</v>
      </c>
    </row>
    <row r="74" spans="2:9" x14ac:dyDescent="0.35">
      <c r="C74" s="4" t="s">
        <v>168</v>
      </c>
      <c r="D74" s="4">
        <f t="shared" ref="D74" si="16">FIND("_",C74,"1")</f>
        <v>5</v>
      </c>
      <c r="E74" s="4">
        <f>LEN(C74)</f>
        <v>9</v>
      </c>
      <c r="F74" s="4" t="str">
        <f t="shared" ref="F74" si="17">LEFT(C74,D74-1)</f>
        <v>sona</v>
      </c>
      <c r="G74" s="4"/>
      <c r="H74" s="4"/>
      <c r="I74" s="4" t="str">
        <f t="shared" ref="I74" si="18">RIGHT(C74,LEN(C74)-FIND("_",C74))</f>
        <v>mona</v>
      </c>
    </row>
    <row r="76" spans="2:9" ht="15" thickBot="1" x14ac:dyDescent="0.4"/>
    <row r="77" spans="2:9" ht="15" thickBot="1" x14ac:dyDescent="0.4">
      <c r="B77" t="s">
        <v>213</v>
      </c>
      <c r="C77" s="117" t="s">
        <v>208</v>
      </c>
    </row>
    <row r="81" spans="2:8" x14ac:dyDescent="0.35">
      <c r="B81" t="s">
        <v>214</v>
      </c>
      <c r="C81" t="s">
        <v>212</v>
      </c>
    </row>
    <row r="83" spans="2:8" x14ac:dyDescent="0.35">
      <c r="C83">
        <v>1</v>
      </c>
      <c r="D83">
        <f>1+1</f>
        <v>2</v>
      </c>
    </row>
    <row r="84" spans="2:8" x14ac:dyDescent="0.35">
      <c r="F84">
        <f>C86/(1-0.9)</f>
        <v>22.500000000000004</v>
      </c>
    </row>
    <row r="86" spans="2:8" x14ac:dyDescent="0.35">
      <c r="C86" s="33">
        <f>D83+0.25</f>
        <v>2.25</v>
      </c>
    </row>
    <row r="87" spans="2:8" x14ac:dyDescent="0.35">
      <c r="E87" s="8"/>
    </row>
    <row r="88" spans="2:8" ht="15" thickBot="1" x14ac:dyDescent="0.4"/>
    <row r="89" spans="2:8" ht="15" thickBot="1" x14ac:dyDescent="0.4">
      <c r="B89" t="s">
        <v>215</v>
      </c>
      <c r="C89" s="112" t="s">
        <v>220</v>
      </c>
    </row>
    <row r="90" spans="2:8" x14ac:dyDescent="0.35">
      <c r="C90" s="271" t="s">
        <v>219</v>
      </c>
      <c r="D90" s="272"/>
      <c r="E90" s="272"/>
      <c r="F90" s="272"/>
      <c r="G90" s="140"/>
      <c r="H90" s="140"/>
    </row>
    <row r="91" spans="2:8" x14ac:dyDescent="0.35">
      <c r="C91" s="4"/>
      <c r="D91" s="4"/>
      <c r="E91" s="4"/>
      <c r="F91" s="4"/>
      <c r="G91" s="17"/>
      <c r="H91" s="17"/>
    </row>
    <row r="92" spans="2:8" x14ac:dyDescent="0.35">
      <c r="C92" s="41" t="s">
        <v>216</v>
      </c>
      <c r="D92" s="41" t="s">
        <v>217</v>
      </c>
      <c r="E92" s="41" t="s">
        <v>218</v>
      </c>
      <c r="F92" s="4"/>
      <c r="G92" s="17"/>
      <c r="H92" s="17"/>
    </row>
    <row r="93" spans="2:8" x14ac:dyDescent="0.35">
      <c r="C93" s="4">
        <v>50</v>
      </c>
      <c r="D93" s="4">
        <v>10</v>
      </c>
      <c r="E93" s="4">
        <f>D93/C93%</f>
        <v>20</v>
      </c>
      <c r="F93" s="4"/>
      <c r="G93" s="17"/>
      <c r="H93" s="17"/>
    </row>
    <row r="94" spans="2:8" x14ac:dyDescent="0.35">
      <c r="C94" s="4">
        <v>0</v>
      </c>
      <c r="D94" s="4">
        <v>0</v>
      </c>
      <c r="E94" s="40" t="str">
        <f>IFERROR(D94/C94%,"WRONG")</f>
        <v>WRONG</v>
      </c>
      <c r="F94" s="4"/>
      <c r="G94" s="17"/>
      <c r="H94" s="17"/>
    </row>
    <row r="95" spans="2:8" x14ac:dyDescent="0.35">
      <c r="C95" s="4">
        <v>0</v>
      </c>
      <c r="D95" s="4">
        <v>2</v>
      </c>
      <c r="E95" s="40" t="str">
        <f>IFERROR(D95/C95%,"WRONG")</f>
        <v>WRONG</v>
      </c>
      <c r="F95" s="4"/>
      <c r="G95" s="17"/>
      <c r="H95" s="17"/>
    </row>
    <row r="96" spans="2:8" ht="15" thickBot="1" x14ac:dyDescent="0.4"/>
    <row r="97" spans="1:19" ht="15" thickBot="1" x14ac:dyDescent="0.4">
      <c r="A97" t="s">
        <v>302</v>
      </c>
      <c r="B97" t="s">
        <v>287</v>
      </c>
      <c r="C97" s="112" t="s">
        <v>289</v>
      </c>
    </row>
    <row r="99" spans="1:19" x14ac:dyDescent="0.35">
      <c r="C99" s="266" t="s">
        <v>269</v>
      </c>
      <c r="D99" s="266"/>
      <c r="E99" s="266"/>
      <c r="F99" s="266"/>
      <c r="G99" s="267"/>
      <c r="H99" s="267"/>
      <c r="I99" s="267"/>
      <c r="J99" s="267"/>
      <c r="K99" s="267"/>
      <c r="L99" s="267"/>
      <c r="M99" s="267"/>
      <c r="N99" s="267"/>
      <c r="O99" s="267"/>
    </row>
    <row r="100" spans="1:19" x14ac:dyDescent="0.35">
      <c r="C100">
        <v>1</v>
      </c>
      <c r="D100">
        <v>2</v>
      </c>
      <c r="E100">
        <v>3</v>
      </c>
      <c r="I100" s="52" t="s">
        <v>284</v>
      </c>
      <c r="J100" s="52"/>
      <c r="K100" s="52"/>
      <c r="L100" s="52"/>
      <c r="M100" s="52"/>
      <c r="N100" s="52"/>
      <c r="O100" s="52"/>
      <c r="P100" s="56"/>
      <c r="Q100" s="56"/>
      <c r="R100" s="56"/>
      <c r="S100" s="56"/>
    </row>
    <row r="101" spans="1:19" x14ac:dyDescent="0.35">
      <c r="C101" s="51" t="s">
        <v>270</v>
      </c>
      <c r="D101" s="51" t="s">
        <v>271</v>
      </c>
      <c r="E101" s="51" t="s">
        <v>277</v>
      </c>
      <c r="F101" s="53" t="s">
        <v>283</v>
      </c>
      <c r="G101" s="141"/>
      <c r="H101" s="141"/>
      <c r="I101" s="55"/>
      <c r="J101" s="55"/>
      <c r="K101" s="55"/>
      <c r="L101" s="55"/>
      <c r="M101" s="55"/>
      <c r="N101" s="55"/>
      <c r="O101" s="55"/>
    </row>
    <row r="102" spans="1:19" x14ac:dyDescent="0.35">
      <c r="C102" s="4">
        <v>1</v>
      </c>
      <c r="D102" s="4" t="s">
        <v>272</v>
      </c>
      <c r="E102" s="4" t="s">
        <v>279</v>
      </c>
      <c r="F102" s="54" t="e">
        <f>VLOOKUP(D102,$D$22:$E$27,2,0)</f>
        <v>#N/A</v>
      </c>
      <c r="G102" s="17"/>
      <c r="H102" s="17"/>
      <c r="I102" s="55"/>
      <c r="J102" s="55"/>
      <c r="K102" s="55"/>
      <c r="L102" s="55"/>
      <c r="M102" s="55"/>
      <c r="N102" s="55"/>
      <c r="O102" s="55"/>
    </row>
    <row r="103" spans="1:19" x14ac:dyDescent="0.35">
      <c r="C103" s="4">
        <v>2</v>
      </c>
      <c r="D103" s="4" t="s">
        <v>273</v>
      </c>
      <c r="E103" s="4" t="s">
        <v>278</v>
      </c>
      <c r="F103" s="54" t="e">
        <f t="shared" ref="F103:F106" si="19">VLOOKUP(D103,$D$22:$E$27,2,0)</f>
        <v>#N/A</v>
      </c>
      <c r="G103" s="17"/>
      <c r="H103" s="17"/>
    </row>
    <row r="104" spans="1:19" x14ac:dyDescent="0.35">
      <c r="C104" s="4">
        <v>3</v>
      </c>
      <c r="D104" s="4" t="s">
        <v>274</v>
      </c>
      <c r="E104" s="4" t="s">
        <v>280</v>
      </c>
      <c r="F104" s="54" t="e">
        <f t="shared" si="19"/>
        <v>#N/A</v>
      </c>
      <c r="G104" s="17"/>
      <c r="H104" s="17"/>
    </row>
    <row r="105" spans="1:19" x14ac:dyDescent="0.35">
      <c r="C105" s="4">
        <v>4</v>
      </c>
      <c r="D105" s="4" t="s">
        <v>275</v>
      </c>
      <c r="E105" s="4" t="s">
        <v>281</v>
      </c>
      <c r="F105" s="54" t="e">
        <f t="shared" si="19"/>
        <v>#N/A</v>
      </c>
      <c r="G105" s="17"/>
      <c r="H105" s="17"/>
    </row>
    <row r="106" spans="1:19" x14ac:dyDescent="0.35">
      <c r="C106" s="4">
        <v>5</v>
      </c>
      <c r="D106" s="4" t="s">
        <v>276</v>
      </c>
      <c r="E106" s="4" t="s">
        <v>282</v>
      </c>
      <c r="F106" s="54" t="e">
        <f t="shared" si="19"/>
        <v>#N/A</v>
      </c>
      <c r="G106" s="17"/>
      <c r="H106" s="17"/>
    </row>
    <row r="107" spans="1:19" ht="15" thickBot="1" x14ac:dyDescent="0.4"/>
    <row r="108" spans="1:19" ht="15" thickBot="1" x14ac:dyDescent="0.4">
      <c r="B108" t="s">
        <v>288</v>
      </c>
      <c r="C108" s="112" t="s">
        <v>290</v>
      </c>
    </row>
    <row r="110" spans="1:19" x14ac:dyDescent="0.35">
      <c r="C110" s="38" t="s">
        <v>291</v>
      </c>
      <c r="D110" s="38" t="s">
        <v>292</v>
      </c>
    </row>
    <row r="111" spans="1:19" x14ac:dyDescent="0.35">
      <c r="C111" s="4">
        <v>1</v>
      </c>
      <c r="D111" s="4">
        <f>C111*50</f>
        <v>50</v>
      </c>
    </row>
    <row r="112" spans="1:19" x14ac:dyDescent="0.35">
      <c r="C112" s="4">
        <v>2</v>
      </c>
      <c r="D112" s="4">
        <f t="shared" ref="D112:D120" si="20">C112*50</f>
        <v>100</v>
      </c>
    </row>
    <row r="113" spans="3:5" x14ac:dyDescent="0.35">
      <c r="C113" s="4">
        <v>3</v>
      </c>
      <c r="D113" s="4">
        <f t="shared" si="20"/>
        <v>150</v>
      </c>
    </row>
    <row r="114" spans="3:5" x14ac:dyDescent="0.35">
      <c r="C114" s="4">
        <v>4</v>
      </c>
      <c r="D114" s="4">
        <f t="shared" si="20"/>
        <v>200</v>
      </c>
    </row>
    <row r="115" spans="3:5" x14ac:dyDescent="0.35">
      <c r="C115" s="4">
        <v>5</v>
      </c>
      <c r="D115" s="4">
        <f t="shared" si="20"/>
        <v>250</v>
      </c>
    </row>
    <row r="116" spans="3:5" x14ac:dyDescent="0.35">
      <c r="C116" s="4">
        <v>6</v>
      </c>
      <c r="D116" s="4">
        <f t="shared" si="20"/>
        <v>300</v>
      </c>
    </row>
    <row r="117" spans="3:5" x14ac:dyDescent="0.35">
      <c r="C117" s="4">
        <v>7</v>
      </c>
      <c r="D117" s="4">
        <f t="shared" si="20"/>
        <v>350</v>
      </c>
    </row>
    <row r="118" spans="3:5" x14ac:dyDescent="0.35">
      <c r="C118" s="4">
        <v>8</v>
      </c>
      <c r="D118" s="4">
        <f t="shared" si="20"/>
        <v>400</v>
      </c>
    </row>
    <row r="119" spans="3:5" x14ac:dyDescent="0.35">
      <c r="C119" s="4">
        <v>9</v>
      </c>
      <c r="D119" s="4">
        <f t="shared" si="20"/>
        <v>450</v>
      </c>
    </row>
    <row r="120" spans="3:5" x14ac:dyDescent="0.35">
      <c r="C120" s="4">
        <v>10</v>
      </c>
      <c r="D120" s="4">
        <f t="shared" si="20"/>
        <v>500</v>
      </c>
    </row>
    <row r="123" spans="3:5" x14ac:dyDescent="0.35">
      <c r="E123" s="11" t="s">
        <v>295</v>
      </c>
    </row>
    <row r="124" spans="3:5" x14ac:dyDescent="0.35">
      <c r="C124" s="38" t="s">
        <v>294</v>
      </c>
      <c r="D124" s="38" t="s">
        <v>293</v>
      </c>
      <c r="E124" s="57" t="s">
        <v>296</v>
      </c>
    </row>
    <row r="125" spans="3:5" hidden="1" x14ac:dyDescent="0.35">
      <c r="C125" s="4">
        <v>1</v>
      </c>
      <c r="D125" s="3">
        <f>C125*10</f>
        <v>10</v>
      </c>
      <c r="E125" s="4"/>
    </row>
    <row r="126" spans="3:5" x14ac:dyDescent="0.35">
      <c r="C126" s="4">
        <v>2</v>
      </c>
      <c r="D126" s="3">
        <f>C126*10</f>
        <v>20</v>
      </c>
      <c r="E126" s="65">
        <f>D126*100</f>
        <v>2000</v>
      </c>
    </row>
    <row r="127" spans="3:5" hidden="1" x14ac:dyDescent="0.35">
      <c r="C127" s="4">
        <v>3</v>
      </c>
      <c r="D127" s="3">
        <f t="shared" ref="D127:D134" si="21">C127*10</f>
        <v>30</v>
      </c>
      <c r="E127" s="4"/>
    </row>
    <row r="128" spans="3:5" x14ac:dyDescent="0.35">
      <c r="C128" s="4">
        <v>4</v>
      </c>
      <c r="D128" s="3">
        <f t="shared" si="21"/>
        <v>40</v>
      </c>
      <c r="E128" s="65">
        <f>D128*100</f>
        <v>4000</v>
      </c>
    </row>
    <row r="129" spans="2:9" hidden="1" x14ac:dyDescent="0.35">
      <c r="C129" s="4">
        <v>5</v>
      </c>
      <c r="D129" s="3">
        <f t="shared" si="21"/>
        <v>50</v>
      </c>
      <c r="E129" s="4"/>
    </row>
    <row r="130" spans="2:9" x14ac:dyDescent="0.35">
      <c r="C130" s="4">
        <v>6</v>
      </c>
      <c r="D130" s="3">
        <f t="shared" si="21"/>
        <v>60</v>
      </c>
      <c r="E130" s="65">
        <f>D130*100</f>
        <v>6000</v>
      </c>
    </row>
    <row r="131" spans="2:9" hidden="1" x14ac:dyDescent="0.35">
      <c r="C131" s="4">
        <v>7</v>
      </c>
      <c r="D131" s="3">
        <f t="shared" si="21"/>
        <v>70</v>
      </c>
      <c r="E131" s="4"/>
    </row>
    <row r="132" spans="2:9" x14ac:dyDescent="0.35">
      <c r="C132" s="4">
        <v>8</v>
      </c>
      <c r="D132" s="3">
        <f t="shared" si="21"/>
        <v>80</v>
      </c>
      <c r="E132" s="65">
        <f>D132*100</f>
        <v>8000</v>
      </c>
    </row>
    <row r="133" spans="2:9" hidden="1" x14ac:dyDescent="0.35">
      <c r="C133" s="4">
        <v>9</v>
      </c>
      <c r="D133" s="3">
        <f t="shared" si="21"/>
        <v>90</v>
      </c>
      <c r="E133" s="4"/>
    </row>
    <row r="134" spans="2:9" x14ac:dyDescent="0.35">
      <c r="C134" s="4">
        <v>10</v>
      </c>
      <c r="D134" s="3">
        <f t="shared" si="21"/>
        <v>100</v>
      </c>
      <c r="E134" s="65">
        <f>D134*100</f>
        <v>10000</v>
      </c>
    </row>
    <row r="136" spans="2:9" x14ac:dyDescent="0.35">
      <c r="C136" s="269" t="s">
        <v>300</v>
      </c>
      <c r="D136" s="269"/>
      <c r="E136" s="269"/>
      <c r="F136" s="269"/>
      <c r="G136" s="142"/>
      <c r="H136" s="142"/>
    </row>
    <row r="137" spans="2:9" x14ac:dyDescent="0.35">
      <c r="C137" s="268" t="s">
        <v>297</v>
      </c>
      <c r="D137" s="268"/>
      <c r="E137" s="268"/>
    </row>
    <row r="141" spans="2:9" ht="15" thickBot="1" x14ac:dyDescent="0.4"/>
    <row r="142" spans="2:9" ht="15" thickBot="1" x14ac:dyDescent="0.4">
      <c r="B142" t="s">
        <v>516</v>
      </c>
      <c r="C142" s="112" t="s">
        <v>546</v>
      </c>
    </row>
    <row r="143" spans="2:9" x14ac:dyDescent="0.35">
      <c r="B143" s="147" t="s">
        <v>545</v>
      </c>
      <c r="C143" s="183" t="s">
        <v>608</v>
      </c>
    </row>
    <row r="144" spans="2:9" ht="15" thickBot="1" x14ac:dyDescent="0.4">
      <c r="I144" s="136" t="s">
        <v>534</v>
      </c>
    </row>
    <row r="145" spans="2:12" x14ac:dyDescent="0.35">
      <c r="C145" s="51" t="s">
        <v>517</v>
      </c>
      <c r="D145" s="51" t="s">
        <v>518</v>
      </c>
      <c r="E145" s="51" t="s">
        <v>519</v>
      </c>
      <c r="F145" s="53" t="s">
        <v>520</v>
      </c>
      <c r="G145" s="141"/>
      <c r="H145" s="143" t="s">
        <v>535</v>
      </c>
      <c r="I145" s="135" t="s">
        <v>533</v>
      </c>
      <c r="J145" s="141" t="s">
        <v>538</v>
      </c>
      <c r="K145" s="141" t="s">
        <v>537</v>
      </c>
    </row>
    <row r="146" spans="2:12" x14ac:dyDescent="0.35">
      <c r="C146" s="4" t="s">
        <v>521</v>
      </c>
      <c r="D146" s="4" t="s">
        <v>527</v>
      </c>
      <c r="E146" s="4" t="s">
        <v>530</v>
      </c>
      <c r="F146" s="4">
        <v>14000</v>
      </c>
      <c r="G146" s="4"/>
      <c r="H146" s="56" t="s">
        <v>527</v>
      </c>
      <c r="I146" s="56">
        <f>SUMIF(D145:D152,D146,F145:F152)</f>
        <v>55000</v>
      </c>
      <c r="J146" s="56" t="s">
        <v>542</v>
      </c>
      <c r="K146" s="56">
        <f>SUMIFS(F146:F152,D146:D152,"North",E146:E152,"Punjab")</f>
        <v>37000</v>
      </c>
    </row>
    <row r="147" spans="2:12" x14ac:dyDescent="0.35">
      <c r="C147" s="4" t="s">
        <v>522</v>
      </c>
      <c r="D147" s="4" t="s">
        <v>528</v>
      </c>
      <c r="E147" s="4" t="s">
        <v>531</v>
      </c>
      <c r="F147" s="4">
        <v>15000</v>
      </c>
      <c r="G147" s="4"/>
      <c r="H147" s="56" t="s">
        <v>528</v>
      </c>
      <c r="I147" s="56">
        <f>SUMIF(D146:D153,D147,F146:F153)</f>
        <v>34000</v>
      </c>
      <c r="K147" s="105"/>
    </row>
    <row r="148" spans="2:12" x14ac:dyDescent="0.35">
      <c r="C148" s="4" t="s">
        <v>523</v>
      </c>
      <c r="D148" s="4" t="s">
        <v>529</v>
      </c>
      <c r="E148" s="4" t="s">
        <v>532</v>
      </c>
      <c r="F148" s="4">
        <v>21000</v>
      </c>
      <c r="G148" s="4"/>
      <c r="H148" s="56" t="s">
        <v>529</v>
      </c>
      <c r="I148" s="56">
        <f>SUMIF(D147:D154,D148,F147:F154)</f>
        <v>44000</v>
      </c>
      <c r="K148" s="105"/>
    </row>
    <row r="149" spans="2:12" ht="15" thickBot="1" x14ac:dyDescent="0.4">
      <c r="C149" s="4" t="s">
        <v>482</v>
      </c>
      <c r="D149" s="4" t="s">
        <v>527</v>
      </c>
      <c r="E149" s="4" t="s">
        <v>530</v>
      </c>
      <c r="F149" s="4">
        <v>23000</v>
      </c>
      <c r="G149" s="108"/>
      <c r="H149" s="144"/>
      <c r="I149" s="144"/>
      <c r="K149" s="105"/>
    </row>
    <row r="150" spans="2:12" ht="15" thickBot="1" x14ac:dyDescent="0.4">
      <c r="C150" s="4" t="s">
        <v>524</v>
      </c>
      <c r="D150" s="4" t="s">
        <v>528</v>
      </c>
      <c r="E150" s="4" t="s">
        <v>541</v>
      </c>
      <c r="F150" s="54">
        <v>19000</v>
      </c>
      <c r="G150" s="17"/>
      <c r="H150" s="115" t="s">
        <v>536</v>
      </c>
      <c r="I150" s="145">
        <f>SUBTOTAL(9,I146:I149)</f>
        <v>133000</v>
      </c>
      <c r="K150" s="105"/>
    </row>
    <row r="151" spans="2:12" ht="15" thickBot="1" x14ac:dyDescent="0.4">
      <c r="C151" s="4" t="s">
        <v>525</v>
      </c>
      <c r="D151" s="4" t="s">
        <v>527</v>
      </c>
      <c r="E151" s="4" t="s">
        <v>539</v>
      </c>
      <c r="F151" s="4">
        <v>18000</v>
      </c>
      <c r="G151" s="17"/>
      <c r="H151" s="5"/>
      <c r="I151" s="105"/>
      <c r="K151" s="105"/>
    </row>
    <row r="152" spans="2:12" ht="15" thickBot="1" x14ac:dyDescent="0.4">
      <c r="C152" s="4" t="s">
        <v>526</v>
      </c>
      <c r="D152" s="4" t="s">
        <v>529</v>
      </c>
      <c r="E152" s="4" t="s">
        <v>540</v>
      </c>
      <c r="F152" s="4">
        <v>23000</v>
      </c>
      <c r="G152" s="17"/>
      <c r="H152" s="261" t="s">
        <v>548</v>
      </c>
      <c r="I152" s="262"/>
      <c r="J152" s="262"/>
      <c r="K152" s="262"/>
      <c r="L152" s="263"/>
    </row>
    <row r="153" spans="2:12" x14ac:dyDescent="0.35">
      <c r="F153">
        <f>SUBTOTAL(9,F146:F152)</f>
        <v>133000</v>
      </c>
    </row>
    <row r="154" spans="2:12" ht="15" thickBot="1" x14ac:dyDescent="0.4"/>
    <row r="155" spans="2:12" ht="15" thickBot="1" x14ac:dyDescent="0.4">
      <c r="B155" t="s">
        <v>544</v>
      </c>
      <c r="C155" s="112" t="s">
        <v>547</v>
      </c>
    </row>
    <row r="156" spans="2:12" x14ac:dyDescent="0.35">
      <c r="B156" s="148" t="s">
        <v>545</v>
      </c>
      <c r="C156" s="183" t="s">
        <v>607</v>
      </c>
      <c r="H156" s="105" t="s">
        <v>543</v>
      </c>
    </row>
    <row r="158" spans="2:12" x14ac:dyDescent="0.35">
      <c r="C158" s="152" t="s">
        <v>549</v>
      </c>
      <c r="D158" s="151" t="s">
        <v>555</v>
      </c>
      <c r="E158" s="153" t="s">
        <v>558</v>
      </c>
      <c r="F158" s="3" t="s">
        <v>555</v>
      </c>
      <c r="G158" s="3" t="s">
        <v>563</v>
      </c>
      <c r="H158" s="3" t="s">
        <v>568</v>
      </c>
    </row>
    <row r="159" spans="2:12" x14ac:dyDescent="0.35">
      <c r="C159" s="150" t="s">
        <v>550</v>
      </c>
      <c r="D159" s="49" t="s">
        <v>556</v>
      </c>
      <c r="E159" s="56" t="s">
        <v>559</v>
      </c>
      <c r="F159" s="108" t="s">
        <v>556</v>
      </c>
      <c r="G159" s="108" t="s">
        <v>567</v>
      </c>
      <c r="H159" s="114">
        <f>COUNTIFS(D159:D167,D165,E159:E167,E165)</f>
        <v>1</v>
      </c>
    </row>
    <row r="160" spans="2:12" x14ac:dyDescent="0.35">
      <c r="C160" s="150" t="s">
        <v>551</v>
      </c>
      <c r="D160" s="49" t="s">
        <v>557</v>
      </c>
      <c r="E160" s="56" t="s">
        <v>560</v>
      </c>
      <c r="F160" s="264" t="s">
        <v>569</v>
      </c>
      <c r="G160" s="264"/>
      <c r="H160" s="264"/>
      <c r="I160" s="264"/>
      <c r="J160" s="264"/>
      <c r="K160" s="264"/>
      <c r="L160" s="264"/>
    </row>
    <row r="161" spans="3:12" x14ac:dyDescent="0.35">
      <c r="C161" s="150" t="s">
        <v>552</v>
      </c>
      <c r="D161" s="49" t="s">
        <v>556</v>
      </c>
      <c r="E161" s="56" t="s">
        <v>560</v>
      </c>
      <c r="F161" s="155"/>
      <c r="G161" s="156"/>
      <c r="H161" s="157"/>
      <c r="I161" s="161"/>
      <c r="J161" s="161"/>
      <c r="K161" s="161"/>
    </row>
    <row r="162" spans="3:12" x14ac:dyDescent="0.35">
      <c r="C162" s="150" t="s">
        <v>553</v>
      </c>
      <c r="D162" s="49" t="s">
        <v>557</v>
      </c>
      <c r="E162" s="56" t="s">
        <v>561</v>
      </c>
      <c r="F162" s="158"/>
      <c r="G162" s="159"/>
      <c r="H162" s="160"/>
      <c r="I162" s="161"/>
      <c r="J162" s="161"/>
      <c r="K162" s="161"/>
    </row>
    <row r="163" spans="3:12" x14ac:dyDescent="0.35">
      <c r="C163" s="150" t="s">
        <v>554</v>
      </c>
      <c r="D163" s="49" t="s">
        <v>557</v>
      </c>
      <c r="E163" s="56" t="s">
        <v>562</v>
      </c>
      <c r="F163" s="149" t="s">
        <v>555</v>
      </c>
      <c r="G163" s="3" t="s">
        <v>543</v>
      </c>
      <c r="H163" s="4"/>
    </row>
    <row r="164" spans="3:12" x14ac:dyDescent="0.35">
      <c r="C164" s="150" t="s">
        <v>564</v>
      </c>
      <c r="D164" s="49" t="s">
        <v>556</v>
      </c>
      <c r="E164" s="56" t="s">
        <v>565</v>
      </c>
      <c r="F164" s="162" t="s">
        <v>556</v>
      </c>
      <c r="G164" s="162">
        <f>COUNTIF(D159:D167,"Male")</f>
        <v>5</v>
      </c>
      <c r="H164" s="108"/>
    </row>
    <row r="165" spans="3:12" x14ac:dyDescent="0.35">
      <c r="C165" s="150" t="s">
        <v>566</v>
      </c>
      <c r="D165" s="49" t="s">
        <v>556</v>
      </c>
      <c r="E165" s="56" t="s">
        <v>567</v>
      </c>
      <c r="F165" s="265" t="s">
        <v>570</v>
      </c>
      <c r="G165" s="265"/>
      <c r="H165" s="265"/>
      <c r="I165" s="265"/>
      <c r="J165" s="265"/>
      <c r="K165" s="265"/>
      <c r="L165" s="265"/>
    </row>
    <row r="166" spans="3:12" x14ac:dyDescent="0.35">
      <c r="C166" s="150" t="s">
        <v>550</v>
      </c>
      <c r="D166" s="49" t="s">
        <v>557</v>
      </c>
      <c r="E166" s="56" t="s">
        <v>567</v>
      </c>
      <c r="F166" s="16"/>
      <c r="G166" s="16"/>
      <c r="H166" s="16"/>
    </row>
    <row r="167" spans="3:12" x14ac:dyDescent="0.35">
      <c r="C167" s="150" t="s">
        <v>554</v>
      </c>
      <c r="D167" s="49" t="s">
        <v>556</v>
      </c>
      <c r="E167" s="56" t="s">
        <v>565</v>
      </c>
      <c r="F167" s="4"/>
      <c r="G167" s="4"/>
      <c r="H167" s="4"/>
    </row>
  </sheetData>
  <autoFilter ref="C124:D134" xr:uid="{64E3A02C-56BF-4A3D-AF43-3AE973E72A58}">
    <filterColumn colId="0">
      <filters>
        <filter val="10"/>
        <filter val="2"/>
        <filter val="4"/>
        <filter val="6"/>
        <filter val="8"/>
      </filters>
    </filterColumn>
  </autoFilter>
  <mergeCells count="16">
    <mergeCell ref="C69:F69"/>
    <mergeCell ref="C90:F90"/>
    <mergeCell ref="C5:I5"/>
    <mergeCell ref="J15:K15"/>
    <mergeCell ref="E44:F44"/>
    <mergeCell ref="C50:J50"/>
    <mergeCell ref="C54:F54"/>
    <mergeCell ref="C56:I56"/>
    <mergeCell ref="D15:I15"/>
    <mergeCell ref="C44:C45"/>
    <mergeCell ref="H152:L152"/>
    <mergeCell ref="F160:L160"/>
    <mergeCell ref="F165:L165"/>
    <mergeCell ref="C99:O99"/>
    <mergeCell ref="C137:E137"/>
    <mergeCell ref="C136:F136"/>
  </mergeCells>
  <hyperlinks>
    <hyperlink ref="C77" location="'$ Basis Range Multiplication '!A2" display="Usage of $ Or Range Basis Multiplication " xr:uid="{5180A041-72EB-4A00-A20C-4D6B869CFC4B}"/>
    <hyperlink ref="C156" r:id="rId1" xr:uid="{F39E24A6-A259-4189-A981-CBC80D95EEB7}"/>
    <hyperlink ref="C143" r:id="rId2" xr:uid="{5B747E0F-9354-460A-8D5F-BEAE4BC18D70}"/>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21E8-2A1A-4B4F-97CF-E05E39D33113}">
  <dimension ref="A2:AA160"/>
  <sheetViews>
    <sheetView workbookViewId="0">
      <selection activeCell="B2" sqref="B2:M2"/>
    </sheetView>
  </sheetViews>
  <sheetFormatPr defaultRowHeight="14.5" x14ac:dyDescent="0.35"/>
  <cols>
    <col min="3" max="3" width="39.36328125" bestFit="1" customWidth="1"/>
    <col min="4" max="5" width="12.6328125" customWidth="1"/>
    <col min="10" max="10" width="12" bestFit="1" customWidth="1"/>
    <col min="12" max="12" width="9.6328125" customWidth="1"/>
  </cols>
  <sheetData>
    <row r="2" spans="1:27" x14ac:dyDescent="0.35">
      <c r="A2" t="s">
        <v>120</v>
      </c>
      <c r="B2" s="294" t="s">
        <v>211</v>
      </c>
      <c r="C2" s="295"/>
      <c r="D2" s="295"/>
      <c r="E2" s="295"/>
      <c r="F2" s="295"/>
      <c r="G2" s="295"/>
      <c r="H2" s="295"/>
      <c r="I2" s="295"/>
      <c r="J2" s="295"/>
      <c r="K2" s="295"/>
      <c r="L2" s="295"/>
      <c r="M2" s="296"/>
    </row>
    <row r="3" spans="1:27" s="102" customFormat="1" x14ac:dyDescent="0.35">
      <c r="B3" s="291" t="s">
        <v>490</v>
      </c>
      <c r="C3" s="292"/>
      <c r="D3" s="292"/>
      <c r="E3" s="292"/>
      <c r="F3" s="292"/>
      <c r="G3" s="292"/>
      <c r="H3" s="292"/>
      <c r="I3" s="292"/>
      <c r="J3" s="292"/>
      <c r="K3" s="292"/>
      <c r="L3" s="292"/>
      <c r="M3" s="293"/>
    </row>
    <row r="4" spans="1:27" x14ac:dyDescent="0.35">
      <c r="B4" s="288" t="s">
        <v>489</v>
      </c>
      <c r="C4" s="289"/>
      <c r="D4" s="289"/>
      <c r="E4" s="289"/>
      <c r="F4" s="289"/>
      <c r="G4" s="289"/>
      <c r="H4" s="289"/>
      <c r="I4" s="289"/>
      <c r="J4" s="289"/>
      <c r="K4" s="289"/>
      <c r="L4" s="289"/>
      <c r="M4" s="290"/>
    </row>
    <row r="5" spans="1:27" x14ac:dyDescent="0.35">
      <c r="B5" s="272" t="s">
        <v>209</v>
      </c>
      <c r="C5" s="272"/>
      <c r="D5" s="272"/>
      <c r="E5" s="272"/>
      <c r="F5" s="272"/>
      <c r="G5" s="272"/>
      <c r="H5" s="272"/>
      <c r="I5" s="272"/>
      <c r="J5" s="272"/>
      <c r="K5" s="272"/>
      <c r="L5" s="272"/>
      <c r="Q5" s="285" t="s">
        <v>209</v>
      </c>
      <c r="R5" s="286"/>
      <c r="S5" s="286"/>
      <c r="T5" s="286"/>
      <c r="U5" s="286"/>
      <c r="V5" s="286"/>
      <c r="W5" s="286"/>
      <c r="X5" s="286"/>
      <c r="Y5" s="286"/>
      <c r="Z5" s="286"/>
      <c r="AA5" s="287"/>
    </row>
    <row r="6" spans="1:27" x14ac:dyDescent="0.35">
      <c r="B6" s="4"/>
      <c r="C6" s="4"/>
      <c r="D6" s="13">
        <v>0.1</v>
      </c>
      <c r="E6" s="13">
        <f>D6+0.1</f>
        <v>0.2</v>
      </c>
      <c r="F6" s="13">
        <f t="shared" ref="F6:L6" si="0">E6+0.1</f>
        <v>0.30000000000000004</v>
      </c>
      <c r="G6" s="13">
        <f t="shared" si="0"/>
        <v>0.4</v>
      </c>
      <c r="H6" s="13">
        <f t="shared" si="0"/>
        <v>0.5</v>
      </c>
      <c r="I6" s="13">
        <f t="shared" si="0"/>
        <v>0.6</v>
      </c>
      <c r="J6" s="13">
        <f t="shared" si="0"/>
        <v>0.7</v>
      </c>
      <c r="K6" s="13">
        <f t="shared" si="0"/>
        <v>0.79999999999999993</v>
      </c>
      <c r="L6" s="13">
        <f t="shared" si="0"/>
        <v>0.89999999999999991</v>
      </c>
      <c r="Q6" s="4"/>
      <c r="R6" s="4"/>
      <c r="S6" s="13">
        <v>0.1</v>
      </c>
      <c r="T6" s="13">
        <f>S6+0.1</f>
        <v>0.2</v>
      </c>
      <c r="U6" s="13">
        <f t="shared" ref="U6" si="1">T6+0.1</f>
        <v>0.30000000000000004</v>
      </c>
      <c r="V6" s="13">
        <f t="shared" ref="V6" si="2">U6+0.1</f>
        <v>0.4</v>
      </c>
      <c r="W6" s="13">
        <f t="shared" ref="W6" si="3">V6+0.1</f>
        <v>0.5</v>
      </c>
      <c r="X6" s="13">
        <f t="shared" ref="X6" si="4">W6+0.1</f>
        <v>0.6</v>
      </c>
      <c r="Y6" s="13">
        <f t="shared" ref="Y6" si="5">X6+0.1</f>
        <v>0.7</v>
      </c>
      <c r="Z6" s="13">
        <f t="shared" ref="Z6" si="6">Y6+0.1</f>
        <v>0.79999999999999993</v>
      </c>
      <c r="AA6" s="13">
        <f t="shared" ref="AA6" si="7">Z6+0.1</f>
        <v>0.89999999999999991</v>
      </c>
    </row>
    <row r="7" spans="1:27" x14ac:dyDescent="0.35">
      <c r="B7" s="4"/>
      <c r="C7" s="13">
        <f t="shared" ref="C7:C13" si="8">C8+0.1</f>
        <v>0.89999999999999991</v>
      </c>
      <c r="D7" s="39">
        <f>$C7*D$6</f>
        <v>0.09</v>
      </c>
      <c r="E7" s="39">
        <f t="shared" ref="E7:L15" si="9">$C7*E$6</f>
        <v>0.18</v>
      </c>
      <c r="F7" s="39">
        <f t="shared" si="9"/>
        <v>0.27</v>
      </c>
      <c r="G7" s="39">
        <f t="shared" si="9"/>
        <v>0.36</v>
      </c>
      <c r="H7" s="39">
        <f t="shared" si="9"/>
        <v>0.44999999999999996</v>
      </c>
      <c r="I7" s="39">
        <f t="shared" si="9"/>
        <v>0.53999999999999992</v>
      </c>
      <c r="J7" s="39">
        <f t="shared" si="9"/>
        <v>0.62999999999999989</v>
      </c>
      <c r="K7" s="39">
        <f t="shared" si="9"/>
        <v>0.71999999999999986</v>
      </c>
      <c r="L7" s="39">
        <f t="shared" si="9"/>
        <v>0.80999999999999983</v>
      </c>
      <c r="Q7" s="4"/>
      <c r="R7" s="13">
        <f t="shared" ref="R7:R13" si="10">R8+0.1</f>
        <v>0.89999999999999991</v>
      </c>
      <c r="S7" s="39">
        <f>$R7*S$6</f>
        <v>0.09</v>
      </c>
      <c r="T7" s="39">
        <f t="shared" ref="T7:AA15" si="11">$R7*T$6</f>
        <v>0.18</v>
      </c>
      <c r="U7" s="39">
        <f t="shared" si="11"/>
        <v>0.27</v>
      </c>
      <c r="V7" s="39">
        <f t="shared" si="11"/>
        <v>0.36</v>
      </c>
      <c r="W7" s="39">
        <f t="shared" si="11"/>
        <v>0.44999999999999996</v>
      </c>
      <c r="X7" s="39">
        <f t="shared" si="11"/>
        <v>0.53999999999999992</v>
      </c>
      <c r="Y7" s="39">
        <f t="shared" si="11"/>
        <v>0.62999999999999989</v>
      </c>
      <c r="Z7" s="39">
        <f t="shared" si="11"/>
        <v>0.71999999999999986</v>
      </c>
      <c r="AA7" s="39">
        <f t="shared" si="11"/>
        <v>0.80999999999999983</v>
      </c>
    </row>
    <row r="8" spans="1:27" x14ac:dyDescent="0.35">
      <c r="B8" s="4"/>
      <c r="C8" s="13">
        <f t="shared" si="8"/>
        <v>0.79999999999999993</v>
      </c>
      <c r="D8" s="39">
        <f t="shared" ref="D8:D14" si="12">$C8*D$6</f>
        <v>0.08</v>
      </c>
      <c r="E8" s="39">
        <f t="shared" si="9"/>
        <v>0.16</v>
      </c>
      <c r="F8" s="39">
        <f t="shared" si="9"/>
        <v>0.24000000000000002</v>
      </c>
      <c r="G8" s="39">
        <f t="shared" si="9"/>
        <v>0.32</v>
      </c>
      <c r="H8" s="39">
        <f t="shared" si="9"/>
        <v>0.39999999999999997</v>
      </c>
      <c r="I8" s="39">
        <f t="shared" si="9"/>
        <v>0.47999999999999993</v>
      </c>
      <c r="J8" s="39">
        <f t="shared" si="9"/>
        <v>0.55999999999999994</v>
      </c>
      <c r="K8" s="39">
        <f t="shared" si="9"/>
        <v>0.6399999999999999</v>
      </c>
      <c r="L8" s="39">
        <f t="shared" si="9"/>
        <v>0.71999999999999986</v>
      </c>
      <c r="Q8" s="4"/>
      <c r="R8" s="13">
        <f t="shared" si="10"/>
        <v>0.79999999999999993</v>
      </c>
      <c r="S8" s="39">
        <f t="shared" ref="S8:S15" si="13">$R8*S$6</f>
        <v>0.08</v>
      </c>
      <c r="T8" s="39">
        <f t="shared" si="11"/>
        <v>0.16</v>
      </c>
      <c r="U8" s="39">
        <f t="shared" si="11"/>
        <v>0.24000000000000002</v>
      </c>
      <c r="V8" s="39">
        <f t="shared" si="11"/>
        <v>0.32</v>
      </c>
      <c r="W8" s="39">
        <f t="shared" si="11"/>
        <v>0.39999999999999997</v>
      </c>
      <c r="X8" s="39">
        <f t="shared" si="11"/>
        <v>0.47999999999999993</v>
      </c>
      <c r="Y8" s="39">
        <f t="shared" si="11"/>
        <v>0.55999999999999994</v>
      </c>
      <c r="Z8" s="39">
        <f t="shared" si="11"/>
        <v>0.6399999999999999</v>
      </c>
      <c r="AA8" s="39">
        <f t="shared" si="11"/>
        <v>0.71999999999999986</v>
      </c>
    </row>
    <row r="9" spans="1:27" x14ac:dyDescent="0.35">
      <c r="B9" s="4"/>
      <c r="C9" s="13">
        <f t="shared" si="8"/>
        <v>0.7</v>
      </c>
      <c r="D9" s="39">
        <f t="shared" si="12"/>
        <v>6.9999999999999993E-2</v>
      </c>
      <c r="E9" s="39">
        <f t="shared" si="9"/>
        <v>0.13999999999999999</v>
      </c>
      <c r="F9" s="39">
        <f t="shared" si="9"/>
        <v>0.21000000000000002</v>
      </c>
      <c r="G9" s="39">
        <f t="shared" si="9"/>
        <v>0.27999999999999997</v>
      </c>
      <c r="H9" s="39">
        <f t="shared" si="9"/>
        <v>0.35</v>
      </c>
      <c r="I9" s="39">
        <f t="shared" si="9"/>
        <v>0.42</v>
      </c>
      <c r="J9" s="39">
        <f t="shared" si="9"/>
        <v>0.48999999999999994</v>
      </c>
      <c r="K9" s="39">
        <f t="shared" si="9"/>
        <v>0.55999999999999994</v>
      </c>
      <c r="L9" s="39">
        <f t="shared" si="9"/>
        <v>0.62999999999999989</v>
      </c>
      <c r="Q9" s="4"/>
      <c r="R9" s="13">
        <f t="shared" si="10"/>
        <v>0.7</v>
      </c>
      <c r="S9" s="39">
        <f t="shared" si="13"/>
        <v>6.9999999999999993E-2</v>
      </c>
      <c r="T9" s="39">
        <f t="shared" si="11"/>
        <v>0.13999999999999999</v>
      </c>
      <c r="U9" s="39">
        <f t="shared" si="11"/>
        <v>0.21000000000000002</v>
      </c>
      <c r="V9" s="39">
        <f t="shared" si="11"/>
        <v>0.27999999999999997</v>
      </c>
      <c r="W9" s="39">
        <f t="shared" si="11"/>
        <v>0.35</v>
      </c>
      <c r="X9" s="39">
        <f t="shared" si="11"/>
        <v>0.42</v>
      </c>
      <c r="Y9" s="39">
        <f t="shared" si="11"/>
        <v>0.48999999999999994</v>
      </c>
      <c r="Z9" s="39">
        <f t="shared" si="11"/>
        <v>0.55999999999999994</v>
      </c>
      <c r="AA9" s="39">
        <f t="shared" si="11"/>
        <v>0.62999999999999989</v>
      </c>
    </row>
    <row r="10" spans="1:27" x14ac:dyDescent="0.35">
      <c r="B10" s="4"/>
      <c r="C10" s="13">
        <f t="shared" si="8"/>
        <v>0.6</v>
      </c>
      <c r="D10" s="39">
        <f t="shared" si="12"/>
        <v>0.06</v>
      </c>
      <c r="E10" s="39">
        <f t="shared" si="9"/>
        <v>0.12</v>
      </c>
      <c r="F10" s="39">
        <f t="shared" si="9"/>
        <v>0.18000000000000002</v>
      </c>
      <c r="G10" s="39">
        <f t="shared" si="9"/>
        <v>0.24</v>
      </c>
      <c r="H10" s="39">
        <f t="shared" si="9"/>
        <v>0.3</v>
      </c>
      <c r="I10" s="39">
        <f t="shared" si="9"/>
        <v>0.36</v>
      </c>
      <c r="J10" s="39">
        <f t="shared" si="9"/>
        <v>0.42</v>
      </c>
      <c r="K10" s="39">
        <f t="shared" si="9"/>
        <v>0.47999999999999993</v>
      </c>
      <c r="L10" s="39">
        <f t="shared" si="9"/>
        <v>0.53999999999999992</v>
      </c>
      <c r="Q10" s="4"/>
      <c r="R10" s="13">
        <f t="shared" si="10"/>
        <v>0.6</v>
      </c>
      <c r="S10" s="39">
        <f t="shared" si="13"/>
        <v>0.06</v>
      </c>
      <c r="T10" s="39">
        <f t="shared" si="11"/>
        <v>0.12</v>
      </c>
      <c r="U10" s="39">
        <f t="shared" si="11"/>
        <v>0.18000000000000002</v>
      </c>
      <c r="V10" s="39">
        <f t="shared" si="11"/>
        <v>0.24</v>
      </c>
      <c r="W10" s="39">
        <f t="shared" si="11"/>
        <v>0.3</v>
      </c>
      <c r="X10" s="39">
        <f t="shared" si="11"/>
        <v>0.36</v>
      </c>
      <c r="Y10" s="39">
        <f t="shared" si="11"/>
        <v>0.42</v>
      </c>
      <c r="Z10" s="39">
        <f t="shared" si="11"/>
        <v>0.47999999999999993</v>
      </c>
      <c r="AA10" s="39">
        <f t="shared" si="11"/>
        <v>0.53999999999999992</v>
      </c>
    </row>
    <row r="11" spans="1:27" x14ac:dyDescent="0.35">
      <c r="B11" s="4"/>
      <c r="C11" s="13">
        <f t="shared" si="8"/>
        <v>0.5</v>
      </c>
      <c r="D11" s="39">
        <f t="shared" si="12"/>
        <v>0.05</v>
      </c>
      <c r="E11" s="39">
        <f t="shared" si="9"/>
        <v>0.1</v>
      </c>
      <c r="F11" s="39">
        <f t="shared" si="9"/>
        <v>0.15000000000000002</v>
      </c>
      <c r="G11" s="39">
        <f t="shared" si="9"/>
        <v>0.2</v>
      </c>
      <c r="H11" s="39">
        <f t="shared" si="9"/>
        <v>0.25</v>
      </c>
      <c r="I11" s="39">
        <f t="shared" si="9"/>
        <v>0.3</v>
      </c>
      <c r="J11" s="39">
        <f t="shared" si="9"/>
        <v>0.35</v>
      </c>
      <c r="K11" s="39">
        <f t="shared" si="9"/>
        <v>0.39999999999999997</v>
      </c>
      <c r="L11" s="39">
        <f t="shared" si="9"/>
        <v>0.44999999999999996</v>
      </c>
      <c r="Q11" s="4"/>
      <c r="R11" s="13">
        <f t="shared" si="10"/>
        <v>0.5</v>
      </c>
      <c r="S11" s="39">
        <f t="shared" si="13"/>
        <v>0.05</v>
      </c>
      <c r="T11" s="39">
        <f t="shared" si="11"/>
        <v>0.1</v>
      </c>
      <c r="U11" s="39">
        <f t="shared" si="11"/>
        <v>0.15000000000000002</v>
      </c>
      <c r="V11" s="39">
        <f t="shared" si="11"/>
        <v>0.2</v>
      </c>
      <c r="W11" s="39">
        <f t="shared" si="11"/>
        <v>0.25</v>
      </c>
      <c r="X11" s="39">
        <f t="shared" si="11"/>
        <v>0.3</v>
      </c>
      <c r="Y11" s="39">
        <f t="shared" si="11"/>
        <v>0.35</v>
      </c>
      <c r="Z11" s="39">
        <f t="shared" si="11"/>
        <v>0.39999999999999997</v>
      </c>
      <c r="AA11" s="39">
        <f t="shared" si="11"/>
        <v>0.44999999999999996</v>
      </c>
    </row>
    <row r="12" spans="1:27" x14ac:dyDescent="0.35">
      <c r="B12" s="4"/>
      <c r="C12" s="13">
        <f t="shared" si="8"/>
        <v>0.4</v>
      </c>
      <c r="D12" s="39">
        <f t="shared" si="12"/>
        <v>4.0000000000000008E-2</v>
      </c>
      <c r="E12" s="39">
        <f t="shared" si="9"/>
        <v>8.0000000000000016E-2</v>
      </c>
      <c r="F12" s="39">
        <f t="shared" si="9"/>
        <v>0.12000000000000002</v>
      </c>
      <c r="G12" s="39">
        <f t="shared" si="9"/>
        <v>0.16000000000000003</v>
      </c>
      <c r="H12" s="39">
        <f t="shared" si="9"/>
        <v>0.2</v>
      </c>
      <c r="I12" s="39">
        <f t="shared" si="9"/>
        <v>0.24</v>
      </c>
      <c r="J12" s="39">
        <f t="shared" si="9"/>
        <v>0.27999999999999997</v>
      </c>
      <c r="K12" s="39">
        <f t="shared" si="9"/>
        <v>0.32</v>
      </c>
      <c r="L12" s="39">
        <f t="shared" si="9"/>
        <v>0.36</v>
      </c>
      <c r="Q12" s="4"/>
      <c r="R12" s="13">
        <f t="shared" si="10"/>
        <v>0.4</v>
      </c>
      <c r="S12" s="39">
        <f t="shared" si="13"/>
        <v>4.0000000000000008E-2</v>
      </c>
      <c r="T12" s="39">
        <f t="shared" si="11"/>
        <v>8.0000000000000016E-2</v>
      </c>
      <c r="U12" s="39">
        <f t="shared" si="11"/>
        <v>0.12000000000000002</v>
      </c>
      <c r="V12" s="39">
        <f t="shared" si="11"/>
        <v>0.16000000000000003</v>
      </c>
      <c r="W12" s="39">
        <f t="shared" si="11"/>
        <v>0.2</v>
      </c>
      <c r="X12" s="39">
        <f t="shared" si="11"/>
        <v>0.24</v>
      </c>
      <c r="Y12" s="39">
        <f t="shared" si="11"/>
        <v>0.27999999999999997</v>
      </c>
      <c r="Z12" s="39">
        <f t="shared" si="11"/>
        <v>0.32</v>
      </c>
      <c r="AA12" s="39">
        <f t="shared" si="11"/>
        <v>0.36</v>
      </c>
    </row>
    <row r="13" spans="1:27" x14ac:dyDescent="0.35">
      <c r="B13" s="4"/>
      <c r="C13" s="13">
        <f t="shared" si="8"/>
        <v>0.30000000000000004</v>
      </c>
      <c r="D13" s="39">
        <f t="shared" si="12"/>
        <v>3.0000000000000006E-2</v>
      </c>
      <c r="E13" s="39">
        <f t="shared" si="9"/>
        <v>6.0000000000000012E-2</v>
      </c>
      <c r="F13" s="39">
        <f t="shared" si="9"/>
        <v>9.0000000000000024E-2</v>
      </c>
      <c r="G13" s="39">
        <f t="shared" si="9"/>
        <v>0.12000000000000002</v>
      </c>
      <c r="H13" s="39">
        <f t="shared" si="9"/>
        <v>0.15000000000000002</v>
      </c>
      <c r="I13" s="39">
        <f t="shared" si="9"/>
        <v>0.18000000000000002</v>
      </c>
      <c r="J13" s="39">
        <f t="shared" si="9"/>
        <v>0.21000000000000002</v>
      </c>
      <c r="K13" s="39">
        <f t="shared" si="9"/>
        <v>0.24000000000000002</v>
      </c>
      <c r="L13" s="39">
        <f t="shared" si="9"/>
        <v>0.27</v>
      </c>
      <c r="Q13" s="4"/>
      <c r="R13" s="13">
        <f t="shared" si="10"/>
        <v>0.30000000000000004</v>
      </c>
      <c r="S13" s="39">
        <f t="shared" si="13"/>
        <v>3.0000000000000006E-2</v>
      </c>
      <c r="T13" s="39">
        <f t="shared" si="11"/>
        <v>6.0000000000000012E-2</v>
      </c>
      <c r="U13" s="39">
        <f t="shared" si="11"/>
        <v>9.0000000000000024E-2</v>
      </c>
      <c r="V13" s="39">
        <f t="shared" si="11"/>
        <v>0.12000000000000002</v>
      </c>
      <c r="W13" s="39">
        <f t="shared" si="11"/>
        <v>0.15000000000000002</v>
      </c>
      <c r="X13" s="39">
        <f t="shared" si="11"/>
        <v>0.18000000000000002</v>
      </c>
      <c r="Y13" s="39">
        <f t="shared" si="11"/>
        <v>0.21000000000000002</v>
      </c>
      <c r="Z13" s="39">
        <f t="shared" si="11"/>
        <v>0.24000000000000002</v>
      </c>
      <c r="AA13" s="39">
        <f t="shared" si="11"/>
        <v>0.27</v>
      </c>
    </row>
    <row r="14" spans="1:27" x14ac:dyDescent="0.35">
      <c r="B14" s="4"/>
      <c r="C14" s="13">
        <f>C15+0.1</f>
        <v>0.2</v>
      </c>
      <c r="D14" s="39">
        <f t="shared" si="12"/>
        <v>2.0000000000000004E-2</v>
      </c>
      <c r="E14" s="39">
        <f t="shared" si="9"/>
        <v>4.0000000000000008E-2</v>
      </c>
      <c r="F14" s="39">
        <f t="shared" si="9"/>
        <v>6.0000000000000012E-2</v>
      </c>
      <c r="G14" s="39">
        <f t="shared" si="9"/>
        <v>8.0000000000000016E-2</v>
      </c>
      <c r="H14" s="39">
        <f t="shared" si="9"/>
        <v>0.1</v>
      </c>
      <c r="I14" s="39">
        <f t="shared" si="9"/>
        <v>0.12</v>
      </c>
      <c r="J14" s="39">
        <f t="shared" si="9"/>
        <v>0.13999999999999999</v>
      </c>
      <c r="K14" s="39">
        <f t="shared" si="9"/>
        <v>0.16</v>
      </c>
      <c r="L14" s="39">
        <f t="shared" si="9"/>
        <v>0.18</v>
      </c>
      <c r="Q14" s="4"/>
      <c r="R14" s="13">
        <f>R15+0.1</f>
        <v>0.2</v>
      </c>
      <c r="S14" s="39">
        <f t="shared" si="13"/>
        <v>2.0000000000000004E-2</v>
      </c>
      <c r="T14" s="39">
        <f t="shared" si="11"/>
        <v>4.0000000000000008E-2</v>
      </c>
      <c r="U14" s="39">
        <f t="shared" si="11"/>
        <v>6.0000000000000012E-2</v>
      </c>
      <c r="V14" s="39">
        <f t="shared" si="11"/>
        <v>8.0000000000000016E-2</v>
      </c>
      <c r="W14" s="39">
        <f t="shared" si="11"/>
        <v>0.1</v>
      </c>
      <c r="X14" s="39">
        <f t="shared" si="11"/>
        <v>0.12</v>
      </c>
      <c r="Y14" s="39">
        <f t="shared" si="11"/>
        <v>0.13999999999999999</v>
      </c>
      <c r="Z14" s="39">
        <f t="shared" si="11"/>
        <v>0.16</v>
      </c>
      <c r="AA14" s="39">
        <f t="shared" si="11"/>
        <v>0.18</v>
      </c>
    </row>
    <row r="15" spans="1:27" x14ac:dyDescent="0.35">
      <c r="B15" s="4"/>
      <c r="C15" s="13">
        <v>0.1</v>
      </c>
      <c r="D15" s="39">
        <f>$C15*D$6</f>
        <v>1.0000000000000002E-2</v>
      </c>
      <c r="E15" s="39">
        <f t="shared" si="9"/>
        <v>2.0000000000000004E-2</v>
      </c>
      <c r="F15" s="39">
        <f t="shared" si="9"/>
        <v>3.0000000000000006E-2</v>
      </c>
      <c r="G15" s="39">
        <f t="shared" si="9"/>
        <v>4.0000000000000008E-2</v>
      </c>
      <c r="H15" s="39">
        <f t="shared" si="9"/>
        <v>0.05</v>
      </c>
      <c r="I15" s="39">
        <f t="shared" si="9"/>
        <v>0.06</v>
      </c>
      <c r="J15" s="39">
        <f t="shared" si="9"/>
        <v>6.9999999999999993E-2</v>
      </c>
      <c r="K15" s="39">
        <f t="shared" si="9"/>
        <v>0.08</v>
      </c>
      <c r="L15" s="39">
        <f t="shared" si="9"/>
        <v>0.09</v>
      </c>
      <c r="Q15" s="4"/>
      <c r="R15" s="13">
        <v>0.1</v>
      </c>
      <c r="S15" s="39">
        <f t="shared" si="13"/>
        <v>1.0000000000000002E-2</v>
      </c>
      <c r="T15" s="39">
        <f t="shared" si="11"/>
        <v>2.0000000000000004E-2</v>
      </c>
      <c r="U15" s="39">
        <f t="shared" si="11"/>
        <v>3.0000000000000006E-2</v>
      </c>
      <c r="V15" s="39">
        <f t="shared" si="11"/>
        <v>4.0000000000000008E-2</v>
      </c>
      <c r="W15" s="39">
        <f t="shared" si="11"/>
        <v>0.05</v>
      </c>
      <c r="X15" s="39">
        <f t="shared" si="11"/>
        <v>0.06</v>
      </c>
      <c r="Y15" s="39">
        <f t="shared" si="11"/>
        <v>6.9999999999999993E-2</v>
      </c>
      <c r="Z15" s="39">
        <f t="shared" si="11"/>
        <v>0.08</v>
      </c>
      <c r="AA15" s="39">
        <f t="shared" si="11"/>
        <v>0.09</v>
      </c>
    </row>
    <row r="18" spans="1:16" x14ac:dyDescent="0.35">
      <c r="A18" t="s">
        <v>121</v>
      </c>
      <c r="B18" s="266" t="s">
        <v>269</v>
      </c>
      <c r="C18" s="266"/>
      <c r="D18" s="266"/>
      <c r="E18" s="266"/>
      <c r="F18" s="267"/>
      <c r="G18" s="267"/>
      <c r="H18" s="267"/>
      <c r="I18" s="267"/>
      <c r="J18" s="267"/>
      <c r="K18" s="267"/>
      <c r="L18" s="267"/>
    </row>
    <row r="19" spans="1:16" x14ac:dyDescent="0.35">
      <c r="B19">
        <v>1</v>
      </c>
      <c r="C19">
        <v>2</v>
      </c>
      <c r="D19">
        <v>3</v>
      </c>
      <c r="F19" s="52" t="s">
        <v>284</v>
      </c>
      <c r="G19" s="52"/>
      <c r="H19" s="52"/>
      <c r="I19" s="52"/>
      <c r="J19" s="52"/>
      <c r="K19" s="52"/>
      <c r="L19" s="52"/>
      <c r="M19" s="56"/>
      <c r="N19" s="56"/>
      <c r="O19" s="56"/>
      <c r="P19" s="56"/>
    </row>
    <row r="20" spans="1:16" x14ac:dyDescent="0.35">
      <c r="B20" s="51" t="s">
        <v>270</v>
      </c>
      <c r="C20" s="51" t="s">
        <v>271</v>
      </c>
      <c r="D20" s="51" t="s">
        <v>277</v>
      </c>
      <c r="E20" s="53" t="s">
        <v>283</v>
      </c>
      <c r="F20" s="55"/>
      <c r="G20" s="55"/>
      <c r="H20" s="55"/>
      <c r="I20" s="55"/>
      <c r="J20" s="55"/>
      <c r="K20" s="55"/>
      <c r="L20" s="55"/>
    </row>
    <row r="21" spans="1:16" x14ac:dyDescent="0.35">
      <c r="B21" s="4">
        <v>1</v>
      </c>
      <c r="C21" s="4" t="s">
        <v>272</v>
      </c>
      <c r="D21" s="4" t="s">
        <v>279</v>
      </c>
      <c r="E21" s="54" t="str">
        <f>VLOOKUP(C21,$C$20:$D$25,2,0)</f>
        <v>s</v>
      </c>
      <c r="F21" s="55"/>
      <c r="G21" s="55"/>
      <c r="H21" s="55"/>
      <c r="I21" s="55"/>
      <c r="J21" s="55"/>
      <c r="K21" s="55"/>
      <c r="L21" s="55"/>
    </row>
    <row r="22" spans="1:16" x14ac:dyDescent="0.35">
      <c r="B22" s="4">
        <v>2</v>
      </c>
      <c r="C22" s="4" t="s">
        <v>273</v>
      </c>
      <c r="D22" s="4" t="s">
        <v>278</v>
      </c>
      <c r="E22" s="54" t="str">
        <f t="shared" ref="E22:E25" si="14">VLOOKUP(C22,$C$20:$D$25,2,0)</f>
        <v>a</v>
      </c>
    </row>
    <row r="23" spans="1:16" x14ac:dyDescent="0.35">
      <c r="B23" s="4">
        <v>3</v>
      </c>
      <c r="C23" s="4" t="s">
        <v>274</v>
      </c>
      <c r="D23" s="4" t="s">
        <v>280</v>
      </c>
      <c r="E23" s="54" t="str">
        <f t="shared" si="14"/>
        <v>g</v>
      </c>
    </row>
    <row r="24" spans="1:16" x14ac:dyDescent="0.35">
      <c r="B24" s="4">
        <v>4</v>
      </c>
      <c r="C24" s="4" t="s">
        <v>275</v>
      </c>
      <c r="D24" s="4" t="s">
        <v>281</v>
      </c>
      <c r="E24" s="54" t="str">
        <f t="shared" si="14"/>
        <v>k</v>
      </c>
    </row>
    <row r="25" spans="1:16" x14ac:dyDescent="0.35">
      <c r="B25" s="4">
        <v>5</v>
      </c>
      <c r="C25" s="4" t="s">
        <v>276</v>
      </c>
      <c r="D25" s="4" t="s">
        <v>282</v>
      </c>
      <c r="E25" s="54" t="str">
        <f t="shared" si="14"/>
        <v>d</v>
      </c>
    </row>
    <row r="34" spans="1:12" x14ac:dyDescent="0.35">
      <c r="A34" t="s">
        <v>152</v>
      </c>
      <c r="B34" s="257" t="s">
        <v>72</v>
      </c>
      <c r="C34" s="257"/>
    </row>
    <row r="36" spans="1:12" x14ac:dyDescent="0.35">
      <c r="B36" t="s">
        <v>305</v>
      </c>
      <c r="C36" s="72" t="s">
        <v>306</v>
      </c>
    </row>
    <row r="41" spans="1:12" x14ac:dyDescent="0.35">
      <c r="B41" s="297" t="s">
        <v>209</v>
      </c>
      <c r="C41" s="297"/>
      <c r="D41" s="297"/>
      <c r="E41" s="297"/>
      <c r="F41" s="297"/>
      <c r="G41" s="297"/>
      <c r="H41" s="297"/>
      <c r="I41" s="297"/>
      <c r="J41" s="297"/>
      <c r="K41" s="297"/>
      <c r="L41" s="297"/>
    </row>
    <row r="42" spans="1:12" x14ac:dyDescent="0.35">
      <c r="C42" s="66" t="s">
        <v>304</v>
      </c>
      <c r="D42" s="68">
        <v>0.1</v>
      </c>
      <c r="E42" s="68">
        <f>D42+0.1</f>
        <v>0.2</v>
      </c>
      <c r="F42" s="68">
        <f t="shared" ref="F42" si="15">E42+0.1</f>
        <v>0.30000000000000004</v>
      </c>
      <c r="G42" s="68">
        <f t="shared" ref="G42" si="16">F42+0.1</f>
        <v>0.4</v>
      </c>
      <c r="H42" s="68">
        <f t="shared" ref="H42" si="17">G42+0.1</f>
        <v>0.5</v>
      </c>
      <c r="I42" s="68">
        <f t="shared" ref="I42" si="18">H42+0.1</f>
        <v>0.6</v>
      </c>
      <c r="J42" s="68">
        <f t="shared" ref="J42" si="19">I42+0.1</f>
        <v>0.7</v>
      </c>
      <c r="K42" s="68">
        <f t="shared" ref="K42" si="20">J42+0.1</f>
        <v>0.79999999999999993</v>
      </c>
      <c r="L42" s="68">
        <f t="shared" ref="L42" si="21">K42+0.1</f>
        <v>0.89999999999999991</v>
      </c>
    </row>
    <row r="43" spans="1:12" x14ac:dyDescent="0.35">
      <c r="C43" s="68">
        <f t="shared" ref="C43:C49" si="22">C44+0.1</f>
        <v>0.89999999999999991</v>
      </c>
      <c r="D43" s="69">
        <f>$C43*D$6</f>
        <v>0.09</v>
      </c>
      <c r="E43" s="69">
        <f t="shared" ref="E43:L51" si="23">$C43*E$6</f>
        <v>0.18</v>
      </c>
      <c r="F43" s="69">
        <f t="shared" si="23"/>
        <v>0.27</v>
      </c>
      <c r="G43" s="69">
        <f t="shared" si="23"/>
        <v>0.36</v>
      </c>
      <c r="H43" s="69">
        <f t="shared" si="23"/>
        <v>0.44999999999999996</v>
      </c>
      <c r="I43" s="69">
        <f t="shared" si="23"/>
        <v>0.53999999999999992</v>
      </c>
      <c r="J43" s="69">
        <f t="shared" si="23"/>
        <v>0.62999999999999989</v>
      </c>
      <c r="K43" s="69">
        <f t="shared" si="23"/>
        <v>0.71999999999999986</v>
      </c>
      <c r="L43" s="69">
        <f t="shared" si="23"/>
        <v>0.80999999999999983</v>
      </c>
    </row>
    <row r="44" spans="1:12" x14ac:dyDescent="0.35">
      <c r="C44" s="68">
        <f t="shared" si="22"/>
        <v>0.79999999999999993</v>
      </c>
      <c r="D44" s="69">
        <f t="shared" ref="D44:D50" si="24">$C44*D$6</f>
        <v>0.08</v>
      </c>
      <c r="E44" s="69">
        <f t="shared" si="23"/>
        <v>0.16</v>
      </c>
      <c r="F44" s="69">
        <f t="shared" si="23"/>
        <v>0.24000000000000002</v>
      </c>
      <c r="G44" s="69">
        <f t="shared" si="23"/>
        <v>0.32</v>
      </c>
      <c r="H44" s="69">
        <f t="shared" si="23"/>
        <v>0.39999999999999997</v>
      </c>
      <c r="I44" s="69">
        <f t="shared" si="23"/>
        <v>0.47999999999999993</v>
      </c>
      <c r="J44" s="69">
        <f t="shared" si="23"/>
        <v>0.55999999999999994</v>
      </c>
      <c r="K44" s="69">
        <f t="shared" si="23"/>
        <v>0.6399999999999999</v>
      </c>
      <c r="L44" s="69">
        <f t="shared" si="23"/>
        <v>0.71999999999999986</v>
      </c>
    </row>
    <row r="45" spans="1:12" x14ac:dyDescent="0.35">
      <c r="C45" s="68">
        <f t="shared" si="22"/>
        <v>0.7</v>
      </c>
      <c r="D45" s="69">
        <f t="shared" si="24"/>
        <v>6.9999999999999993E-2</v>
      </c>
      <c r="E45" s="69">
        <f t="shared" si="23"/>
        <v>0.13999999999999999</v>
      </c>
      <c r="F45" s="69">
        <f t="shared" si="23"/>
        <v>0.21000000000000002</v>
      </c>
      <c r="G45" s="69">
        <f t="shared" si="23"/>
        <v>0.27999999999999997</v>
      </c>
      <c r="H45" s="69">
        <f t="shared" si="23"/>
        <v>0.35</v>
      </c>
      <c r="I45" s="69">
        <f t="shared" si="23"/>
        <v>0.42</v>
      </c>
      <c r="J45" s="69">
        <f t="shared" si="23"/>
        <v>0.48999999999999994</v>
      </c>
      <c r="K45" s="69">
        <f t="shared" si="23"/>
        <v>0.55999999999999994</v>
      </c>
      <c r="L45" s="69">
        <f t="shared" si="23"/>
        <v>0.62999999999999989</v>
      </c>
    </row>
    <row r="46" spans="1:12" x14ac:dyDescent="0.35">
      <c r="C46" s="68">
        <f t="shared" si="22"/>
        <v>0.6</v>
      </c>
      <c r="D46" s="69">
        <f t="shared" si="24"/>
        <v>0.06</v>
      </c>
      <c r="E46" s="69">
        <f t="shared" si="23"/>
        <v>0.12</v>
      </c>
      <c r="F46" s="69">
        <f t="shared" si="23"/>
        <v>0.18000000000000002</v>
      </c>
      <c r="G46" s="69">
        <f t="shared" si="23"/>
        <v>0.24</v>
      </c>
      <c r="H46" s="69">
        <f t="shared" si="23"/>
        <v>0.3</v>
      </c>
      <c r="I46" s="69">
        <f t="shared" si="23"/>
        <v>0.36</v>
      </c>
      <c r="J46" s="69">
        <f t="shared" si="23"/>
        <v>0.42</v>
      </c>
      <c r="K46" s="69">
        <f t="shared" si="23"/>
        <v>0.47999999999999993</v>
      </c>
      <c r="L46" s="69">
        <f t="shared" si="23"/>
        <v>0.53999999999999992</v>
      </c>
    </row>
    <row r="47" spans="1:12" x14ac:dyDescent="0.35">
      <c r="C47" s="68">
        <f t="shared" si="22"/>
        <v>0.5</v>
      </c>
      <c r="D47" s="69">
        <f t="shared" si="24"/>
        <v>0.05</v>
      </c>
      <c r="E47" s="69">
        <f t="shared" si="23"/>
        <v>0.1</v>
      </c>
      <c r="F47" s="69">
        <f t="shared" si="23"/>
        <v>0.15000000000000002</v>
      </c>
      <c r="G47" s="69">
        <f t="shared" si="23"/>
        <v>0.2</v>
      </c>
      <c r="H47" s="69">
        <f t="shared" si="23"/>
        <v>0.25</v>
      </c>
      <c r="I47" s="69">
        <f t="shared" si="23"/>
        <v>0.3</v>
      </c>
      <c r="J47" s="69">
        <f t="shared" si="23"/>
        <v>0.35</v>
      </c>
      <c r="K47" s="69">
        <f t="shared" si="23"/>
        <v>0.39999999999999997</v>
      </c>
      <c r="L47" s="69">
        <f t="shared" si="23"/>
        <v>0.44999999999999996</v>
      </c>
    </row>
    <row r="48" spans="1:12" x14ac:dyDescent="0.35">
      <c r="C48" s="68">
        <f t="shared" si="22"/>
        <v>0.4</v>
      </c>
      <c r="D48" s="69">
        <f t="shared" si="24"/>
        <v>4.0000000000000008E-2</v>
      </c>
      <c r="E48" s="69">
        <f t="shared" si="23"/>
        <v>8.0000000000000016E-2</v>
      </c>
      <c r="F48" s="69">
        <f t="shared" si="23"/>
        <v>0.12000000000000002</v>
      </c>
      <c r="G48" s="69">
        <f t="shared" si="23"/>
        <v>0.16000000000000003</v>
      </c>
      <c r="H48" s="69">
        <f t="shared" si="23"/>
        <v>0.2</v>
      </c>
      <c r="I48" s="69">
        <f t="shared" si="23"/>
        <v>0.24</v>
      </c>
      <c r="J48" s="69">
        <f t="shared" si="23"/>
        <v>0.27999999999999997</v>
      </c>
      <c r="K48" s="69">
        <f t="shared" si="23"/>
        <v>0.32</v>
      </c>
      <c r="L48" s="69">
        <f t="shared" si="23"/>
        <v>0.36</v>
      </c>
    </row>
    <row r="49" spans="2:12" x14ac:dyDescent="0.35">
      <c r="C49" s="68">
        <f t="shared" si="22"/>
        <v>0.30000000000000004</v>
      </c>
      <c r="D49" s="69">
        <f t="shared" si="24"/>
        <v>3.0000000000000006E-2</v>
      </c>
      <c r="E49" s="69">
        <f t="shared" si="23"/>
        <v>6.0000000000000012E-2</v>
      </c>
      <c r="F49" s="69">
        <f t="shared" si="23"/>
        <v>9.0000000000000024E-2</v>
      </c>
      <c r="G49" s="69">
        <f t="shared" si="23"/>
        <v>0.12000000000000002</v>
      </c>
      <c r="H49" s="69">
        <f t="shared" si="23"/>
        <v>0.15000000000000002</v>
      </c>
      <c r="I49" s="69">
        <f t="shared" si="23"/>
        <v>0.18000000000000002</v>
      </c>
      <c r="J49" s="69">
        <f t="shared" si="23"/>
        <v>0.21000000000000002</v>
      </c>
      <c r="K49" s="69">
        <f t="shared" si="23"/>
        <v>0.24000000000000002</v>
      </c>
      <c r="L49" s="69">
        <f t="shared" si="23"/>
        <v>0.27</v>
      </c>
    </row>
    <row r="50" spans="2:12" x14ac:dyDescent="0.35">
      <c r="C50" s="68">
        <f>C51+0.1</f>
        <v>0.2</v>
      </c>
      <c r="D50" s="69">
        <f t="shared" si="24"/>
        <v>2.0000000000000004E-2</v>
      </c>
      <c r="E50" s="69">
        <f t="shared" si="23"/>
        <v>4.0000000000000008E-2</v>
      </c>
      <c r="F50" s="69">
        <f t="shared" si="23"/>
        <v>6.0000000000000012E-2</v>
      </c>
      <c r="G50" s="69">
        <f t="shared" si="23"/>
        <v>8.0000000000000016E-2</v>
      </c>
      <c r="H50" s="69">
        <f t="shared" si="23"/>
        <v>0.1</v>
      </c>
      <c r="I50" s="69">
        <f t="shared" si="23"/>
        <v>0.12</v>
      </c>
      <c r="J50" s="69">
        <f t="shared" si="23"/>
        <v>0.13999999999999999</v>
      </c>
      <c r="K50" s="69">
        <f t="shared" si="23"/>
        <v>0.16</v>
      </c>
      <c r="L50" s="69">
        <f t="shared" si="23"/>
        <v>0.18</v>
      </c>
    </row>
    <row r="51" spans="2:12" x14ac:dyDescent="0.35">
      <c r="C51" s="68">
        <v>0.1</v>
      </c>
      <c r="D51" s="69">
        <f>$C51*D$6</f>
        <v>1.0000000000000002E-2</v>
      </c>
      <c r="E51" s="69">
        <f t="shared" si="23"/>
        <v>2.0000000000000004E-2</v>
      </c>
      <c r="F51" s="69">
        <f t="shared" si="23"/>
        <v>3.0000000000000006E-2</v>
      </c>
      <c r="G51" s="69">
        <f t="shared" si="23"/>
        <v>4.0000000000000008E-2</v>
      </c>
      <c r="H51" s="69">
        <f t="shared" si="23"/>
        <v>0.05</v>
      </c>
      <c r="I51" s="69">
        <f t="shared" si="23"/>
        <v>0.06</v>
      </c>
      <c r="J51" s="69">
        <f t="shared" si="23"/>
        <v>6.9999999999999993E-2</v>
      </c>
      <c r="K51" s="69">
        <f t="shared" si="23"/>
        <v>0.08</v>
      </c>
      <c r="L51" s="69">
        <f t="shared" si="23"/>
        <v>0.09</v>
      </c>
    </row>
    <row r="54" spans="2:12" x14ac:dyDescent="0.35">
      <c r="B54" t="s">
        <v>308</v>
      </c>
      <c r="C54" t="s">
        <v>307</v>
      </c>
    </row>
    <row r="57" spans="2:12" x14ac:dyDescent="0.35">
      <c r="C57" s="67" t="s">
        <v>304</v>
      </c>
      <c r="D57" s="71">
        <v>0.1</v>
      </c>
      <c r="E57" s="71">
        <f>D57+0.1</f>
        <v>0.2</v>
      </c>
      <c r="F57" s="71">
        <f t="shared" ref="F57" si="25">E57+0.1</f>
        <v>0.30000000000000004</v>
      </c>
      <c r="G57" s="71">
        <f t="shared" ref="G57" si="26">F57+0.1</f>
        <v>0.4</v>
      </c>
      <c r="H57" s="71">
        <f t="shared" ref="H57" si="27">G57+0.1</f>
        <v>0.5</v>
      </c>
      <c r="I57" s="71">
        <f t="shared" ref="I57" si="28">H57+0.1</f>
        <v>0.6</v>
      </c>
      <c r="J57" s="71">
        <f t="shared" ref="J57" si="29">I57+0.1</f>
        <v>0.7</v>
      </c>
      <c r="K57" s="71">
        <f t="shared" ref="K57" si="30">J57+0.1</f>
        <v>0.79999999999999993</v>
      </c>
      <c r="L57" s="71">
        <f t="shared" ref="L57" si="31">K57+0.1</f>
        <v>0.89999999999999991</v>
      </c>
    </row>
    <row r="58" spans="2:12" x14ac:dyDescent="0.35">
      <c r="C58" s="71">
        <f t="shared" ref="C58:C64" si="32">C59+0.1</f>
        <v>0.89999999999999991</v>
      </c>
      <c r="D58" s="69">
        <f>$C58*D$6</f>
        <v>0.09</v>
      </c>
      <c r="E58" s="69">
        <f t="shared" ref="E58:L66" si="33">$C58*E$6</f>
        <v>0.18</v>
      </c>
      <c r="F58" s="69">
        <f t="shared" si="33"/>
        <v>0.27</v>
      </c>
      <c r="G58" s="69">
        <f t="shared" si="33"/>
        <v>0.36</v>
      </c>
      <c r="H58" s="69">
        <f t="shared" si="33"/>
        <v>0.44999999999999996</v>
      </c>
      <c r="I58" s="69">
        <f t="shared" si="33"/>
        <v>0.53999999999999992</v>
      </c>
      <c r="J58" s="69">
        <f t="shared" si="33"/>
        <v>0.62999999999999989</v>
      </c>
      <c r="K58" s="69">
        <f t="shared" si="33"/>
        <v>0.71999999999999986</v>
      </c>
      <c r="L58" s="69">
        <f t="shared" si="33"/>
        <v>0.80999999999999983</v>
      </c>
    </row>
    <row r="59" spans="2:12" x14ac:dyDescent="0.35">
      <c r="C59" s="71">
        <f t="shared" si="32"/>
        <v>0.79999999999999993</v>
      </c>
      <c r="D59" s="69">
        <f t="shared" ref="D59:D65" si="34">$C59*D$6</f>
        <v>0.08</v>
      </c>
      <c r="E59" s="69">
        <f t="shared" si="33"/>
        <v>0.16</v>
      </c>
      <c r="F59" s="69">
        <f t="shared" si="33"/>
        <v>0.24000000000000002</v>
      </c>
      <c r="G59" s="69">
        <f t="shared" si="33"/>
        <v>0.32</v>
      </c>
      <c r="H59" s="69">
        <f t="shared" si="33"/>
        <v>0.39999999999999997</v>
      </c>
      <c r="I59" s="69">
        <f t="shared" si="33"/>
        <v>0.47999999999999993</v>
      </c>
      <c r="J59" s="69">
        <f t="shared" si="33"/>
        <v>0.55999999999999994</v>
      </c>
      <c r="K59" s="69">
        <f t="shared" si="33"/>
        <v>0.6399999999999999</v>
      </c>
      <c r="L59" s="69">
        <f t="shared" si="33"/>
        <v>0.71999999999999986</v>
      </c>
    </row>
    <row r="60" spans="2:12" x14ac:dyDescent="0.35">
      <c r="C60" s="71">
        <f t="shared" si="32"/>
        <v>0.7</v>
      </c>
      <c r="D60" s="69">
        <f t="shared" si="34"/>
        <v>6.9999999999999993E-2</v>
      </c>
      <c r="E60" s="69">
        <f t="shared" si="33"/>
        <v>0.13999999999999999</v>
      </c>
      <c r="F60" s="69">
        <f t="shared" si="33"/>
        <v>0.21000000000000002</v>
      </c>
      <c r="G60" s="69">
        <f t="shared" si="33"/>
        <v>0.27999999999999997</v>
      </c>
      <c r="H60" s="69">
        <f t="shared" si="33"/>
        <v>0.35</v>
      </c>
      <c r="I60" s="69">
        <f t="shared" si="33"/>
        <v>0.42</v>
      </c>
      <c r="J60" s="69">
        <f t="shared" si="33"/>
        <v>0.48999999999999994</v>
      </c>
      <c r="K60" s="69">
        <f t="shared" si="33"/>
        <v>0.55999999999999994</v>
      </c>
      <c r="L60" s="69">
        <f t="shared" si="33"/>
        <v>0.62999999999999989</v>
      </c>
    </row>
    <row r="61" spans="2:12" x14ac:dyDescent="0.35">
      <c r="C61" s="71">
        <f t="shared" si="32"/>
        <v>0.6</v>
      </c>
      <c r="D61" s="69">
        <f t="shared" si="34"/>
        <v>0.06</v>
      </c>
      <c r="E61" s="69">
        <f t="shared" si="33"/>
        <v>0.12</v>
      </c>
      <c r="F61" s="69">
        <f t="shared" si="33"/>
        <v>0.18000000000000002</v>
      </c>
      <c r="G61" s="69">
        <f t="shared" si="33"/>
        <v>0.24</v>
      </c>
      <c r="H61" s="69">
        <f t="shared" si="33"/>
        <v>0.3</v>
      </c>
      <c r="I61" s="69">
        <f t="shared" si="33"/>
        <v>0.36</v>
      </c>
      <c r="J61" s="69">
        <f t="shared" si="33"/>
        <v>0.42</v>
      </c>
      <c r="K61" s="69">
        <f t="shared" si="33"/>
        <v>0.47999999999999993</v>
      </c>
      <c r="L61" s="69">
        <f t="shared" si="33"/>
        <v>0.53999999999999992</v>
      </c>
    </row>
    <row r="62" spans="2:12" x14ac:dyDescent="0.35">
      <c r="C62" s="71">
        <f t="shared" si="32"/>
        <v>0.5</v>
      </c>
      <c r="D62" s="69">
        <f t="shared" si="34"/>
        <v>0.05</v>
      </c>
      <c r="E62" s="69">
        <f t="shared" si="33"/>
        <v>0.1</v>
      </c>
      <c r="F62" s="69">
        <f t="shared" si="33"/>
        <v>0.15000000000000002</v>
      </c>
      <c r="G62" s="69">
        <f t="shared" si="33"/>
        <v>0.2</v>
      </c>
      <c r="H62" s="69">
        <f t="shared" si="33"/>
        <v>0.25</v>
      </c>
      <c r="I62" s="69">
        <f t="shared" si="33"/>
        <v>0.3</v>
      </c>
      <c r="J62" s="69">
        <f t="shared" si="33"/>
        <v>0.35</v>
      </c>
      <c r="K62" s="69">
        <f t="shared" si="33"/>
        <v>0.39999999999999997</v>
      </c>
      <c r="L62" s="69">
        <f t="shared" si="33"/>
        <v>0.44999999999999996</v>
      </c>
    </row>
    <row r="63" spans="2:12" x14ac:dyDescent="0.35">
      <c r="C63" s="71">
        <f t="shared" si="32"/>
        <v>0.4</v>
      </c>
      <c r="D63" s="69">
        <f t="shared" si="34"/>
        <v>4.0000000000000008E-2</v>
      </c>
      <c r="E63" s="69">
        <f t="shared" si="33"/>
        <v>8.0000000000000016E-2</v>
      </c>
      <c r="F63" s="69">
        <f t="shared" si="33"/>
        <v>0.12000000000000002</v>
      </c>
      <c r="G63" s="69">
        <f t="shared" si="33"/>
        <v>0.16000000000000003</v>
      </c>
      <c r="H63" s="69">
        <f t="shared" si="33"/>
        <v>0.2</v>
      </c>
      <c r="I63" s="69">
        <f t="shared" si="33"/>
        <v>0.24</v>
      </c>
      <c r="J63" s="69">
        <f t="shared" si="33"/>
        <v>0.27999999999999997</v>
      </c>
      <c r="K63" s="69">
        <f t="shared" si="33"/>
        <v>0.32</v>
      </c>
      <c r="L63" s="69">
        <f t="shared" si="33"/>
        <v>0.36</v>
      </c>
    </row>
    <row r="64" spans="2:12" x14ac:dyDescent="0.35">
      <c r="C64" s="71">
        <f t="shared" si="32"/>
        <v>0.30000000000000004</v>
      </c>
      <c r="D64" s="69">
        <f t="shared" si="34"/>
        <v>3.0000000000000006E-2</v>
      </c>
      <c r="E64" s="69">
        <f t="shared" si="33"/>
        <v>6.0000000000000012E-2</v>
      </c>
      <c r="F64" s="69">
        <f t="shared" si="33"/>
        <v>9.0000000000000024E-2</v>
      </c>
      <c r="G64" s="69">
        <f t="shared" si="33"/>
        <v>0.12000000000000002</v>
      </c>
      <c r="H64" s="69">
        <f t="shared" si="33"/>
        <v>0.15000000000000002</v>
      </c>
      <c r="I64" s="69">
        <f t="shared" si="33"/>
        <v>0.18000000000000002</v>
      </c>
      <c r="J64" s="69">
        <f t="shared" si="33"/>
        <v>0.21000000000000002</v>
      </c>
      <c r="K64" s="69">
        <f t="shared" si="33"/>
        <v>0.24000000000000002</v>
      </c>
      <c r="L64" s="69">
        <f t="shared" si="33"/>
        <v>0.27</v>
      </c>
    </row>
    <row r="65" spans="2:12" x14ac:dyDescent="0.35">
      <c r="C65" s="71">
        <f>C66+0.1</f>
        <v>0.2</v>
      </c>
      <c r="D65" s="69">
        <f t="shared" si="34"/>
        <v>2.0000000000000004E-2</v>
      </c>
      <c r="E65" s="69">
        <f t="shared" si="33"/>
        <v>4.0000000000000008E-2</v>
      </c>
      <c r="F65" s="69">
        <f t="shared" si="33"/>
        <v>6.0000000000000012E-2</v>
      </c>
      <c r="G65" s="69">
        <f t="shared" si="33"/>
        <v>8.0000000000000016E-2</v>
      </c>
      <c r="H65" s="69">
        <f t="shared" si="33"/>
        <v>0.1</v>
      </c>
      <c r="I65" s="69">
        <f t="shared" si="33"/>
        <v>0.12</v>
      </c>
      <c r="J65" s="69">
        <f t="shared" si="33"/>
        <v>0.13999999999999999</v>
      </c>
      <c r="K65" s="69">
        <f t="shared" si="33"/>
        <v>0.16</v>
      </c>
      <c r="L65" s="69">
        <f t="shared" si="33"/>
        <v>0.18</v>
      </c>
    </row>
    <row r="66" spans="2:12" x14ac:dyDescent="0.35">
      <c r="C66" s="71">
        <v>0.1</v>
      </c>
      <c r="D66" s="69">
        <f>$C66*D$6</f>
        <v>1.0000000000000002E-2</v>
      </c>
      <c r="E66" s="69">
        <f t="shared" si="33"/>
        <v>2.0000000000000004E-2</v>
      </c>
      <c r="F66" s="69">
        <f t="shared" si="33"/>
        <v>3.0000000000000006E-2</v>
      </c>
      <c r="G66" s="69">
        <f t="shared" si="33"/>
        <v>4.0000000000000008E-2</v>
      </c>
      <c r="H66" s="69">
        <f t="shared" si="33"/>
        <v>0.05</v>
      </c>
      <c r="I66" s="69">
        <f t="shared" si="33"/>
        <v>0.06</v>
      </c>
      <c r="J66" s="69">
        <f t="shared" si="33"/>
        <v>6.9999999999999993E-2</v>
      </c>
      <c r="K66" s="69">
        <f t="shared" si="33"/>
        <v>0.08</v>
      </c>
      <c r="L66" s="69">
        <f t="shared" si="33"/>
        <v>0.09</v>
      </c>
    </row>
    <row r="68" spans="2:12" x14ac:dyDescent="0.35">
      <c r="B68" t="s">
        <v>309</v>
      </c>
      <c r="C68" t="s">
        <v>310</v>
      </c>
    </row>
    <row r="70" spans="2:12" x14ac:dyDescent="0.35">
      <c r="C70" s="37" t="s">
        <v>304</v>
      </c>
      <c r="D70" s="73">
        <v>0.1</v>
      </c>
      <c r="E70" s="73">
        <f>D70+0.1</f>
        <v>0.2</v>
      </c>
      <c r="F70" s="73">
        <f t="shared" ref="F70" si="35">E70+0.1</f>
        <v>0.30000000000000004</v>
      </c>
      <c r="G70" s="73">
        <f t="shared" ref="G70" si="36">F70+0.1</f>
        <v>0.4</v>
      </c>
      <c r="H70" s="73">
        <f t="shared" ref="H70" si="37">G70+0.1</f>
        <v>0.5</v>
      </c>
      <c r="I70" s="73">
        <f t="shared" ref="I70" si="38">H70+0.1</f>
        <v>0.6</v>
      </c>
      <c r="J70" s="73">
        <f t="shared" ref="J70" si="39">I70+0.1</f>
        <v>0.7</v>
      </c>
      <c r="K70" s="73">
        <f t="shared" ref="K70" si="40">J70+0.1</f>
        <v>0.79999999999999993</v>
      </c>
      <c r="L70" s="73">
        <f t="shared" ref="L70" si="41">K70+0.1</f>
        <v>0.89999999999999991</v>
      </c>
    </row>
    <row r="71" spans="2:12" x14ac:dyDescent="0.35">
      <c r="C71" s="73">
        <f t="shared" ref="C71:C77" si="42">C72+0.1</f>
        <v>0.89999999999999991</v>
      </c>
      <c r="D71" s="69">
        <f>$C71*D$6</f>
        <v>0.09</v>
      </c>
      <c r="E71" s="69">
        <f t="shared" ref="E71:L79" si="43">$C71*E$6</f>
        <v>0.18</v>
      </c>
      <c r="F71" s="69">
        <f t="shared" si="43"/>
        <v>0.27</v>
      </c>
      <c r="G71" s="69">
        <f t="shared" si="43"/>
        <v>0.36</v>
      </c>
      <c r="H71" s="69">
        <f t="shared" si="43"/>
        <v>0.44999999999999996</v>
      </c>
      <c r="I71" s="69">
        <f t="shared" si="43"/>
        <v>0.53999999999999992</v>
      </c>
      <c r="J71" s="69">
        <f t="shared" si="43"/>
        <v>0.62999999999999989</v>
      </c>
      <c r="K71" s="69">
        <f t="shared" si="43"/>
        <v>0.71999999999999986</v>
      </c>
      <c r="L71" s="69">
        <f t="shared" si="43"/>
        <v>0.80999999999999983</v>
      </c>
    </row>
    <row r="72" spans="2:12" x14ac:dyDescent="0.35">
      <c r="C72" s="73">
        <f t="shared" si="42"/>
        <v>0.79999999999999993</v>
      </c>
      <c r="D72" s="69">
        <f t="shared" ref="D72:D78" si="44">$C72*D$6</f>
        <v>0.08</v>
      </c>
      <c r="E72" s="69">
        <f t="shared" si="43"/>
        <v>0.16</v>
      </c>
      <c r="F72" s="69">
        <f t="shared" si="43"/>
        <v>0.24000000000000002</v>
      </c>
      <c r="G72" s="69">
        <f t="shared" si="43"/>
        <v>0.32</v>
      </c>
      <c r="H72" s="69">
        <f t="shared" si="43"/>
        <v>0.39999999999999997</v>
      </c>
      <c r="I72" s="69">
        <f t="shared" si="43"/>
        <v>0.47999999999999993</v>
      </c>
      <c r="J72" s="69">
        <f t="shared" si="43"/>
        <v>0.55999999999999994</v>
      </c>
      <c r="K72" s="69">
        <f t="shared" si="43"/>
        <v>0.6399999999999999</v>
      </c>
      <c r="L72" s="69">
        <f t="shared" si="43"/>
        <v>0.71999999999999986</v>
      </c>
    </row>
    <row r="73" spans="2:12" x14ac:dyDescent="0.35">
      <c r="C73" s="73">
        <f t="shared" si="42"/>
        <v>0.7</v>
      </c>
      <c r="D73" s="69">
        <f t="shared" si="44"/>
        <v>6.9999999999999993E-2</v>
      </c>
      <c r="E73" s="69">
        <f t="shared" si="43"/>
        <v>0.13999999999999999</v>
      </c>
      <c r="F73" s="69">
        <f t="shared" si="43"/>
        <v>0.21000000000000002</v>
      </c>
      <c r="G73" s="69">
        <f t="shared" si="43"/>
        <v>0.27999999999999997</v>
      </c>
      <c r="H73" s="69">
        <f t="shared" si="43"/>
        <v>0.35</v>
      </c>
      <c r="I73" s="69">
        <f t="shared" si="43"/>
        <v>0.42</v>
      </c>
      <c r="J73" s="69">
        <f t="shared" si="43"/>
        <v>0.48999999999999994</v>
      </c>
      <c r="K73" s="69">
        <f t="shared" si="43"/>
        <v>0.55999999999999994</v>
      </c>
      <c r="L73" s="69">
        <f t="shared" si="43"/>
        <v>0.62999999999999989</v>
      </c>
    </row>
    <row r="74" spans="2:12" x14ac:dyDescent="0.35">
      <c r="C74" s="73">
        <f t="shared" si="42"/>
        <v>0.6</v>
      </c>
      <c r="D74" s="69">
        <f t="shared" si="44"/>
        <v>0.06</v>
      </c>
      <c r="E74" s="69">
        <f t="shared" si="43"/>
        <v>0.12</v>
      </c>
      <c r="F74" s="69">
        <f t="shared" si="43"/>
        <v>0.18000000000000002</v>
      </c>
      <c r="G74" s="69">
        <f t="shared" si="43"/>
        <v>0.24</v>
      </c>
      <c r="H74" s="69">
        <f t="shared" si="43"/>
        <v>0.3</v>
      </c>
      <c r="I74" s="69">
        <f t="shared" si="43"/>
        <v>0.36</v>
      </c>
      <c r="J74" s="69">
        <f t="shared" si="43"/>
        <v>0.42</v>
      </c>
      <c r="K74" s="69">
        <f t="shared" si="43"/>
        <v>0.47999999999999993</v>
      </c>
      <c r="L74" s="69">
        <f t="shared" si="43"/>
        <v>0.53999999999999992</v>
      </c>
    </row>
    <row r="75" spans="2:12" x14ac:dyDescent="0.35">
      <c r="C75" s="73">
        <f t="shared" si="42"/>
        <v>0.5</v>
      </c>
      <c r="D75" s="69">
        <f t="shared" si="44"/>
        <v>0.05</v>
      </c>
      <c r="E75" s="69">
        <f t="shared" si="43"/>
        <v>0.1</v>
      </c>
      <c r="F75" s="69">
        <f t="shared" si="43"/>
        <v>0.15000000000000002</v>
      </c>
      <c r="G75" s="69">
        <f t="shared" si="43"/>
        <v>0.2</v>
      </c>
      <c r="H75" s="69">
        <f t="shared" si="43"/>
        <v>0.25</v>
      </c>
      <c r="I75" s="69">
        <f t="shared" si="43"/>
        <v>0.3</v>
      </c>
      <c r="J75" s="69">
        <f t="shared" si="43"/>
        <v>0.35</v>
      </c>
      <c r="K75" s="69">
        <f t="shared" si="43"/>
        <v>0.39999999999999997</v>
      </c>
      <c r="L75" s="69">
        <f t="shared" si="43"/>
        <v>0.44999999999999996</v>
      </c>
    </row>
    <row r="76" spans="2:12" x14ac:dyDescent="0.35">
      <c r="C76" s="73">
        <f t="shared" si="42"/>
        <v>0.4</v>
      </c>
      <c r="D76" s="69">
        <f t="shared" si="44"/>
        <v>4.0000000000000008E-2</v>
      </c>
      <c r="E76" s="69">
        <f t="shared" si="43"/>
        <v>8.0000000000000016E-2</v>
      </c>
      <c r="F76" s="69">
        <f t="shared" si="43"/>
        <v>0.12000000000000002</v>
      </c>
      <c r="G76" s="69">
        <f t="shared" si="43"/>
        <v>0.16000000000000003</v>
      </c>
      <c r="H76" s="69">
        <f t="shared" si="43"/>
        <v>0.2</v>
      </c>
      <c r="I76" s="69">
        <f t="shared" si="43"/>
        <v>0.24</v>
      </c>
      <c r="J76" s="69">
        <f t="shared" si="43"/>
        <v>0.27999999999999997</v>
      </c>
      <c r="K76" s="69">
        <f t="shared" si="43"/>
        <v>0.32</v>
      </c>
      <c r="L76" s="69">
        <f t="shared" si="43"/>
        <v>0.36</v>
      </c>
    </row>
    <row r="77" spans="2:12" x14ac:dyDescent="0.35">
      <c r="C77" s="73">
        <f t="shared" si="42"/>
        <v>0.30000000000000004</v>
      </c>
      <c r="D77" s="69">
        <f t="shared" si="44"/>
        <v>3.0000000000000006E-2</v>
      </c>
      <c r="E77" s="69">
        <f t="shared" si="43"/>
        <v>6.0000000000000012E-2</v>
      </c>
      <c r="F77" s="69">
        <f t="shared" si="43"/>
        <v>9.0000000000000024E-2</v>
      </c>
      <c r="G77" s="69">
        <f t="shared" si="43"/>
        <v>0.12000000000000002</v>
      </c>
      <c r="H77" s="69">
        <f t="shared" si="43"/>
        <v>0.15000000000000002</v>
      </c>
      <c r="I77" s="69">
        <f t="shared" si="43"/>
        <v>0.18000000000000002</v>
      </c>
      <c r="J77" s="69">
        <f t="shared" si="43"/>
        <v>0.21000000000000002</v>
      </c>
      <c r="K77" s="69">
        <f t="shared" si="43"/>
        <v>0.24000000000000002</v>
      </c>
      <c r="L77" s="69">
        <f t="shared" si="43"/>
        <v>0.27</v>
      </c>
    </row>
    <row r="78" spans="2:12" x14ac:dyDescent="0.35">
      <c r="C78" s="73">
        <f>C79+0.1</f>
        <v>0.2</v>
      </c>
      <c r="D78" s="69">
        <f t="shared" si="44"/>
        <v>2.0000000000000004E-2</v>
      </c>
      <c r="E78" s="69">
        <f t="shared" si="43"/>
        <v>4.0000000000000008E-2</v>
      </c>
      <c r="F78" s="69">
        <f t="shared" si="43"/>
        <v>6.0000000000000012E-2</v>
      </c>
      <c r="G78" s="69">
        <f t="shared" si="43"/>
        <v>8.0000000000000016E-2</v>
      </c>
      <c r="H78" s="69">
        <f t="shared" si="43"/>
        <v>0.1</v>
      </c>
      <c r="I78" s="69">
        <f t="shared" si="43"/>
        <v>0.12</v>
      </c>
      <c r="J78" s="69">
        <f t="shared" si="43"/>
        <v>0.13999999999999999</v>
      </c>
      <c r="K78" s="69">
        <f t="shared" si="43"/>
        <v>0.16</v>
      </c>
      <c r="L78" s="69">
        <f t="shared" si="43"/>
        <v>0.18</v>
      </c>
    </row>
    <row r="79" spans="2:12" x14ac:dyDescent="0.35">
      <c r="C79" s="73">
        <v>0.1</v>
      </c>
      <c r="D79" s="69">
        <f>$C79*D$6</f>
        <v>1.0000000000000002E-2</v>
      </c>
      <c r="E79" s="69">
        <f t="shared" si="43"/>
        <v>2.0000000000000004E-2</v>
      </c>
      <c r="F79" s="69">
        <f t="shared" si="43"/>
        <v>3.0000000000000006E-2</v>
      </c>
      <c r="G79" s="69">
        <f t="shared" si="43"/>
        <v>4.0000000000000008E-2</v>
      </c>
      <c r="H79" s="69">
        <f t="shared" si="43"/>
        <v>0.05</v>
      </c>
      <c r="I79" s="69">
        <f t="shared" si="43"/>
        <v>0.06</v>
      </c>
      <c r="J79" s="69">
        <f t="shared" si="43"/>
        <v>6.9999999999999993E-2</v>
      </c>
      <c r="K79" s="69">
        <f t="shared" si="43"/>
        <v>0.08</v>
      </c>
      <c r="L79" s="69">
        <f t="shared" si="43"/>
        <v>0.09</v>
      </c>
    </row>
    <row r="80" spans="2:12" x14ac:dyDescent="0.35">
      <c r="C80" t="s">
        <v>134</v>
      </c>
    </row>
    <row r="83" spans="2:12" x14ac:dyDescent="0.35">
      <c r="B83" t="s">
        <v>311</v>
      </c>
      <c r="C83" s="37" t="s">
        <v>304</v>
      </c>
      <c r="D83" s="73">
        <v>0.1</v>
      </c>
      <c r="E83" s="73">
        <f>D83+0.1</f>
        <v>0.2</v>
      </c>
      <c r="F83" s="73">
        <f t="shared" ref="F83" si="45">E83+0.1</f>
        <v>0.30000000000000004</v>
      </c>
      <c r="G83" s="73">
        <f t="shared" ref="G83" si="46">F83+0.1</f>
        <v>0.4</v>
      </c>
      <c r="H83" s="73">
        <f t="shared" ref="H83" si="47">G83+0.1</f>
        <v>0.5</v>
      </c>
      <c r="I83" s="73">
        <f t="shared" ref="I83" si="48">H83+0.1</f>
        <v>0.6</v>
      </c>
      <c r="J83" s="73">
        <f t="shared" ref="J83" si="49">I83+0.1</f>
        <v>0.7</v>
      </c>
      <c r="K83" s="73">
        <f t="shared" ref="K83" si="50">J83+0.1</f>
        <v>0.79999999999999993</v>
      </c>
      <c r="L83" s="73">
        <f t="shared" ref="L83" si="51">K83+0.1</f>
        <v>0.89999999999999991</v>
      </c>
    </row>
    <row r="84" spans="2:12" x14ac:dyDescent="0.35">
      <c r="C84" s="73">
        <f t="shared" ref="C84:C90" si="52">C85+0.1</f>
        <v>0.89999999999999991</v>
      </c>
      <c r="D84" s="69">
        <f>$C84*D$6</f>
        <v>0.09</v>
      </c>
      <c r="E84" s="69">
        <f t="shared" ref="E84:L92" si="53">$C84*E$6</f>
        <v>0.18</v>
      </c>
      <c r="F84" s="69">
        <f t="shared" si="53"/>
        <v>0.27</v>
      </c>
      <c r="G84" s="69">
        <f t="shared" si="53"/>
        <v>0.36</v>
      </c>
      <c r="H84" s="69">
        <f t="shared" si="53"/>
        <v>0.44999999999999996</v>
      </c>
      <c r="I84" s="69">
        <f t="shared" si="53"/>
        <v>0.53999999999999992</v>
      </c>
      <c r="J84" s="69">
        <f t="shared" si="53"/>
        <v>0.62999999999999989</v>
      </c>
      <c r="K84" s="69">
        <f t="shared" si="53"/>
        <v>0.71999999999999986</v>
      </c>
      <c r="L84" s="69">
        <f t="shared" si="53"/>
        <v>0.80999999999999983</v>
      </c>
    </row>
    <row r="85" spans="2:12" x14ac:dyDescent="0.35">
      <c r="C85" s="73">
        <f t="shared" si="52"/>
        <v>0.79999999999999993</v>
      </c>
      <c r="D85" s="69">
        <f t="shared" ref="D85:D91" si="54">$C85*D$6</f>
        <v>0.08</v>
      </c>
      <c r="E85" s="69">
        <f t="shared" si="53"/>
        <v>0.16</v>
      </c>
      <c r="F85" s="69">
        <f t="shared" si="53"/>
        <v>0.24000000000000002</v>
      </c>
      <c r="G85" s="69">
        <f t="shared" si="53"/>
        <v>0.32</v>
      </c>
      <c r="H85" s="69">
        <f t="shared" si="53"/>
        <v>0.39999999999999997</v>
      </c>
      <c r="I85" s="69">
        <f t="shared" si="53"/>
        <v>0.47999999999999993</v>
      </c>
      <c r="J85" s="69">
        <f t="shared" si="53"/>
        <v>0.55999999999999994</v>
      </c>
      <c r="K85" s="69">
        <f t="shared" si="53"/>
        <v>0.6399999999999999</v>
      </c>
      <c r="L85" s="69">
        <f t="shared" si="53"/>
        <v>0.71999999999999986</v>
      </c>
    </row>
    <row r="86" spans="2:12" x14ac:dyDescent="0.35">
      <c r="C86" s="73">
        <f t="shared" si="52"/>
        <v>0.7</v>
      </c>
      <c r="D86" s="69">
        <f t="shared" si="54"/>
        <v>6.9999999999999993E-2</v>
      </c>
      <c r="E86" s="69">
        <f t="shared" si="53"/>
        <v>0.13999999999999999</v>
      </c>
      <c r="F86" s="69">
        <f t="shared" si="53"/>
        <v>0.21000000000000002</v>
      </c>
      <c r="G86" s="69">
        <f t="shared" si="53"/>
        <v>0.27999999999999997</v>
      </c>
      <c r="H86" s="69">
        <f t="shared" si="53"/>
        <v>0.35</v>
      </c>
      <c r="I86" s="69">
        <f t="shared" si="53"/>
        <v>0.42</v>
      </c>
      <c r="J86" s="69">
        <f t="shared" si="53"/>
        <v>0.48999999999999994</v>
      </c>
      <c r="K86" s="69">
        <f t="shared" si="53"/>
        <v>0.55999999999999994</v>
      </c>
      <c r="L86" s="69">
        <f t="shared" si="53"/>
        <v>0.62999999999999989</v>
      </c>
    </row>
    <row r="87" spans="2:12" x14ac:dyDescent="0.35">
      <c r="C87" s="73">
        <f t="shared" si="52"/>
        <v>0.6</v>
      </c>
      <c r="D87" s="69">
        <f t="shared" si="54"/>
        <v>0.06</v>
      </c>
      <c r="E87" s="69">
        <f t="shared" si="53"/>
        <v>0.12</v>
      </c>
      <c r="F87" s="69">
        <f t="shared" si="53"/>
        <v>0.18000000000000002</v>
      </c>
      <c r="G87" s="69">
        <f t="shared" si="53"/>
        <v>0.24</v>
      </c>
      <c r="H87" s="69">
        <f t="shared" si="53"/>
        <v>0.3</v>
      </c>
      <c r="I87" s="69">
        <f t="shared" si="53"/>
        <v>0.36</v>
      </c>
      <c r="J87" s="69">
        <f t="shared" si="53"/>
        <v>0.42</v>
      </c>
      <c r="K87" s="69">
        <f t="shared" si="53"/>
        <v>0.47999999999999993</v>
      </c>
      <c r="L87" s="69">
        <f t="shared" si="53"/>
        <v>0.53999999999999992</v>
      </c>
    </row>
    <row r="88" spans="2:12" x14ac:dyDescent="0.35">
      <c r="C88" s="73">
        <f t="shared" si="52"/>
        <v>0.5</v>
      </c>
      <c r="D88" s="69">
        <f t="shared" si="54"/>
        <v>0.05</v>
      </c>
      <c r="E88" s="69">
        <f t="shared" si="53"/>
        <v>0.1</v>
      </c>
      <c r="F88" s="69">
        <f t="shared" si="53"/>
        <v>0.15000000000000002</v>
      </c>
      <c r="G88" s="69">
        <f t="shared" si="53"/>
        <v>0.2</v>
      </c>
      <c r="H88" s="69">
        <f t="shared" si="53"/>
        <v>0.25</v>
      </c>
      <c r="I88" s="69">
        <f t="shared" si="53"/>
        <v>0.3</v>
      </c>
      <c r="J88" s="69">
        <f t="shared" si="53"/>
        <v>0.35</v>
      </c>
      <c r="K88" s="69">
        <f t="shared" si="53"/>
        <v>0.39999999999999997</v>
      </c>
      <c r="L88" s="69">
        <f t="shared" si="53"/>
        <v>0.44999999999999996</v>
      </c>
    </row>
    <row r="89" spans="2:12" x14ac:dyDescent="0.35">
      <c r="C89" s="73">
        <f t="shared" si="52"/>
        <v>0.4</v>
      </c>
      <c r="D89" s="69">
        <f t="shared" si="54"/>
        <v>4.0000000000000008E-2</v>
      </c>
      <c r="E89" s="69">
        <f t="shared" si="53"/>
        <v>8.0000000000000016E-2</v>
      </c>
      <c r="F89" s="69">
        <f t="shared" si="53"/>
        <v>0.12000000000000002</v>
      </c>
      <c r="G89" s="69">
        <f t="shared" si="53"/>
        <v>0.16000000000000003</v>
      </c>
      <c r="H89" s="69">
        <f t="shared" si="53"/>
        <v>0.2</v>
      </c>
      <c r="I89" s="69">
        <f t="shared" si="53"/>
        <v>0.24</v>
      </c>
      <c r="J89" s="69">
        <f t="shared" si="53"/>
        <v>0.27999999999999997</v>
      </c>
      <c r="K89" s="69">
        <f t="shared" si="53"/>
        <v>0.32</v>
      </c>
      <c r="L89" s="69">
        <f t="shared" si="53"/>
        <v>0.36</v>
      </c>
    </row>
    <row r="90" spans="2:12" x14ac:dyDescent="0.35">
      <c r="C90" s="73">
        <f t="shared" si="52"/>
        <v>0.30000000000000004</v>
      </c>
      <c r="D90" s="69">
        <f t="shared" si="54"/>
        <v>3.0000000000000006E-2</v>
      </c>
      <c r="E90" s="69">
        <f t="shared" si="53"/>
        <v>6.0000000000000012E-2</v>
      </c>
      <c r="F90" s="69">
        <f t="shared" si="53"/>
        <v>9.0000000000000024E-2</v>
      </c>
      <c r="G90" s="69">
        <f t="shared" si="53"/>
        <v>0.12000000000000002</v>
      </c>
      <c r="H90" s="69">
        <f t="shared" si="53"/>
        <v>0.15000000000000002</v>
      </c>
      <c r="I90" s="69">
        <f t="shared" si="53"/>
        <v>0.18000000000000002</v>
      </c>
      <c r="J90" s="69">
        <f t="shared" si="53"/>
        <v>0.21000000000000002</v>
      </c>
      <c r="K90" s="69">
        <f t="shared" si="53"/>
        <v>0.24000000000000002</v>
      </c>
      <c r="L90" s="69">
        <f t="shared" si="53"/>
        <v>0.27</v>
      </c>
    </row>
    <row r="91" spans="2:12" x14ac:dyDescent="0.35">
      <c r="C91" s="73">
        <f>C92+0.1</f>
        <v>0.2</v>
      </c>
      <c r="D91" s="69">
        <f t="shared" si="54"/>
        <v>2.0000000000000004E-2</v>
      </c>
      <c r="E91" s="69">
        <f t="shared" si="53"/>
        <v>4.0000000000000008E-2</v>
      </c>
      <c r="F91" s="69">
        <f t="shared" si="53"/>
        <v>6.0000000000000012E-2</v>
      </c>
      <c r="G91" s="69">
        <f t="shared" si="53"/>
        <v>8.0000000000000016E-2</v>
      </c>
      <c r="H91" s="69">
        <f t="shared" si="53"/>
        <v>0.1</v>
      </c>
      <c r="I91" s="69">
        <f t="shared" si="53"/>
        <v>0.12</v>
      </c>
      <c r="J91" s="69">
        <f t="shared" si="53"/>
        <v>0.13999999999999999</v>
      </c>
      <c r="K91" s="69">
        <f t="shared" si="53"/>
        <v>0.16</v>
      </c>
      <c r="L91" s="69">
        <f t="shared" si="53"/>
        <v>0.18</v>
      </c>
    </row>
    <row r="92" spans="2:12" x14ac:dyDescent="0.35">
      <c r="C92" s="73">
        <v>0.1</v>
      </c>
      <c r="D92" s="69">
        <f>$C92*D$6</f>
        <v>1.0000000000000002E-2</v>
      </c>
      <c r="E92" s="69">
        <f t="shared" si="53"/>
        <v>2.0000000000000004E-2</v>
      </c>
      <c r="F92" s="69">
        <f t="shared" si="53"/>
        <v>3.0000000000000006E-2</v>
      </c>
      <c r="G92" s="69">
        <f t="shared" si="53"/>
        <v>4.0000000000000008E-2</v>
      </c>
      <c r="H92" s="69">
        <f t="shared" si="53"/>
        <v>0.05</v>
      </c>
      <c r="I92" s="69">
        <f t="shared" si="53"/>
        <v>0.06</v>
      </c>
      <c r="J92" s="69">
        <f t="shared" si="53"/>
        <v>6.9999999999999993E-2</v>
      </c>
      <c r="K92" s="69">
        <f t="shared" si="53"/>
        <v>0.08</v>
      </c>
      <c r="L92" s="69">
        <f t="shared" si="53"/>
        <v>0.09</v>
      </c>
    </row>
    <row r="93" spans="2:12" x14ac:dyDescent="0.35">
      <c r="C93" t="s">
        <v>134</v>
      </c>
    </row>
    <row r="95" spans="2:12" x14ac:dyDescent="0.35">
      <c r="C95" s="37" t="s">
        <v>304</v>
      </c>
      <c r="D95" s="73">
        <v>0.1</v>
      </c>
      <c r="E95" s="73">
        <f>D95+0.1</f>
        <v>0.2</v>
      </c>
      <c r="F95" s="73">
        <f t="shared" ref="F95" si="55">E95+0.1</f>
        <v>0.30000000000000004</v>
      </c>
      <c r="G95" s="73">
        <f t="shared" ref="G95" si="56">F95+0.1</f>
        <v>0.4</v>
      </c>
      <c r="H95" s="73">
        <f t="shared" ref="H95" si="57">G95+0.1</f>
        <v>0.5</v>
      </c>
      <c r="I95" s="73">
        <f t="shared" ref="I95" si="58">H95+0.1</f>
        <v>0.6</v>
      </c>
      <c r="J95" s="73">
        <f t="shared" ref="J95" si="59">I95+0.1</f>
        <v>0.7</v>
      </c>
      <c r="K95" s="73">
        <f t="shared" ref="K95" si="60">J95+0.1</f>
        <v>0.79999999999999993</v>
      </c>
      <c r="L95" s="73">
        <f t="shared" ref="L95" si="61">K95+0.1</f>
        <v>0.89999999999999991</v>
      </c>
    </row>
    <row r="96" spans="2:12" x14ac:dyDescent="0.35">
      <c r="C96" s="73">
        <f t="shared" ref="C96:C102" si="62">C97+0.1</f>
        <v>0.89999999999999991</v>
      </c>
      <c r="D96" s="69">
        <f>$C96*D$6</f>
        <v>0.09</v>
      </c>
      <c r="E96" s="69">
        <f t="shared" ref="E96:L104" si="63">$C96*E$6</f>
        <v>0.18</v>
      </c>
      <c r="F96" s="69">
        <f t="shared" si="63"/>
        <v>0.27</v>
      </c>
      <c r="G96" s="69">
        <f t="shared" si="63"/>
        <v>0.36</v>
      </c>
      <c r="H96" s="69">
        <f t="shared" si="63"/>
        <v>0.44999999999999996</v>
      </c>
      <c r="I96" s="69">
        <f t="shared" si="63"/>
        <v>0.53999999999999992</v>
      </c>
      <c r="J96" s="69">
        <f t="shared" si="63"/>
        <v>0.62999999999999989</v>
      </c>
      <c r="K96" s="69">
        <f t="shared" si="63"/>
        <v>0.71999999999999986</v>
      </c>
      <c r="L96" s="69">
        <f t="shared" si="63"/>
        <v>0.80999999999999983</v>
      </c>
    </row>
    <row r="97" spans="2:12" x14ac:dyDescent="0.35">
      <c r="C97" s="73">
        <f t="shared" si="62"/>
        <v>0.79999999999999993</v>
      </c>
      <c r="D97" s="69">
        <f t="shared" ref="D97:D103" si="64">$C97*D$6</f>
        <v>0.08</v>
      </c>
      <c r="E97" s="69">
        <f t="shared" si="63"/>
        <v>0.16</v>
      </c>
      <c r="F97" s="69">
        <f t="shared" si="63"/>
        <v>0.24000000000000002</v>
      </c>
      <c r="G97" s="69">
        <f t="shared" si="63"/>
        <v>0.32</v>
      </c>
      <c r="H97" s="69">
        <f t="shared" si="63"/>
        <v>0.39999999999999997</v>
      </c>
      <c r="I97" s="69">
        <f t="shared" si="63"/>
        <v>0.47999999999999993</v>
      </c>
      <c r="J97" s="69">
        <f t="shared" si="63"/>
        <v>0.55999999999999994</v>
      </c>
      <c r="K97" s="69">
        <f t="shared" si="63"/>
        <v>0.6399999999999999</v>
      </c>
      <c r="L97" s="69">
        <f t="shared" si="63"/>
        <v>0.71999999999999986</v>
      </c>
    </row>
    <row r="98" spans="2:12" x14ac:dyDescent="0.35">
      <c r="C98" s="73">
        <f t="shared" si="62"/>
        <v>0.7</v>
      </c>
      <c r="D98" s="69">
        <f t="shared" si="64"/>
        <v>6.9999999999999993E-2</v>
      </c>
      <c r="E98" s="69">
        <f t="shared" si="63"/>
        <v>0.13999999999999999</v>
      </c>
      <c r="F98" s="69">
        <f t="shared" si="63"/>
        <v>0.21000000000000002</v>
      </c>
      <c r="G98" s="69">
        <f t="shared" si="63"/>
        <v>0.27999999999999997</v>
      </c>
      <c r="H98" s="69">
        <f t="shared" si="63"/>
        <v>0.35</v>
      </c>
      <c r="I98" s="69">
        <f t="shared" si="63"/>
        <v>0.42</v>
      </c>
      <c r="J98" s="69">
        <f t="shared" si="63"/>
        <v>0.48999999999999994</v>
      </c>
      <c r="K98" s="69">
        <f t="shared" si="63"/>
        <v>0.55999999999999994</v>
      </c>
      <c r="L98" s="69">
        <f t="shared" si="63"/>
        <v>0.62999999999999989</v>
      </c>
    </row>
    <row r="99" spans="2:12" x14ac:dyDescent="0.35">
      <c r="C99" s="73">
        <f t="shared" si="62"/>
        <v>0.6</v>
      </c>
      <c r="D99" s="69">
        <f t="shared" si="64"/>
        <v>0.06</v>
      </c>
      <c r="E99" s="69">
        <f t="shared" si="63"/>
        <v>0.12</v>
      </c>
      <c r="F99" s="69">
        <f t="shared" si="63"/>
        <v>0.18000000000000002</v>
      </c>
      <c r="G99" s="69">
        <f t="shared" si="63"/>
        <v>0.24</v>
      </c>
      <c r="H99" s="69">
        <f t="shared" si="63"/>
        <v>0.3</v>
      </c>
      <c r="I99" s="69">
        <f t="shared" si="63"/>
        <v>0.36</v>
      </c>
      <c r="J99" s="69">
        <f t="shared" si="63"/>
        <v>0.42</v>
      </c>
      <c r="K99" s="69">
        <f t="shared" si="63"/>
        <v>0.47999999999999993</v>
      </c>
      <c r="L99" s="69">
        <f t="shared" si="63"/>
        <v>0.53999999999999992</v>
      </c>
    </row>
    <row r="100" spans="2:12" x14ac:dyDescent="0.35">
      <c r="C100" s="73">
        <f t="shared" si="62"/>
        <v>0.5</v>
      </c>
      <c r="D100" s="69">
        <f t="shared" si="64"/>
        <v>0.05</v>
      </c>
      <c r="E100" s="69">
        <f t="shared" si="63"/>
        <v>0.1</v>
      </c>
      <c r="F100" s="69">
        <f t="shared" si="63"/>
        <v>0.15000000000000002</v>
      </c>
      <c r="G100" s="69">
        <f t="shared" si="63"/>
        <v>0.2</v>
      </c>
      <c r="H100" s="69">
        <f t="shared" si="63"/>
        <v>0.25</v>
      </c>
      <c r="I100" s="69">
        <f t="shared" si="63"/>
        <v>0.3</v>
      </c>
      <c r="J100" s="69">
        <f t="shared" si="63"/>
        <v>0.35</v>
      </c>
      <c r="K100" s="69">
        <f t="shared" si="63"/>
        <v>0.39999999999999997</v>
      </c>
      <c r="L100" s="69">
        <f t="shared" si="63"/>
        <v>0.44999999999999996</v>
      </c>
    </row>
    <row r="101" spans="2:12" x14ac:dyDescent="0.35">
      <c r="C101" s="73">
        <f t="shared" si="62"/>
        <v>0.4</v>
      </c>
      <c r="D101" s="69">
        <f t="shared" si="64"/>
        <v>4.0000000000000008E-2</v>
      </c>
      <c r="E101" s="69">
        <f t="shared" si="63"/>
        <v>8.0000000000000016E-2</v>
      </c>
      <c r="F101" s="69">
        <f t="shared" si="63"/>
        <v>0.12000000000000002</v>
      </c>
      <c r="G101" s="69">
        <f t="shared" si="63"/>
        <v>0.16000000000000003</v>
      </c>
      <c r="H101" s="69">
        <f t="shared" si="63"/>
        <v>0.2</v>
      </c>
      <c r="I101" s="69">
        <f t="shared" si="63"/>
        <v>0.24</v>
      </c>
      <c r="J101" s="69">
        <f t="shared" si="63"/>
        <v>0.27999999999999997</v>
      </c>
      <c r="K101" s="69">
        <f t="shared" si="63"/>
        <v>0.32</v>
      </c>
      <c r="L101" s="69">
        <f t="shared" si="63"/>
        <v>0.36</v>
      </c>
    </row>
    <row r="102" spans="2:12" x14ac:dyDescent="0.35">
      <c r="C102" s="73">
        <f t="shared" si="62"/>
        <v>0.30000000000000004</v>
      </c>
      <c r="D102" s="69">
        <f t="shared" si="64"/>
        <v>3.0000000000000006E-2</v>
      </c>
      <c r="E102" s="69">
        <f t="shared" si="63"/>
        <v>6.0000000000000012E-2</v>
      </c>
      <c r="F102" s="69">
        <f t="shared" si="63"/>
        <v>9.0000000000000024E-2</v>
      </c>
      <c r="G102" s="69">
        <f t="shared" si="63"/>
        <v>0.12000000000000002</v>
      </c>
      <c r="H102" s="69">
        <f t="shared" si="63"/>
        <v>0.15000000000000002</v>
      </c>
      <c r="I102" s="69">
        <f t="shared" si="63"/>
        <v>0.18000000000000002</v>
      </c>
      <c r="J102" s="69">
        <f t="shared" si="63"/>
        <v>0.21000000000000002</v>
      </c>
      <c r="K102" s="69">
        <f t="shared" si="63"/>
        <v>0.24000000000000002</v>
      </c>
      <c r="L102" s="69">
        <f t="shared" si="63"/>
        <v>0.27</v>
      </c>
    </row>
    <row r="103" spans="2:12" x14ac:dyDescent="0.35">
      <c r="C103" s="73">
        <f>C104+0.1</f>
        <v>0.2</v>
      </c>
      <c r="D103" s="69">
        <f t="shared" si="64"/>
        <v>2.0000000000000004E-2</v>
      </c>
      <c r="E103" s="69">
        <f t="shared" si="63"/>
        <v>4.0000000000000008E-2</v>
      </c>
      <c r="F103" s="69">
        <f t="shared" si="63"/>
        <v>6.0000000000000012E-2</v>
      </c>
      <c r="G103" s="69">
        <f t="shared" si="63"/>
        <v>8.0000000000000016E-2</v>
      </c>
      <c r="H103" s="69">
        <f t="shared" si="63"/>
        <v>0.1</v>
      </c>
      <c r="I103" s="69">
        <f t="shared" si="63"/>
        <v>0.12</v>
      </c>
      <c r="J103" s="69">
        <f t="shared" si="63"/>
        <v>0.13999999999999999</v>
      </c>
      <c r="K103" s="69">
        <f t="shared" si="63"/>
        <v>0.16</v>
      </c>
      <c r="L103" s="69">
        <f t="shared" si="63"/>
        <v>0.18</v>
      </c>
    </row>
    <row r="104" spans="2:12" x14ac:dyDescent="0.35">
      <c r="C104" s="73">
        <v>0.1</v>
      </c>
      <c r="D104" s="69">
        <f>$C104*D$6</f>
        <v>1.0000000000000002E-2</v>
      </c>
      <c r="E104" s="69">
        <f t="shared" si="63"/>
        <v>2.0000000000000004E-2</v>
      </c>
      <c r="F104" s="69">
        <f t="shared" si="63"/>
        <v>3.0000000000000006E-2</v>
      </c>
      <c r="G104" s="69">
        <f t="shared" si="63"/>
        <v>4.0000000000000008E-2</v>
      </c>
      <c r="H104" s="69">
        <f t="shared" si="63"/>
        <v>0.05</v>
      </c>
      <c r="I104" s="69">
        <f t="shared" si="63"/>
        <v>0.06</v>
      </c>
      <c r="J104" s="69">
        <f t="shared" si="63"/>
        <v>6.9999999999999993E-2</v>
      </c>
      <c r="K104" s="69">
        <f t="shared" si="63"/>
        <v>0.08</v>
      </c>
      <c r="L104" s="69">
        <f t="shared" si="63"/>
        <v>0.09</v>
      </c>
    </row>
    <row r="106" spans="2:12" x14ac:dyDescent="0.35">
      <c r="B106" t="s">
        <v>312</v>
      </c>
      <c r="C106" t="s">
        <v>313</v>
      </c>
    </row>
    <row r="108" spans="2:12" x14ac:dyDescent="0.35">
      <c r="C108" s="3" t="s">
        <v>315</v>
      </c>
      <c r="D108" s="3" t="s">
        <v>314</v>
      </c>
      <c r="E108" s="3" t="s">
        <v>316</v>
      </c>
    </row>
    <row r="109" spans="2:12" x14ac:dyDescent="0.35">
      <c r="C109" s="4">
        <v>1</v>
      </c>
      <c r="D109" s="4">
        <v>100</v>
      </c>
      <c r="E109" s="69">
        <v>0.98</v>
      </c>
    </row>
    <row r="110" spans="2:12" x14ac:dyDescent="0.35">
      <c r="C110" s="4">
        <v>2</v>
      </c>
      <c r="D110" s="4">
        <f>D109+60</f>
        <v>160</v>
      </c>
      <c r="E110" s="69">
        <v>0.99</v>
      </c>
    </row>
    <row r="111" spans="2:12" x14ac:dyDescent="0.35">
      <c r="C111" s="4">
        <v>3</v>
      </c>
      <c r="D111" s="4">
        <f t="shared" ref="D111:D115" si="65">D110+60</f>
        <v>220</v>
      </c>
      <c r="E111" s="69">
        <v>0.34</v>
      </c>
    </row>
    <row r="112" spans="2:12" x14ac:dyDescent="0.35">
      <c r="C112" s="4">
        <v>4</v>
      </c>
      <c r="D112" s="4">
        <f t="shared" si="65"/>
        <v>280</v>
      </c>
      <c r="E112" s="69">
        <v>0.67</v>
      </c>
    </row>
    <row r="113" spans="2:12" x14ac:dyDescent="0.35">
      <c r="C113" s="4">
        <v>5</v>
      </c>
      <c r="D113" s="4">
        <f t="shared" si="65"/>
        <v>340</v>
      </c>
      <c r="E113" s="69">
        <v>-0.06</v>
      </c>
    </row>
    <row r="114" spans="2:12" x14ac:dyDescent="0.35">
      <c r="C114" s="4">
        <v>6</v>
      </c>
      <c r="D114" s="4">
        <f t="shared" si="65"/>
        <v>400</v>
      </c>
      <c r="E114" s="69">
        <v>0.56000000000000005</v>
      </c>
    </row>
    <row r="115" spans="2:12" x14ac:dyDescent="0.35">
      <c r="C115" s="4">
        <v>7</v>
      </c>
      <c r="D115" s="4">
        <f t="shared" si="65"/>
        <v>460</v>
      </c>
      <c r="E115" s="69">
        <v>0.85</v>
      </c>
    </row>
    <row r="119" spans="2:12" x14ac:dyDescent="0.35">
      <c r="B119" t="s">
        <v>317</v>
      </c>
      <c r="C119" t="s">
        <v>319</v>
      </c>
    </row>
    <row r="120" spans="2:12" x14ac:dyDescent="0.35">
      <c r="C120" s="229" t="s">
        <v>318</v>
      </c>
      <c r="D120" s="229"/>
      <c r="E120" s="229"/>
      <c r="F120" t="s">
        <v>326</v>
      </c>
      <c r="G120" t="s">
        <v>325</v>
      </c>
      <c r="H120" t="s">
        <v>324</v>
      </c>
      <c r="I120" t="s">
        <v>323</v>
      </c>
      <c r="J120" t="s">
        <v>322</v>
      </c>
      <c r="K120" t="s">
        <v>321</v>
      </c>
      <c r="L120" t="s">
        <v>320</v>
      </c>
    </row>
    <row r="121" spans="2:12" x14ac:dyDescent="0.35">
      <c r="C121" s="37" t="s">
        <v>304</v>
      </c>
      <c r="D121" s="73">
        <v>0.1</v>
      </c>
      <c r="E121" s="73">
        <f>D121+0.1</f>
        <v>0.2</v>
      </c>
      <c r="F121" s="73">
        <f t="shared" ref="F121" si="66">E121+0.1</f>
        <v>0.30000000000000004</v>
      </c>
      <c r="G121" s="73">
        <f t="shared" ref="G121" si="67">F121+0.1</f>
        <v>0.4</v>
      </c>
      <c r="H121" s="73">
        <f t="shared" ref="H121" si="68">G121+0.1</f>
        <v>0.5</v>
      </c>
      <c r="I121" s="73">
        <f t="shared" ref="I121" si="69">H121+0.1</f>
        <v>0.6</v>
      </c>
      <c r="J121" s="73">
        <f t="shared" ref="J121" si="70">I121+0.1</f>
        <v>0.7</v>
      </c>
      <c r="K121" s="73">
        <f t="shared" ref="K121" si="71">J121+0.1</f>
        <v>0.79999999999999993</v>
      </c>
      <c r="L121" s="73">
        <f t="shared" ref="L121" si="72">K121+0.1</f>
        <v>0.89999999999999991</v>
      </c>
    </row>
    <row r="122" spans="2:12" x14ac:dyDescent="0.35">
      <c r="C122" s="73">
        <f t="shared" ref="C122:C128" si="73">C123+0.1</f>
        <v>0.89999999999999991</v>
      </c>
      <c r="D122" s="69">
        <f>$C122*D$6</f>
        <v>0.09</v>
      </c>
      <c r="E122" s="69">
        <f t="shared" ref="E122:L130" si="74">$C122*E$6</f>
        <v>0.18</v>
      </c>
      <c r="F122" s="69">
        <f t="shared" si="74"/>
        <v>0.27</v>
      </c>
      <c r="G122" s="69">
        <f t="shared" si="74"/>
        <v>0.36</v>
      </c>
      <c r="H122" s="69">
        <f t="shared" si="74"/>
        <v>0.44999999999999996</v>
      </c>
      <c r="I122" s="69">
        <f t="shared" si="74"/>
        <v>0.53999999999999992</v>
      </c>
      <c r="J122" s="69">
        <f t="shared" si="74"/>
        <v>0.62999999999999989</v>
      </c>
      <c r="K122" s="69">
        <f t="shared" si="74"/>
        <v>0.71999999999999986</v>
      </c>
      <c r="L122" s="69">
        <f t="shared" si="74"/>
        <v>0.80999999999999983</v>
      </c>
    </row>
    <row r="123" spans="2:12" x14ac:dyDescent="0.35">
      <c r="C123" s="73">
        <f t="shared" si="73"/>
        <v>0.79999999999999993</v>
      </c>
      <c r="D123" s="69">
        <f t="shared" ref="D123:D129" si="75">$C123*D$6</f>
        <v>0.08</v>
      </c>
      <c r="E123" s="69">
        <f t="shared" si="74"/>
        <v>0.16</v>
      </c>
      <c r="F123" s="69">
        <f t="shared" si="74"/>
        <v>0.24000000000000002</v>
      </c>
      <c r="G123" s="69">
        <f t="shared" si="74"/>
        <v>0.32</v>
      </c>
      <c r="H123" s="69">
        <f t="shared" si="74"/>
        <v>0.39999999999999997</v>
      </c>
      <c r="I123" s="69">
        <f t="shared" si="74"/>
        <v>0.47999999999999993</v>
      </c>
      <c r="J123" s="69">
        <f t="shared" si="74"/>
        <v>0.55999999999999994</v>
      </c>
      <c r="K123" s="69">
        <f t="shared" si="74"/>
        <v>0.6399999999999999</v>
      </c>
      <c r="L123" s="69">
        <f t="shared" si="74"/>
        <v>0.71999999999999986</v>
      </c>
    </row>
    <row r="124" spans="2:12" x14ac:dyDescent="0.35">
      <c r="C124" s="73">
        <f t="shared" si="73"/>
        <v>0.7</v>
      </c>
      <c r="D124" s="69">
        <f t="shared" si="75"/>
        <v>6.9999999999999993E-2</v>
      </c>
      <c r="E124" s="69">
        <f t="shared" si="74"/>
        <v>0.13999999999999999</v>
      </c>
      <c r="F124" s="69">
        <f t="shared" si="74"/>
        <v>0.21000000000000002</v>
      </c>
      <c r="G124" s="69">
        <f t="shared" si="74"/>
        <v>0.27999999999999997</v>
      </c>
      <c r="H124" s="69">
        <f t="shared" si="74"/>
        <v>0.35</v>
      </c>
      <c r="I124" s="69">
        <f t="shared" si="74"/>
        <v>0.42</v>
      </c>
      <c r="J124" s="69">
        <f t="shared" si="74"/>
        <v>0.48999999999999994</v>
      </c>
      <c r="K124" s="69">
        <f t="shared" si="74"/>
        <v>0.55999999999999994</v>
      </c>
      <c r="L124" s="69">
        <f t="shared" si="74"/>
        <v>0.62999999999999989</v>
      </c>
    </row>
    <row r="125" spans="2:12" x14ac:dyDescent="0.35">
      <c r="C125" s="73">
        <f t="shared" si="73"/>
        <v>0.6</v>
      </c>
      <c r="D125" s="69">
        <f t="shared" si="75"/>
        <v>0.06</v>
      </c>
      <c r="E125" s="69">
        <f t="shared" si="74"/>
        <v>0.12</v>
      </c>
      <c r="F125" s="69">
        <f t="shared" si="74"/>
        <v>0.18000000000000002</v>
      </c>
      <c r="G125" s="69">
        <f t="shared" si="74"/>
        <v>0.24</v>
      </c>
      <c r="H125" s="69">
        <f t="shared" si="74"/>
        <v>0.3</v>
      </c>
      <c r="I125" s="69">
        <f t="shared" si="74"/>
        <v>0.36</v>
      </c>
      <c r="J125" s="69">
        <f t="shared" si="74"/>
        <v>0.42</v>
      </c>
      <c r="K125" s="69">
        <f t="shared" si="74"/>
        <v>0.47999999999999993</v>
      </c>
      <c r="L125" s="69">
        <f t="shared" si="74"/>
        <v>0.53999999999999992</v>
      </c>
    </row>
    <row r="126" spans="2:12" x14ac:dyDescent="0.35">
      <c r="C126" s="73">
        <f t="shared" si="73"/>
        <v>0.5</v>
      </c>
      <c r="D126" s="69">
        <f t="shared" si="75"/>
        <v>0.05</v>
      </c>
      <c r="E126" s="69">
        <f t="shared" si="74"/>
        <v>0.1</v>
      </c>
      <c r="F126" s="69">
        <f t="shared" si="74"/>
        <v>0.15000000000000002</v>
      </c>
      <c r="G126" s="69">
        <f t="shared" si="74"/>
        <v>0.2</v>
      </c>
      <c r="H126" s="69">
        <f t="shared" si="74"/>
        <v>0.25</v>
      </c>
      <c r="I126" s="69">
        <f t="shared" si="74"/>
        <v>0.3</v>
      </c>
      <c r="J126" s="69">
        <f t="shared" si="74"/>
        <v>0.35</v>
      </c>
      <c r="K126" s="69">
        <f t="shared" si="74"/>
        <v>0.39999999999999997</v>
      </c>
      <c r="L126" s="69">
        <f t="shared" si="74"/>
        <v>0.44999999999999996</v>
      </c>
    </row>
    <row r="127" spans="2:12" x14ac:dyDescent="0.35">
      <c r="C127" s="73">
        <f t="shared" si="73"/>
        <v>0.4</v>
      </c>
      <c r="D127" s="69">
        <f t="shared" si="75"/>
        <v>4.0000000000000008E-2</v>
      </c>
      <c r="E127" s="69">
        <f t="shared" si="74"/>
        <v>8.0000000000000016E-2</v>
      </c>
      <c r="F127" s="69">
        <f t="shared" si="74"/>
        <v>0.12000000000000002</v>
      </c>
      <c r="G127" s="69">
        <f t="shared" si="74"/>
        <v>0.16000000000000003</v>
      </c>
      <c r="H127" s="69">
        <f t="shared" si="74"/>
        <v>0.2</v>
      </c>
      <c r="I127" s="69">
        <f t="shared" si="74"/>
        <v>0.24</v>
      </c>
      <c r="J127" s="69">
        <f t="shared" si="74"/>
        <v>0.27999999999999997</v>
      </c>
      <c r="K127" s="69">
        <f t="shared" si="74"/>
        <v>0.32</v>
      </c>
      <c r="L127" s="69">
        <f t="shared" si="74"/>
        <v>0.36</v>
      </c>
    </row>
    <row r="128" spans="2:12" x14ac:dyDescent="0.35">
      <c r="C128" s="73">
        <f t="shared" si="73"/>
        <v>0.30000000000000004</v>
      </c>
      <c r="D128" s="69">
        <f t="shared" si="75"/>
        <v>3.0000000000000006E-2</v>
      </c>
      <c r="E128" s="69">
        <f t="shared" si="74"/>
        <v>6.0000000000000012E-2</v>
      </c>
      <c r="F128" s="69">
        <f t="shared" si="74"/>
        <v>9.0000000000000024E-2</v>
      </c>
      <c r="G128" s="69">
        <f t="shared" si="74"/>
        <v>0.12000000000000002</v>
      </c>
      <c r="H128" s="69">
        <f t="shared" si="74"/>
        <v>0.15000000000000002</v>
      </c>
      <c r="I128" s="69">
        <f t="shared" si="74"/>
        <v>0.18000000000000002</v>
      </c>
      <c r="J128" s="69">
        <f t="shared" si="74"/>
        <v>0.21000000000000002</v>
      </c>
      <c r="K128" s="69">
        <f t="shared" si="74"/>
        <v>0.24000000000000002</v>
      </c>
      <c r="L128" s="69">
        <f t="shared" si="74"/>
        <v>0.27</v>
      </c>
    </row>
    <row r="129" spans="2:12" x14ac:dyDescent="0.35">
      <c r="C129" s="73">
        <f>C130+0.1</f>
        <v>0.2</v>
      </c>
      <c r="D129" s="69">
        <f t="shared" si="75"/>
        <v>2.0000000000000004E-2</v>
      </c>
      <c r="E129" s="69">
        <f t="shared" si="74"/>
        <v>4.0000000000000008E-2</v>
      </c>
      <c r="F129" s="69">
        <f t="shared" si="74"/>
        <v>6.0000000000000012E-2</v>
      </c>
      <c r="G129" s="69">
        <f t="shared" si="74"/>
        <v>8.0000000000000016E-2</v>
      </c>
      <c r="H129" s="69">
        <f t="shared" si="74"/>
        <v>0.1</v>
      </c>
      <c r="I129" s="69">
        <f t="shared" si="74"/>
        <v>0.12</v>
      </c>
      <c r="J129" s="69">
        <f t="shared" si="74"/>
        <v>0.13999999999999999</v>
      </c>
      <c r="K129" s="69">
        <f t="shared" si="74"/>
        <v>0.16</v>
      </c>
      <c r="L129" s="69">
        <f t="shared" si="74"/>
        <v>0.18</v>
      </c>
    </row>
    <row r="130" spans="2:12" x14ac:dyDescent="0.35">
      <c r="C130" s="73">
        <v>0.1</v>
      </c>
      <c r="D130" s="69">
        <f>$C130*D$6</f>
        <v>1.0000000000000002E-2</v>
      </c>
      <c r="E130" s="69">
        <f t="shared" si="74"/>
        <v>2.0000000000000004E-2</v>
      </c>
      <c r="F130" s="69">
        <f t="shared" si="74"/>
        <v>3.0000000000000006E-2</v>
      </c>
      <c r="G130" s="69">
        <f t="shared" si="74"/>
        <v>4.0000000000000008E-2</v>
      </c>
      <c r="H130" s="69">
        <f t="shared" si="74"/>
        <v>0.05</v>
      </c>
      <c r="I130" s="69">
        <f t="shared" si="74"/>
        <v>0.06</v>
      </c>
      <c r="J130" s="69">
        <f t="shared" si="74"/>
        <v>6.9999999999999993E-2</v>
      </c>
      <c r="K130" s="69">
        <f t="shared" si="74"/>
        <v>0.08</v>
      </c>
      <c r="L130" s="69">
        <f t="shared" si="74"/>
        <v>0.09</v>
      </c>
    </row>
    <row r="133" spans="2:12" x14ac:dyDescent="0.35">
      <c r="B133" t="s">
        <v>327</v>
      </c>
      <c r="C133" t="s">
        <v>328</v>
      </c>
    </row>
    <row r="134" spans="2:12" x14ac:dyDescent="0.35">
      <c r="C134" s="37" t="s">
        <v>304</v>
      </c>
      <c r="D134" s="73">
        <v>0.1</v>
      </c>
      <c r="E134" s="73">
        <f>D134+0.1</f>
        <v>0.2</v>
      </c>
      <c r="F134" s="73">
        <f t="shared" ref="F134" si="76">E134+0.1</f>
        <v>0.30000000000000004</v>
      </c>
      <c r="G134" s="73">
        <f t="shared" ref="G134" si="77">F134+0.1</f>
        <v>0.4</v>
      </c>
      <c r="H134" s="73">
        <f t="shared" ref="H134" si="78">G134+0.1</f>
        <v>0.5</v>
      </c>
      <c r="I134" s="73">
        <f t="shared" ref="I134" si="79">H134+0.1</f>
        <v>0.6</v>
      </c>
      <c r="J134" s="73">
        <f t="shared" ref="J134" si="80">I134+0.1</f>
        <v>0.7</v>
      </c>
      <c r="K134" s="73">
        <f t="shared" ref="K134" si="81">J134+0.1</f>
        <v>0.79999999999999993</v>
      </c>
      <c r="L134" s="73">
        <f t="shared" ref="L134" si="82">K134+0.1</f>
        <v>0.89999999999999991</v>
      </c>
    </row>
    <row r="135" spans="2:12" x14ac:dyDescent="0.35">
      <c r="C135" s="73">
        <f t="shared" ref="C135:C141" si="83">C136+0.1</f>
        <v>0.89999999999999991</v>
      </c>
      <c r="D135" s="69">
        <f>$C135*D$6</f>
        <v>0.09</v>
      </c>
      <c r="E135" s="69">
        <f t="shared" ref="E135:L143" si="84">$C135*E$6</f>
        <v>0.18</v>
      </c>
      <c r="F135" s="69">
        <f t="shared" si="84"/>
        <v>0.27</v>
      </c>
      <c r="G135" s="69">
        <f t="shared" si="84"/>
        <v>0.36</v>
      </c>
      <c r="H135" s="69">
        <f t="shared" si="84"/>
        <v>0.44999999999999996</v>
      </c>
      <c r="I135" s="69">
        <f t="shared" si="84"/>
        <v>0.53999999999999992</v>
      </c>
      <c r="J135" s="69">
        <f t="shared" si="84"/>
        <v>0.62999999999999989</v>
      </c>
      <c r="K135" s="69">
        <f t="shared" si="84"/>
        <v>0.71999999999999986</v>
      </c>
      <c r="L135" s="69">
        <f t="shared" si="84"/>
        <v>0.80999999999999983</v>
      </c>
    </row>
    <row r="136" spans="2:12" x14ac:dyDescent="0.35">
      <c r="C136" s="73">
        <f t="shared" si="83"/>
        <v>0.79999999999999993</v>
      </c>
      <c r="D136" s="69">
        <f t="shared" ref="D136:D142" si="85">$C136*D$6</f>
        <v>0.08</v>
      </c>
      <c r="E136" s="69">
        <f t="shared" si="84"/>
        <v>0.16</v>
      </c>
      <c r="F136" s="69">
        <f t="shared" si="84"/>
        <v>0.24000000000000002</v>
      </c>
      <c r="G136" s="69">
        <f t="shared" si="84"/>
        <v>0.32</v>
      </c>
      <c r="H136" s="69">
        <f t="shared" si="84"/>
        <v>0.39999999999999997</v>
      </c>
      <c r="I136" s="69">
        <f t="shared" si="84"/>
        <v>0.47999999999999993</v>
      </c>
      <c r="J136" s="69">
        <f t="shared" si="84"/>
        <v>0.55999999999999994</v>
      </c>
      <c r="K136" s="69">
        <f t="shared" si="84"/>
        <v>0.6399999999999999</v>
      </c>
      <c r="L136" s="69">
        <f t="shared" si="84"/>
        <v>0.71999999999999986</v>
      </c>
    </row>
    <row r="137" spans="2:12" x14ac:dyDescent="0.35">
      <c r="C137" s="73">
        <f t="shared" si="83"/>
        <v>0.7</v>
      </c>
      <c r="D137" s="69">
        <f t="shared" si="85"/>
        <v>6.9999999999999993E-2</v>
      </c>
      <c r="E137" s="69">
        <f t="shared" si="84"/>
        <v>0.13999999999999999</v>
      </c>
      <c r="F137" s="69">
        <f t="shared" si="84"/>
        <v>0.21000000000000002</v>
      </c>
      <c r="G137" s="69">
        <f t="shared" si="84"/>
        <v>0.27999999999999997</v>
      </c>
      <c r="H137" s="69">
        <f t="shared" si="84"/>
        <v>0.35</v>
      </c>
      <c r="I137" s="69">
        <f t="shared" si="84"/>
        <v>0.42</v>
      </c>
      <c r="J137" s="69">
        <f t="shared" si="84"/>
        <v>0.48999999999999994</v>
      </c>
      <c r="K137" s="69">
        <f t="shared" si="84"/>
        <v>0.55999999999999994</v>
      </c>
      <c r="L137" s="69">
        <f t="shared" si="84"/>
        <v>0.62999999999999989</v>
      </c>
    </row>
    <row r="138" spans="2:12" x14ac:dyDescent="0.35">
      <c r="C138" s="73">
        <f t="shared" si="83"/>
        <v>0.6</v>
      </c>
      <c r="D138" s="69">
        <f t="shared" si="85"/>
        <v>0.06</v>
      </c>
      <c r="E138" s="69">
        <f t="shared" si="84"/>
        <v>0.12</v>
      </c>
      <c r="F138" s="69">
        <f t="shared" si="84"/>
        <v>0.18000000000000002</v>
      </c>
      <c r="G138" s="69">
        <f t="shared" si="84"/>
        <v>0.24</v>
      </c>
      <c r="H138" s="69">
        <f t="shared" si="84"/>
        <v>0.3</v>
      </c>
      <c r="I138" s="69">
        <f t="shared" si="84"/>
        <v>0.36</v>
      </c>
      <c r="J138" s="69">
        <f t="shared" si="84"/>
        <v>0.42</v>
      </c>
      <c r="K138" s="69">
        <f t="shared" si="84"/>
        <v>0.47999999999999993</v>
      </c>
      <c r="L138" s="69">
        <f t="shared" si="84"/>
        <v>0.53999999999999992</v>
      </c>
    </row>
    <row r="139" spans="2:12" x14ac:dyDescent="0.35">
      <c r="C139" s="73">
        <f t="shared" si="83"/>
        <v>0.5</v>
      </c>
      <c r="D139" s="69">
        <f t="shared" si="85"/>
        <v>0.05</v>
      </c>
      <c r="E139" s="69">
        <f t="shared" si="84"/>
        <v>0.1</v>
      </c>
      <c r="F139" s="69">
        <f t="shared" si="84"/>
        <v>0.15000000000000002</v>
      </c>
      <c r="G139" s="69">
        <f t="shared" si="84"/>
        <v>0.2</v>
      </c>
      <c r="H139" s="69">
        <f t="shared" si="84"/>
        <v>0.25</v>
      </c>
      <c r="I139" s="69">
        <f t="shared" si="84"/>
        <v>0.3</v>
      </c>
      <c r="J139" s="69">
        <f t="shared" si="84"/>
        <v>0.35</v>
      </c>
      <c r="K139" s="69">
        <f t="shared" si="84"/>
        <v>0.39999999999999997</v>
      </c>
      <c r="L139" s="69">
        <f t="shared" si="84"/>
        <v>0.44999999999999996</v>
      </c>
    </row>
    <row r="140" spans="2:12" x14ac:dyDescent="0.35">
      <c r="C140" s="73">
        <f t="shared" si="83"/>
        <v>0.4</v>
      </c>
      <c r="D140" s="69">
        <f t="shared" si="85"/>
        <v>4.0000000000000008E-2</v>
      </c>
      <c r="E140" s="69">
        <f t="shared" si="84"/>
        <v>8.0000000000000016E-2</v>
      </c>
      <c r="F140" s="69">
        <f t="shared" si="84"/>
        <v>0.12000000000000002</v>
      </c>
      <c r="G140" s="69">
        <f t="shared" si="84"/>
        <v>0.16000000000000003</v>
      </c>
      <c r="H140" s="69">
        <f t="shared" si="84"/>
        <v>0.2</v>
      </c>
      <c r="I140" s="69">
        <f t="shared" si="84"/>
        <v>0.24</v>
      </c>
      <c r="J140" s="69">
        <f t="shared" si="84"/>
        <v>0.27999999999999997</v>
      </c>
      <c r="K140" s="69">
        <f t="shared" si="84"/>
        <v>0.32</v>
      </c>
      <c r="L140" s="69">
        <f t="shared" si="84"/>
        <v>0.36</v>
      </c>
    </row>
    <row r="141" spans="2:12" x14ac:dyDescent="0.35">
      <c r="C141" s="73">
        <f t="shared" si="83"/>
        <v>0.30000000000000004</v>
      </c>
      <c r="D141" s="69">
        <f t="shared" si="85"/>
        <v>3.0000000000000006E-2</v>
      </c>
      <c r="E141" s="69">
        <f t="shared" si="84"/>
        <v>6.0000000000000012E-2</v>
      </c>
      <c r="F141" s="69">
        <f t="shared" si="84"/>
        <v>9.0000000000000024E-2</v>
      </c>
      <c r="G141" s="69">
        <f t="shared" si="84"/>
        <v>0.12000000000000002</v>
      </c>
      <c r="H141" s="69">
        <f t="shared" si="84"/>
        <v>0.15000000000000002</v>
      </c>
      <c r="I141" s="69">
        <f t="shared" si="84"/>
        <v>0.18000000000000002</v>
      </c>
      <c r="J141" s="69">
        <f t="shared" si="84"/>
        <v>0.21000000000000002</v>
      </c>
      <c r="K141" s="69">
        <f t="shared" si="84"/>
        <v>0.24000000000000002</v>
      </c>
      <c r="L141" s="69">
        <f t="shared" si="84"/>
        <v>0.27</v>
      </c>
    </row>
    <row r="142" spans="2:12" x14ac:dyDescent="0.35">
      <c r="C142" s="73">
        <f>C143+0.1</f>
        <v>0.2</v>
      </c>
      <c r="D142" s="69">
        <f t="shared" si="85"/>
        <v>2.0000000000000004E-2</v>
      </c>
      <c r="E142" s="69">
        <f t="shared" si="84"/>
        <v>4.0000000000000008E-2</v>
      </c>
      <c r="F142" s="69">
        <f t="shared" si="84"/>
        <v>6.0000000000000012E-2</v>
      </c>
      <c r="G142" s="69">
        <f t="shared" si="84"/>
        <v>8.0000000000000016E-2</v>
      </c>
      <c r="H142" s="69">
        <f t="shared" si="84"/>
        <v>0.1</v>
      </c>
      <c r="I142" s="69">
        <f t="shared" si="84"/>
        <v>0.12</v>
      </c>
      <c r="J142" s="69">
        <f t="shared" si="84"/>
        <v>0.13999999999999999</v>
      </c>
      <c r="K142" s="69">
        <f t="shared" si="84"/>
        <v>0.16</v>
      </c>
      <c r="L142" s="69">
        <f t="shared" si="84"/>
        <v>0.18</v>
      </c>
    </row>
    <row r="143" spans="2:12" x14ac:dyDescent="0.35">
      <c r="C143" s="73">
        <v>0.1</v>
      </c>
      <c r="D143" s="69">
        <f>$C143*D$6</f>
        <v>1.0000000000000002E-2</v>
      </c>
      <c r="E143" s="69">
        <f t="shared" si="84"/>
        <v>2.0000000000000004E-2</v>
      </c>
      <c r="F143" s="69">
        <f t="shared" si="84"/>
        <v>3.0000000000000006E-2</v>
      </c>
      <c r="G143" s="69">
        <f t="shared" si="84"/>
        <v>4.0000000000000008E-2</v>
      </c>
      <c r="H143" s="69">
        <f t="shared" si="84"/>
        <v>0.05</v>
      </c>
      <c r="I143" s="69">
        <f t="shared" si="84"/>
        <v>0.06</v>
      </c>
      <c r="J143" s="69">
        <f t="shared" si="84"/>
        <v>6.9999999999999993E-2</v>
      </c>
      <c r="K143" s="69">
        <f t="shared" si="84"/>
        <v>0.08</v>
      </c>
      <c r="L143" s="69">
        <f t="shared" si="84"/>
        <v>0.09</v>
      </c>
    </row>
    <row r="147" spans="2:4" x14ac:dyDescent="0.35">
      <c r="B147" t="s">
        <v>329</v>
      </c>
      <c r="C147" s="70" t="s">
        <v>334</v>
      </c>
    </row>
    <row r="148" spans="2:4" x14ac:dyDescent="0.35">
      <c r="C148" t="s">
        <v>335</v>
      </c>
    </row>
    <row r="149" spans="2:4" x14ac:dyDescent="0.35">
      <c r="C149" s="4" t="s">
        <v>330</v>
      </c>
    </row>
    <row r="150" spans="2:4" x14ac:dyDescent="0.35">
      <c r="C150" s="4" t="s">
        <v>331</v>
      </c>
    </row>
    <row r="151" spans="2:4" x14ac:dyDescent="0.35">
      <c r="C151" s="4" t="s">
        <v>332</v>
      </c>
    </row>
    <row r="153" spans="2:4" x14ac:dyDescent="0.35">
      <c r="B153" t="s">
        <v>333</v>
      </c>
      <c r="C153" s="5" t="s">
        <v>342</v>
      </c>
    </row>
    <row r="155" spans="2:4" x14ac:dyDescent="0.35">
      <c r="C155" s="72" t="s">
        <v>336</v>
      </c>
      <c r="D155" s="72" t="s">
        <v>341</v>
      </c>
    </row>
    <row r="156" spans="2:4" x14ac:dyDescent="0.35">
      <c r="C156" s="6" t="s">
        <v>337</v>
      </c>
      <c r="D156" s="69">
        <v>0.1</v>
      </c>
    </row>
    <row r="157" spans="2:4" x14ac:dyDescent="0.35">
      <c r="C157" s="6" t="s">
        <v>338</v>
      </c>
      <c r="D157" s="69">
        <v>0.25</v>
      </c>
    </row>
    <row r="158" spans="2:4" x14ac:dyDescent="0.35">
      <c r="C158" s="6" t="s">
        <v>339</v>
      </c>
      <c r="D158" s="69">
        <v>0.15</v>
      </c>
    </row>
    <row r="159" spans="2:4" x14ac:dyDescent="0.35">
      <c r="C159" s="6" t="s">
        <v>340</v>
      </c>
      <c r="D159" s="69">
        <v>0.45</v>
      </c>
    </row>
    <row r="160" spans="2:4" x14ac:dyDescent="0.35">
      <c r="D160" s="74"/>
    </row>
  </sheetData>
  <mergeCells count="9">
    <mergeCell ref="Q5:AA5"/>
    <mergeCell ref="B4:M4"/>
    <mergeCell ref="B3:M3"/>
    <mergeCell ref="C120:E120"/>
    <mergeCell ref="B2:M2"/>
    <mergeCell ref="B5:L5"/>
    <mergeCell ref="B18:L18"/>
    <mergeCell ref="B41:L41"/>
    <mergeCell ref="B34:C34"/>
  </mergeCells>
  <conditionalFormatting sqref="D43:L51">
    <cfRule type="colorScale" priority="24">
      <colorScale>
        <cfvo type="min"/>
        <cfvo type="percentile" val="50"/>
        <cfvo type="max"/>
        <color rgb="FFF8696B"/>
        <color rgb="FFFFEB84"/>
        <color rgb="FF63BE7B"/>
      </colorScale>
    </cfRule>
  </conditionalFormatting>
  <conditionalFormatting sqref="D58:L66">
    <cfRule type="colorScale" priority="23">
      <colorScale>
        <cfvo type="min"/>
        <cfvo type="percentile" val="50"/>
        <cfvo type="max"/>
        <color rgb="FF63BE7B"/>
        <color rgb="FFFFEB84"/>
        <color rgb="FFF8696B"/>
      </colorScale>
    </cfRule>
  </conditionalFormatting>
  <conditionalFormatting sqref="D71:D79">
    <cfRule type="colorScale" priority="22">
      <colorScale>
        <cfvo type="min"/>
        <cfvo type="percentile" val="50"/>
        <cfvo type="max"/>
        <color rgb="FFF8696B"/>
        <color rgb="FFFFEB84"/>
        <color rgb="FF63BE7B"/>
      </colorScale>
    </cfRule>
  </conditionalFormatting>
  <conditionalFormatting sqref="L84:L92">
    <cfRule type="colorScale" priority="20">
      <colorScale>
        <cfvo type="min"/>
        <cfvo type="percentile" val="50"/>
        <cfvo type="max"/>
        <color rgb="FFF8696B"/>
        <color rgb="FFFFEB84"/>
        <color rgb="FF63BE7B"/>
      </colorScale>
    </cfRule>
  </conditionalFormatting>
  <conditionalFormatting sqref="K96:K104">
    <cfRule type="colorScale" priority="18">
      <colorScale>
        <cfvo type="min"/>
        <cfvo type="percentile" val="50"/>
        <cfvo type="max"/>
        <color rgb="FF63BE7B"/>
        <color rgb="FFFFEB84"/>
        <color rgb="FFF8696B"/>
      </colorScale>
    </cfRule>
  </conditionalFormatting>
  <conditionalFormatting sqref="E109">
    <cfRule type="colorScale" priority="17">
      <colorScale>
        <cfvo type="min"/>
        <cfvo type="percentile" val="50"/>
        <cfvo type="max"/>
        <color rgb="FFF8696B"/>
        <color rgb="FFFFEB84"/>
        <color rgb="FF63BE7B"/>
      </colorScale>
    </cfRule>
  </conditionalFormatting>
  <conditionalFormatting sqref="E109:E115">
    <cfRule type="colorScale" priority="16">
      <colorScale>
        <cfvo type="min"/>
        <cfvo type="percentile" val="50"/>
        <cfvo type="max"/>
        <color rgb="FFF8696B"/>
        <color rgb="FFFFEB84"/>
        <color rgb="FF63BE7B"/>
      </colorScale>
    </cfRule>
  </conditionalFormatting>
  <conditionalFormatting sqref="L122:L130">
    <cfRule type="colorScale" priority="14">
      <colorScale>
        <cfvo type="min"/>
        <cfvo type="percentile" val="50"/>
        <cfvo type="max"/>
        <color rgb="FFF8696B"/>
        <color rgb="FFFFEB84"/>
        <color rgb="FF63BE7B"/>
      </colorScale>
    </cfRule>
  </conditionalFormatting>
  <conditionalFormatting sqref="K122">
    <cfRule type="dataBar" priority="13">
      <dataBar>
        <cfvo type="min"/>
        <cfvo type="max"/>
        <color rgb="FF638EC6"/>
      </dataBar>
      <extLst>
        <ext xmlns:x14="http://schemas.microsoft.com/office/spreadsheetml/2009/9/main" uri="{B025F937-C7B1-47D3-B67F-A62EFF666E3E}">
          <x14:id>{87237B74-9EDF-4E34-BF5C-CF589F3BD425}</x14:id>
        </ext>
      </extLst>
    </cfRule>
  </conditionalFormatting>
  <conditionalFormatting sqref="K122:K130">
    <cfRule type="dataBar" priority="12">
      <dataBar>
        <cfvo type="min"/>
        <cfvo type="max"/>
        <color rgb="FF638EC6"/>
      </dataBar>
      <extLst>
        <ext xmlns:x14="http://schemas.microsoft.com/office/spreadsheetml/2009/9/main" uri="{B025F937-C7B1-47D3-B67F-A62EFF666E3E}">
          <x14:id>{D2CD52E2-2F61-4025-B045-F8A369AED30D}</x14:id>
        </ext>
      </extLst>
    </cfRule>
  </conditionalFormatting>
  <conditionalFormatting sqref="J122:J130">
    <cfRule type="iconSet" priority="11">
      <iconSet>
        <cfvo type="percent" val="0"/>
        <cfvo type="percent" val="33"/>
        <cfvo type="percent" val="67"/>
      </iconSet>
    </cfRule>
  </conditionalFormatting>
  <conditionalFormatting sqref="I122:I130">
    <cfRule type="iconSet" priority="10">
      <iconSet iconSet="3Flags">
        <cfvo type="percent" val="0"/>
        <cfvo type="percent" val="33"/>
        <cfvo type="percent" val="67"/>
      </iconSet>
    </cfRule>
  </conditionalFormatting>
  <conditionalFormatting sqref="H122:H130">
    <cfRule type="iconSet" priority="8">
      <iconSet iconSet="4Arrows">
        <cfvo type="percent" val="0"/>
        <cfvo type="percent" val="25"/>
        <cfvo type="percent" val="50"/>
        <cfvo type="percent" val="75"/>
      </iconSet>
    </cfRule>
    <cfRule type="iconSet" priority="9">
      <iconSet>
        <cfvo type="percent" val="0"/>
        <cfvo type="percent" val="33"/>
        <cfvo type="percent" val="67"/>
      </iconSet>
    </cfRule>
  </conditionalFormatting>
  <conditionalFormatting sqref="F122:F130">
    <cfRule type="iconSet" priority="6">
      <iconSet iconSet="5Rating">
        <cfvo type="percent" val="0"/>
        <cfvo type="percent" val="20"/>
        <cfvo type="percent" val="40"/>
        <cfvo type="percent" val="60"/>
        <cfvo type="percent" val="80"/>
      </iconSet>
    </cfRule>
  </conditionalFormatting>
  <conditionalFormatting sqref="D135:L143">
    <cfRule type="colorScale" priority="4">
      <colorScale>
        <cfvo type="min"/>
        <cfvo type="max"/>
        <color rgb="FFF8696B"/>
        <color rgb="FFFCFCFF"/>
      </colorScale>
    </cfRule>
  </conditionalFormatting>
  <conditionalFormatting sqref="C149:C151 C153 C155:C159">
    <cfRule type="cellIs" dxfId="1" priority="3" operator="equal">
      <formula>"abc"</formula>
    </cfRule>
  </conditionalFormatting>
  <conditionalFormatting sqref="D156">
    <cfRule type="iconSet" priority="2">
      <iconSet iconSet="3Arrows">
        <cfvo type="percent" val="0"/>
        <cfvo type="percent" val="33"/>
        <cfvo type="percent" val="67"/>
      </iconSet>
    </cfRule>
  </conditionalFormatting>
  <conditionalFormatting sqref="D156:D159">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7237B74-9EDF-4E34-BF5C-CF589F3BD425}">
            <x14:dataBar minLength="0" maxLength="100" gradient="0">
              <x14:cfvo type="autoMin"/>
              <x14:cfvo type="autoMax"/>
              <x14:negativeFillColor rgb="FFFF0000"/>
              <x14:axisColor rgb="FF000000"/>
            </x14:dataBar>
          </x14:cfRule>
          <xm:sqref>K122</xm:sqref>
        </x14:conditionalFormatting>
        <x14:conditionalFormatting xmlns:xm="http://schemas.microsoft.com/office/excel/2006/main">
          <x14:cfRule type="dataBar" id="{D2CD52E2-2F61-4025-B045-F8A369AED30D}">
            <x14:dataBar minLength="0" maxLength="100" gradient="0">
              <x14:cfvo type="autoMin"/>
              <x14:cfvo type="autoMax"/>
              <x14:negativeFillColor rgb="FFFF0000"/>
              <x14:axisColor rgb="FF000000"/>
            </x14:dataBar>
          </x14:cfRule>
          <xm:sqref>K122:K130</xm:sqref>
        </x14:conditionalFormatting>
        <x14:conditionalFormatting xmlns:xm="http://schemas.microsoft.com/office/excel/2006/main">
          <x14:cfRule type="iconSet" priority="7" id="{F267DE4C-8D30-4599-A8CC-C38EE01E9C1A}">
            <x14:iconSet iconSet="3Stars">
              <x14:cfvo type="percent">
                <xm:f>0</xm:f>
              </x14:cfvo>
              <x14:cfvo type="percent">
                <xm:f>33</xm:f>
              </x14:cfvo>
              <x14:cfvo type="percent">
                <xm:f>67</xm:f>
              </x14:cfvo>
            </x14:iconSet>
          </x14:cfRule>
          <xm:sqref>G122:G130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B3:J40"/>
  <sheetViews>
    <sheetView topLeftCell="A22" workbookViewId="0">
      <selection activeCell="C33" sqref="C33:C35"/>
    </sheetView>
  </sheetViews>
  <sheetFormatPr defaultRowHeight="14.5" x14ac:dyDescent="0.35"/>
  <cols>
    <col min="4" max="4" width="26.1796875" bestFit="1" customWidth="1"/>
    <col min="5" max="5" width="138.6328125" bestFit="1" customWidth="1"/>
    <col min="6" max="6" width="19.90625" bestFit="1" customWidth="1"/>
  </cols>
  <sheetData>
    <row r="3" spans="2:9" x14ac:dyDescent="0.35">
      <c r="B3" s="4" t="s">
        <v>39</v>
      </c>
      <c r="C3" s="50" t="s">
        <v>19</v>
      </c>
      <c r="D3" s="3" t="s">
        <v>20</v>
      </c>
      <c r="E3" s="3" t="s">
        <v>21</v>
      </c>
    </row>
    <row r="4" spans="2:9" x14ac:dyDescent="0.35">
      <c r="B4" s="4"/>
      <c r="C4" s="50">
        <v>1</v>
      </c>
      <c r="D4" s="49" t="s">
        <v>22</v>
      </c>
      <c r="E4" s="49" t="s">
        <v>23</v>
      </c>
    </row>
    <row r="5" spans="2:9" x14ac:dyDescent="0.35">
      <c r="B5" s="4"/>
      <c r="C5" s="50">
        <v>2</v>
      </c>
      <c r="D5" s="49" t="s">
        <v>24</v>
      </c>
      <c r="E5" s="49" t="s">
        <v>25</v>
      </c>
    </row>
    <row r="6" spans="2:9" x14ac:dyDescent="0.35">
      <c r="B6" s="4"/>
      <c r="C6" s="50">
        <v>3</v>
      </c>
      <c r="D6" s="49" t="s">
        <v>26</v>
      </c>
      <c r="E6" s="49" t="s">
        <v>27</v>
      </c>
    </row>
    <row r="7" spans="2:9" x14ac:dyDescent="0.35">
      <c r="B7" s="4"/>
      <c r="C7" s="50">
        <v>4</v>
      </c>
      <c r="D7" s="49" t="s">
        <v>28</v>
      </c>
      <c r="E7" s="49" t="s">
        <v>29</v>
      </c>
      <c r="H7" t="s">
        <v>40</v>
      </c>
    </row>
    <row r="8" spans="2:9" x14ac:dyDescent="0.35">
      <c r="B8" s="4"/>
      <c r="C8" s="50">
        <v>5</v>
      </c>
      <c r="D8" s="44" t="s">
        <v>35</v>
      </c>
      <c r="E8" s="44" t="s">
        <v>36</v>
      </c>
    </row>
    <row r="9" spans="2:9" x14ac:dyDescent="0.35">
      <c r="B9" s="4"/>
      <c r="C9" s="50">
        <v>6</v>
      </c>
      <c r="D9" s="44" t="s">
        <v>37</v>
      </c>
      <c r="E9" s="44" t="s">
        <v>38</v>
      </c>
    </row>
    <row r="10" spans="2:9" x14ac:dyDescent="0.35">
      <c r="B10" s="4"/>
      <c r="C10" s="50">
        <v>7</v>
      </c>
      <c r="D10" s="44" t="s">
        <v>41</v>
      </c>
      <c r="E10" s="44" t="s">
        <v>42</v>
      </c>
    </row>
    <row r="11" spans="2:9" x14ac:dyDescent="0.35">
      <c r="B11" s="4"/>
      <c r="C11" s="50">
        <v>8</v>
      </c>
      <c r="D11" s="23" t="s">
        <v>43</v>
      </c>
      <c r="E11" s="23" t="s">
        <v>44</v>
      </c>
      <c r="I11" s="7"/>
    </row>
    <row r="12" spans="2:9" x14ac:dyDescent="0.35">
      <c r="B12" s="4"/>
      <c r="C12" s="50">
        <v>9</v>
      </c>
      <c r="D12" s="23" t="s">
        <v>45</v>
      </c>
      <c r="E12" s="23" t="s">
        <v>47</v>
      </c>
    </row>
    <row r="13" spans="2:9" x14ac:dyDescent="0.35">
      <c r="B13" s="4"/>
      <c r="C13" s="50">
        <v>10</v>
      </c>
      <c r="D13" s="23" t="s">
        <v>82</v>
      </c>
      <c r="E13" s="23" t="s">
        <v>83</v>
      </c>
    </row>
    <row r="14" spans="2:9" x14ac:dyDescent="0.35">
      <c r="B14" s="4"/>
      <c r="C14" s="50">
        <v>11</v>
      </c>
      <c r="D14" s="12" t="s">
        <v>80</v>
      </c>
      <c r="E14" s="12" t="s">
        <v>81</v>
      </c>
    </row>
    <row r="15" spans="2:9" x14ac:dyDescent="0.35">
      <c r="B15" s="4"/>
      <c r="C15" s="50">
        <v>12</v>
      </c>
      <c r="D15" s="44" t="s">
        <v>79</v>
      </c>
      <c r="E15" s="44" t="s">
        <v>48</v>
      </c>
    </row>
    <row r="16" spans="2:9" x14ac:dyDescent="0.35">
      <c r="B16" s="4"/>
      <c r="C16" s="50">
        <v>13</v>
      </c>
      <c r="D16" s="44" t="s">
        <v>101</v>
      </c>
      <c r="E16" s="44" t="s">
        <v>102</v>
      </c>
    </row>
    <row r="17" spans="2:10" x14ac:dyDescent="0.35">
      <c r="B17" s="4"/>
      <c r="C17" s="50">
        <v>14</v>
      </c>
      <c r="D17" s="6" t="s">
        <v>49</v>
      </c>
      <c r="E17" s="6" t="s">
        <v>50</v>
      </c>
      <c r="H17" s="10"/>
      <c r="J17" s="10"/>
    </row>
    <row r="18" spans="2:10" x14ac:dyDescent="0.35">
      <c r="B18" s="4"/>
      <c r="C18" s="50">
        <v>15</v>
      </c>
      <c r="D18" s="11" t="s">
        <v>77</v>
      </c>
      <c r="E18" s="11" t="s">
        <v>78</v>
      </c>
    </row>
    <row r="19" spans="2:10" x14ac:dyDescent="0.35">
      <c r="B19" s="4"/>
      <c r="C19" s="50">
        <v>16</v>
      </c>
      <c r="D19" s="44" t="s">
        <v>163</v>
      </c>
      <c r="E19" s="44" t="s">
        <v>174</v>
      </c>
    </row>
    <row r="20" spans="2:10" x14ac:dyDescent="0.35">
      <c r="B20" s="4"/>
      <c r="C20" s="50">
        <v>17</v>
      </c>
      <c r="D20" s="44" t="s">
        <v>244</v>
      </c>
      <c r="E20" s="63" t="s">
        <v>245</v>
      </c>
    </row>
    <row r="21" spans="2:10" x14ac:dyDescent="0.35">
      <c r="B21" s="4"/>
      <c r="C21" s="50">
        <v>18</v>
      </c>
      <c r="D21" s="45" t="s">
        <v>246</v>
      </c>
      <c r="E21" s="44" t="s">
        <v>247</v>
      </c>
    </row>
    <row r="22" spans="2:10" x14ac:dyDescent="0.35">
      <c r="B22" s="4"/>
      <c r="C22" s="50">
        <v>19</v>
      </c>
      <c r="D22" s="46" t="s">
        <v>248</v>
      </c>
      <c r="E22" s="44" t="s">
        <v>249</v>
      </c>
    </row>
    <row r="23" spans="2:10" x14ac:dyDescent="0.35">
      <c r="B23" s="4"/>
      <c r="C23" s="50">
        <v>20</v>
      </c>
      <c r="D23" s="47" t="s">
        <v>250</v>
      </c>
      <c r="E23" s="44" t="s">
        <v>251</v>
      </c>
    </row>
    <row r="24" spans="2:10" x14ac:dyDescent="0.35">
      <c r="B24" s="4"/>
      <c r="C24" s="50">
        <v>21</v>
      </c>
      <c r="D24" s="48" t="s">
        <v>252</v>
      </c>
      <c r="E24" s="44" t="s">
        <v>253</v>
      </c>
      <c r="I24" s="9"/>
    </row>
    <row r="25" spans="2:10" x14ac:dyDescent="0.35">
      <c r="B25" s="4"/>
      <c r="C25" s="50">
        <v>22</v>
      </c>
      <c r="D25" s="48" t="s">
        <v>254</v>
      </c>
      <c r="E25" s="44" t="s">
        <v>255</v>
      </c>
      <c r="G25" t="s">
        <v>39</v>
      </c>
    </row>
    <row r="26" spans="2:10" x14ac:dyDescent="0.35">
      <c r="B26" s="4"/>
      <c r="C26" s="50">
        <v>23</v>
      </c>
      <c r="D26" s="48" t="s">
        <v>256</v>
      </c>
      <c r="E26" s="44" t="s">
        <v>257</v>
      </c>
    </row>
    <row r="27" spans="2:10" x14ac:dyDescent="0.35">
      <c r="B27" s="4"/>
      <c r="C27" s="50">
        <v>24</v>
      </c>
      <c r="D27" s="48" t="s">
        <v>260</v>
      </c>
      <c r="E27" s="44" t="s">
        <v>261</v>
      </c>
    </row>
    <row r="28" spans="2:10" x14ac:dyDescent="0.35">
      <c r="B28" s="4"/>
      <c r="C28" s="50">
        <v>25</v>
      </c>
      <c r="D28" s="48" t="s">
        <v>262</v>
      </c>
      <c r="E28" s="44" t="s">
        <v>263</v>
      </c>
    </row>
    <row r="29" spans="2:10" x14ac:dyDescent="0.35">
      <c r="B29" s="4"/>
      <c r="C29" s="44">
        <v>26</v>
      </c>
      <c r="D29" s="48" t="s">
        <v>266</v>
      </c>
      <c r="E29" s="48" t="s">
        <v>267</v>
      </c>
    </row>
    <row r="30" spans="2:10" x14ac:dyDescent="0.35">
      <c r="B30" s="4"/>
      <c r="C30" s="44">
        <v>27</v>
      </c>
      <c r="D30" s="48" t="s">
        <v>264</v>
      </c>
      <c r="E30" s="44" t="s">
        <v>265</v>
      </c>
    </row>
    <row r="31" spans="2:10" x14ac:dyDescent="0.35">
      <c r="B31" s="4"/>
      <c r="C31" s="44">
        <v>28</v>
      </c>
      <c r="D31" s="47" t="s">
        <v>258</v>
      </c>
      <c r="E31" s="44" t="s">
        <v>259</v>
      </c>
      <c r="I31" s="8"/>
    </row>
    <row r="32" spans="2:10" x14ac:dyDescent="0.35">
      <c r="B32" s="4"/>
      <c r="C32" s="3">
        <v>29</v>
      </c>
      <c r="D32" s="64" t="s">
        <v>298</v>
      </c>
      <c r="E32" s="3" t="s">
        <v>299</v>
      </c>
      <c r="I32" s="8"/>
    </row>
    <row r="33" spans="3:9" x14ac:dyDescent="0.35">
      <c r="C33" s="60">
        <v>30</v>
      </c>
      <c r="D33" s="61" t="s">
        <v>611</v>
      </c>
      <c r="E33" s="62" t="s">
        <v>612</v>
      </c>
      <c r="I33" s="8"/>
    </row>
    <row r="34" spans="3:9" x14ac:dyDescent="0.35">
      <c r="C34" s="60">
        <v>31</v>
      </c>
      <c r="D34" s="58" t="s">
        <v>613</v>
      </c>
      <c r="E34" s="59" t="s">
        <v>614</v>
      </c>
      <c r="I34" s="8"/>
    </row>
    <row r="35" spans="3:9" x14ac:dyDescent="0.35">
      <c r="C35" s="60">
        <v>32</v>
      </c>
      <c r="D35" s="58" t="s">
        <v>615</v>
      </c>
      <c r="E35" s="59" t="s">
        <v>616</v>
      </c>
      <c r="I35" s="8"/>
    </row>
    <row r="36" spans="3:9" x14ac:dyDescent="0.35">
      <c r="C36" s="298" t="s">
        <v>268</v>
      </c>
      <c r="D36" s="299"/>
      <c r="E36" s="300"/>
    </row>
    <row r="37" spans="3:9" x14ac:dyDescent="0.35">
      <c r="D37" s="5"/>
      <c r="E37" s="5"/>
    </row>
    <row r="40" spans="3:9" x14ac:dyDescent="0.35">
      <c r="C40" t="s">
        <v>39</v>
      </c>
    </row>
  </sheetData>
  <mergeCells count="1">
    <mergeCell ref="C36:E36"/>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548-9C82-4330-9693-5CC85FE85E2A}">
  <dimension ref="B1:Y432"/>
  <sheetViews>
    <sheetView topLeftCell="E1" workbookViewId="0">
      <selection activeCell="F6" sqref="F6"/>
    </sheetView>
  </sheetViews>
  <sheetFormatPr defaultColWidth="14.6328125" defaultRowHeight="14.5" x14ac:dyDescent="0.35"/>
  <cols>
    <col min="2" max="2" width="14.81640625" bestFit="1" customWidth="1"/>
    <col min="3" max="3" width="56.1796875" bestFit="1" customWidth="1"/>
    <col min="4" max="4" width="16.08984375" bestFit="1" customWidth="1"/>
    <col min="5" max="5" width="15.7265625" bestFit="1" customWidth="1"/>
    <col min="6" max="6" width="18.81640625" bestFit="1" customWidth="1"/>
    <col min="25" max="25" width="21.26953125" bestFit="1" customWidth="1"/>
  </cols>
  <sheetData>
    <row r="1" spans="2:25" x14ac:dyDescent="0.35">
      <c r="B1" s="76" t="s">
        <v>286</v>
      </c>
    </row>
    <row r="2" spans="2:25" x14ac:dyDescent="0.35">
      <c r="B2" s="72" t="s">
        <v>18</v>
      </c>
      <c r="C2" s="72" t="s">
        <v>17</v>
      </c>
      <c r="D2" s="72" t="s">
        <v>240</v>
      </c>
      <c r="E2" s="72" t="s">
        <v>241</v>
      </c>
      <c r="F2" s="72" t="s">
        <v>155</v>
      </c>
      <c r="G2" s="72" t="s">
        <v>156</v>
      </c>
      <c r="H2" s="72" t="s">
        <v>16</v>
      </c>
      <c r="I2" s="72" t="s">
        <v>15</v>
      </c>
      <c r="J2" s="72" t="s">
        <v>14</v>
      </c>
      <c r="K2" s="72" t="s">
        <v>13</v>
      </c>
      <c r="L2" s="72" t="s">
        <v>12</v>
      </c>
      <c r="M2" s="72" t="s">
        <v>11</v>
      </c>
      <c r="N2" s="72" t="s">
        <v>10</v>
      </c>
      <c r="O2" s="72" t="s">
        <v>9</v>
      </c>
      <c r="P2" s="72" t="s">
        <v>8</v>
      </c>
      <c r="Q2" s="72" t="s">
        <v>7</v>
      </c>
      <c r="R2" s="72" t="s">
        <v>6</v>
      </c>
      <c r="S2" s="72" t="s">
        <v>5</v>
      </c>
      <c r="T2" s="72" t="s">
        <v>4</v>
      </c>
      <c r="U2" s="72" t="s">
        <v>3</v>
      </c>
      <c r="V2" s="72" t="s">
        <v>237</v>
      </c>
      <c r="W2" s="72" t="s">
        <v>2</v>
      </c>
      <c r="X2" s="72" t="s">
        <v>1</v>
      </c>
      <c r="Y2" s="72" t="s">
        <v>0</v>
      </c>
    </row>
    <row r="3" spans="2:25" x14ac:dyDescent="0.35">
      <c r="B3" s="78">
        <v>44257</v>
      </c>
      <c r="C3" s="34" t="str">
        <f t="shared" ref="C3:C66" si="0">YEAR(B3)&amp;"_"&amp;TEXT(MONTH(B3),"00")</f>
        <v>2021_03</v>
      </c>
      <c r="D3" s="43" t="str">
        <f t="shared" ref="D3:D66" si="1">YEAR(B3)&amp;"_"&amp;MONTH(B3)</f>
        <v>2021_3</v>
      </c>
      <c r="E3" s="43" t="str">
        <f t="shared" ref="E3:E66" si="2">YEAR(B3)&amp;"_"&amp;TEXT(MONTH(B3),"00")</f>
        <v>2021_03</v>
      </c>
      <c r="F3" s="75">
        <f t="shared" ref="F3:F66" si="3">YEAR(B3)</f>
        <v>2021</v>
      </c>
      <c r="G3" s="75">
        <f t="shared" ref="G3:G66" si="4">MONTH(B3)</f>
        <v>3</v>
      </c>
      <c r="H3" s="4">
        <v>506216</v>
      </c>
      <c r="I3" s="4">
        <v>1728</v>
      </c>
      <c r="J3" s="4">
        <v>45084</v>
      </c>
      <c r="K3" s="4">
        <v>9465</v>
      </c>
      <c r="L3" s="4">
        <v>1871</v>
      </c>
      <c r="M3" s="4">
        <v>46388</v>
      </c>
      <c r="N3" s="4">
        <v>870901</v>
      </c>
      <c r="O3" s="4">
        <v>73590280</v>
      </c>
      <c r="P3" s="4">
        <v>255779</v>
      </c>
      <c r="Q3" s="4">
        <v>4257</v>
      </c>
      <c r="R3" s="4">
        <v>3169</v>
      </c>
      <c r="S3" s="4">
        <v>28453529</v>
      </c>
      <c r="T3" s="4">
        <v>54248</v>
      </c>
      <c r="U3" s="4">
        <v>56</v>
      </c>
      <c r="V3" s="42" t="str">
        <f>IFERROR(VLOOKUP(U3,Mapping!$A$1:$B$17,2,0),Absent)</f>
        <v>Texas</v>
      </c>
      <c r="W3" s="4" t="str">
        <f>VLOOKUP(U3,Mapping!$A$1:$B$17,2,0)</f>
        <v>Texas</v>
      </c>
      <c r="X3" s="4">
        <v>356481876</v>
      </c>
      <c r="Y3" s="4">
        <v>1343519</v>
      </c>
    </row>
    <row r="4" spans="2:25" x14ac:dyDescent="0.35">
      <c r="B4" s="78">
        <v>44218</v>
      </c>
      <c r="C4" s="34" t="str">
        <f t="shared" si="0"/>
        <v>2021_01</v>
      </c>
      <c r="D4" s="43" t="str">
        <f t="shared" si="1"/>
        <v>2021_1</v>
      </c>
      <c r="E4" s="43" t="str">
        <f t="shared" si="2"/>
        <v>2021_01</v>
      </c>
      <c r="F4" s="75">
        <f t="shared" si="3"/>
        <v>2021</v>
      </c>
      <c r="G4" s="75">
        <f t="shared" si="4"/>
        <v>1</v>
      </c>
      <c r="H4" s="4">
        <v>404695</v>
      </c>
      <c r="I4" s="4">
        <v>3980</v>
      </c>
      <c r="J4" s="4">
        <v>40687</v>
      </c>
      <c r="K4" s="4">
        <v>22008</v>
      </c>
      <c r="L4" s="4">
        <v>4325</v>
      </c>
      <c r="M4" s="4">
        <v>116264</v>
      </c>
      <c r="N4" s="4">
        <v>776384</v>
      </c>
      <c r="O4" s="4">
        <v>64823753</v>
      </c>
      <c r="P4" s="4">
        <v>284392</v>
      </c>
      <c r="Q4" s="4">
        <v>3919</v>
      </c>
      <c r="R4" s="4">
        <v>7236</v>
      </c>
      <c r="S4" s="4">
        <v>24629099</v>
      </c>
      <c r="T4" s="4">
        <v>190915</v>
      </c>
      <c r="U4" s="4">
        <v>56</v>
      </c>
      <c r="V4" s="42" t="str">
        <f>IFERROR(VLOOKUP(U4,Mapping!$A$1:$B$17,2,0),Absent)</f>
        <v>Texas</v>
      </c>
      <c r="W4" s="4" t="str">
        <f>VLOOKUP(U4,Mapping!$A$1:$B$17,2,0)</f>
        <v>Texas</v>
      </c>
      <c r="X4" s="4">
        <v>295356371</v>
      </c>
      <c r="Y4" s="4">
        <v>2022028</v>
      </c>
    </row>
    <row r="5" spans="2:25" x14ac:dyDescent="0.35">
      <c r="B5" s="78">
        <v>44200</v>
      </c>
      <c r="C5" s="34" t="str">
        <f t="shared" si="0"/>
        <v>2021_01</v>
      </c>
      <c r="D5" s="43" t="str">
        <f t="shared" si="1"/>
        <v>2021_1</v>
      </c>
      <c r="E5" s="43" t="str">
        <f t="shared" si="2"/>
        <v>2021_01</v>
      </c>
      <c r="F5" s="75">
        <f t="shared" si="3"/>
        <v>2021</v>
      </c>
      <c r="G5" s="75">
        <f t="shared" si="4"/>
        <v>1</v>
      </c>
      <c r="H5" s="4">
        <v>344802</v>
      </c>
      <c r="I5" s="4">
        <v>1547</v>
      </c>
      <c r="J5" s="4">
        <v>37586</v>
      </c>
      <c r="K5" s="4">
        <v>23435</v>
      </c>
      <c r="L5" s="4">
        <v>3892</v>
      </c>
      <c r="M5" s="4">
        <v>128210</v>
      </c>
      <c r="N5" s="4">
        <v>699834</v>
      </c>
      <c r="O5" s="4">
        <v>59422210</v>
      </c>
      <c r="P5" s="4">
        <v>148614</v>
      </c>
      <c r="Q5" s="4">
        <v>3692</v>
      </c>
      <c r="R5" s="4">
        <v>7930</v>
      </c>
      <c r="S5" s="4">
        <v>20715626</v>
      </c>
      <c r="T5" s="4">
        <v>179571</v>
      </c>
      <c r="U5" s="4">
        <v>56</v>
      </c>
      <c r="V5" s="42" t="str">
        <f>IFERROR(VLOOKUP(U5,Mapping!$A$1:$B$17,2,0),Absent)</f>
        <v>Texas</v>
      </c>
      <c r="W5" s="4" t="str">
        <f>VLOOKUP(U5,Mapping!$A$1:$B$17,2,0)</f>
        <v>Texas</v>
      </c>
      <c r="X5" s="4">
        <v>260686674</v>
      </c>
      <c r="Y5" s="4">
        <v>1512611</v>
      </c>
    </row>
    <row r="6" spans="2:25" x14ac:dyDescent="0.35">
      <c r="B6" s="78">
        <v>44105</v>
      </c>
      <c r="C6" s="34" t="str">
        <f t="shared" si="0"/>
        <v>2020_10</v>
      </c>
      <c r="D6" s="43" t="str">
        <f t="shared" si="1"/>
        <v>2020_10</v>
      </c>
      <c r="E6" s="43" t="str">
        <f t="shared" si="2"/>
        <v>2020_10</v>
      </c>
      <c r="F6" s="75">
        <f t="shared" si="3"/>
        <v>2020</v>
      </c>
      <c r="G6" s="75">
        <f t="shared" si="4"/>
        <v>10</v>
      </c>
      <c r="H6" s="4">
        <v>199942</v>
      </c>
      <c r="I6" s="4">
        <v>862</v>
      </c>
      <c r="J6" s="4">
        <v>20492</v>
      </c>
      <c r="K6" s="4">
        <v>6262</v>
      </c>
      <c r="L6" s="4">
        <v>1757</v>
      </c>
      <c r="M6" s="4">
        <v>30942</v>
      </c>
      <c r="N6" s="4">
        <v>403211</v>
      </c>
      <c r="O6" s="4">
        <v>33967631</v>
      </c>
      <c r="P6" s="4">
        <v>214834</v>
      </c>
      <c r="Q6" s="4">
        <v>2334</v>
      </c>
      <c r="R6" s="4">
        <v>1543</v>
      </c>
      <c r="S6" s="4">
        <v>7218822</v>
      </c>
      <c r="T6" s="4">
        <v>45720</v>
      </c>
      <c r="U6" s="4">
        <v>56</v>
      </c>
      <c r="V6" s="42" t="str">
        <f>IFERROR(VLOOKUP(U6,Mapping!$A$1:$B$17,2,0),Absent)</f>
        <v>Texas</v>
      </c>
      <c r="W6" s="4" t="str">
        <f>VLOOKUP(U6,Mapping!$A$1:$B$17,2,0)</f>
        <v>Texas</v>
      </c>
      <c r="X6" s="4">
        <v>114796431</v>
      </c>
      <c r="Y6" s="4">
        <v>1016972</v>
      </c>
    </row>
    <row r="7" spans="2:25" x14ac:dyDescent="0.35">
      <c r="B7" s="78">
        <v>44049</v>
      </c>
      <c r="C7" s="34" t="str">
        <f t="shared" si="0"/>
        <v>2020_08</v>
      </c>
      <c r="D7" s="43" t="str">
        <f t="shared" si="1"/>
        <v>2020_8</v>
      </c>
      <c r="E7" s="43" t="str">
        <f t="shared" si="2"/>
        <v>2020_08</v>
      </c>
      <c r="F7" s="75">
        <f t="shared" si="3"/>
        <v>2020</v>
      </c>
      <c r="G7" s="75">
        <f t="shared" si="4"/>
        <v>8</v>
      </c>
      <c r="H7" s="4">
        <v>151557</v>
      </c>
      <c r="I7" s="4">
        <v>1241</v>
      </c>
      <c r="J7" s="4">
        <v>14810</v>
      </c>
      <c r="K7" s="4">
        <v>9996</v>
      </c>
      <c r="L7" s="4">
        <v>2615</v>
      </c>
      <c r="M7" s="4">
        <v>53219</v>
      </c>
      <c r="N7" s="4">
        <v>316792</v>
      </c>
      <c r="O7" s="4">
        <v>21359508</v>
      </c>
      <c r="P7" s="4">
        <v>267211</v>
      </c>
      <c r="Q7" s="4">
        <v>1534</v>
      </c>
      <c r="R7" s="4">
        <v>2714</v>
      </c>
      <c r="S7" s="4">
        <v>4837849</v>
      </c>
      <c r="T7" s="4">
        <v>54048</v>
      </c>
      <c r="U7" s="4">
        <v>56</v>
      </c>
      <c r="V7" s="42" t="str">
        <f>IFERROR(VLOOKUP(U7,Mapping!$A$1:$B$17,2,0),Absent)</f>
        <v>Texas</v>
      </c>
      <c r="W7" s="4" t="str">
        <f>VLOOKUP(U7,Mapping!$A$1:$B$17,2,0)</f>
        <v>Texas</v>
      </c>
      <c r="X7" s="4">
        <v>65542524</v>
      </c>
      <c r="Y7" s="4">
        <v>848687</v>
      </c>
    </row>
    <row r="8" spans="2:25" x14ac:dyDescent="0.35">
      <c r="B8" s="78">
        <v>43955</v>
      </c>
      <c r="C8" s="34" t="str">
        <f t="shared" si="0"/>
        <v>2020_05</v>
      </c>
      <c r="D8" s="43" t="str">
        <f t="shared" si="1"/>
        <v>2020_5</v>
      </c>
      <c r="E8" s="43" t="str">
        <f t="shared" si="2"/>
        <v>2020_05</v>
      </c>
      <c r="F8" s="75">
        <f t="shared" si="3"/>
        <v>2020</v>
      </c>
      <c r="G8" s="75">
        <f t="shared" si="4"/>
        <v>5</v>
      </c>
      <c r="H8" s="4">
        <v>65209</v>
      </c>
      <c r="I8" s="4">
        <v>1028</v>
      </c>
      <c r="J8" s="4">
        <v>4579</v>
      </c>
      <c r="K8" s="4">
        <v>12701</v>
      </c>
      <c r="L8" s="4">
        <v>1765</v>
      </c>
      <c r="M8" s="4">
        <v>52375</v>
      </c>
      <c r="N8" s="4">
        <v>137985</v>
      </c>
      <c r="O8" s="4">
        <v>2672124</v>
      </c>
      <c r="P8" s="4">
        <v>89245</v>
      </c>
      <c r="Q8" s="4">
        <v>430</v>
      </c>
      <c r="R8" s="4">
        <v>4852</v>
      </c>
      <c r="S8" s="4">
        <v>1183140</v>
      </c>
      <c r="T8" s="4">
        <v>22195</v>
      </c>
      <c r="U8" s="4">
        <v>56</v>
      </c>
      <c r="V8" s="42" t="str">
        <f>IFERROR(VLOOKUP(U8,Mapping!$A$1:$B$17,2,0),Absent)</f>
        <v>Texas</v>
      </c>
      <c r="W8" s="4" t="str">
        <f>VLOOKUP(U8,Mapping!$A$1:$B$17,2,0)</f>
        <v>Texas</v>
      </c>
      <c r="X8" s="4">
        <v>7720150</v>
      </c>
      <c r="Y8" s="4">
        <v>236185</v>
      </c>
    </row>
    <row r="9" spans="2:25" x14ac:dyDescent="0.35">
      <c r="B9" s="78">
        <v>43934</v>
      </c>
      <c r="C9" s="34" t="str">
        <f t="shared" si="0"/>
        <v>2020_04</v>
      </c>
      <c r="D9" s="43" t="str">
        <f t="shared" si="1"/>
        <v>2020_4</v>
      </c>
      <c r="E9" s="43" t="str">
        <f t="shared" si="2"/>
        <v>2020_04</v>
      </c>
      <c r="F9" s="75">
        <f t="shared" si="3"/>
        <v>2020</v>
      </c>
      <c r="G9" s="75">
        <f t="shared" si="4"/>
        <v>4</v>
      </c>
      <c r="H9" s="4">
        <v>25515</v>
      </c>
      <c r="I9" s="4">
        <v>1633</v>
      </c>
      <c r="J9" s="4">
        <v>1622</v>
      </c>
      <c r="K9" s="4">
        <v>13605</v>
      </c>
      <c r="L9" s="4">
        <v>4491</v>
      </c>
      <c r="M9" s="4">
        <v>56211</v>
      </c>
      <c r="N9" s="4">
        <v>76229</v>
      </c>
      <c r="O9" s="4">
        <v>1333409</v>
      </c>
      <c r="P9" s="4">
        <v>58602</v>
      </c>
      <c r="Q9" s="4">
        <v>208</v>
      </c>
      <c r="R9" s="4">
        <v>6170</v>
      </c>
      <c r="S9" s="4">
        <v>584001</v>
      </c>
      <c r="T9" s="4">
        <v>24252</v>
      </c>
      <c r="U9" s="4">
        <v>56</v>
      </c>
      <c r="V9" s="42" t="str">
        <f>IFERROR(VLOOKUP(U9,Mapping!$A$1:$B$17,2,0),Absent)</f>
        <v>Texas</v>
      </c>
      <c r="W9" s="4" t="str">
        <f>VLOOKUP(U9,Mapping!$A$1:$B$17,2,0)</f>
        <v>Texas</v>
      </c>
      <c r="X9" s="4">
        <v>3164923</v>
      </c>
      <c r="Y9" s="4">
        <v>125624</v>
      </c>
    </row>
    <row r="10" spans="2:25" x14ac:dyDescent="0.35">
      <c r="B10" s="78">
        <v>43843</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c r="T10" s="4">
        <v>0</v>
      </c>
      <c r="U10" s="4">
        <v>1</v>
      </c>
      <c r="V10" s="42" t="str">
        <f>IFERROR(VLOOKUP(U10,Mapping!$A$1:$B$17,2,0),Absent)</f>
        <v>alaska</v>
      </c>
      <c r="W10" s="4" t="str">
        <f>VLOOKUP(U10,Mapping!$A$1:$B$17,2,0)</f>
        <v>alaska</v>
      </c>
      <c r="X10" s="4">
        <v>0</v>
      </c>
      <c r="Y10" s="4">
        <v>0</v>
      </c>
    </row>
    <row r="11" spans="2:25" x14ac:dyDescent="0.35">
      <c r="B11" s="34">
        <v>44262</v>
      </c>
      <c r="C11" s="75" t="str">
        <f t="shared" si="0"/>
        <v>2021_03</v>
      </c>
      <c r="D11" s="43" t="str">
        <f t="shared" si="1"/>
        <v>2021_3</v>
      </c>
      <c r="E11" s="43" t="str">
        <f t="shared" si="2"/>
        <v>2021_03</v>
      </c>
      <c r="F11" s="75">
        <f t="shared" si="3"/>
        <v>2021</v>
      </c>
      <c r="G11" s="75">
        <f t="shared" si="4"/>
        <v>3</v>
      </c>
      <c r="H11" s="4">
        <v>515148</v>
      </c>
      <c r="I11" s="4">
        <v>839</v>
      </c>
      <c r="J11" s="4">
        <v>45475</v>
      </c>
      <c r="K11" s="4">
        <v>8137</v>
      </c>
      <c r="L11" s="4">
        <v>726</v>
      </c>
      <c r="M11" s="4">
        <v>40212</v>
      </c>
      <c r="N11" s="4">
        <v>878613</v>
      </c>
      <c r="O11" s="4">
        <v>74582825</v>
      </c>
      <c r="P11" s="4">
        <v>131835</v>
      </c>
      <c r="Q11" s="4">
        <v>4281</v>
      </c>
      <c r="R11" s="4">
        <v>2801</v>
      </c>
      <c r="S11" s="4">
        <v>28756184</v>
      </c>
      <c r="T11" s="4">
        <v>41530</v>
      </c>
      <c r="U11" s="4">
        <v>56</v>
      </c>
      <c r="V11" s="42" t="str">
        <f>IFERROR(VLOOKUP(U11,Mapping!$A$1:$B$17,2,0),Absent)</f>
        <v>Texas</v>
      </c>
      <c r="W11" s="4" t="str">
        <f>VLOOKUP(U11,Mapping!$A$1:$B$17,2,0)</f>
        <v>Texas</v>
      </c>
      <c r="X11" s="4">
        <v>363824818</v>
      </c>
      <c r="Y11" s="4">
        <v>1169754</v>
      </c>
    </row>
    <row r="12" spans="2:25" x14ac:dyDescent="0.35">
      <c r="B12" s="34">
        <v>44261</v>
      </c>
      <c r="C12" s="34" t="str">
        <f t="shared" si="0"/>
        <v>2021_03</v>
      </c>
      <c r="D12" s="43" t="str">
        <f t="shared" si="1"/>
        <v>2021_3</v>
      </c>
      <c r="E12" s="43" t="str">
        <f t="shared" si="2"/>
        <v>2021_03</v>
      </c>
      <c r="F12" s="75">
        <f t="shared" si="3"/>
        <v>2021</v>
      </c>
      <c r="G12" s="75">
        <f t="shared" si="4"/>
        <v>3</v>
      </c>
      <c r="H12" s="4">
        <v>514309</v>
      </c>
      <c r="I12" s="4">
        <v>1680</v>
      </c>
      <c r="J12" s="4">
        <v>45453</v>
      </c>
      <c r="K12" s="4">
        <v>8409</v>
      </c>
      <c r="L12" s="4">
        <v>503</v>
      </c>
      <c r="M12" s="4">
        <v>41401</v>
      </c>
      <c r="N12" s="4">
        <v>877887</v>
      </c>
      <c r="O12" s="4">
        <v>74450990</v>
      </c>
      <c r="P12" s="4">
        <v>143835</v>
      </c>
      <c r="Q12" s="4">
        <v>4280</v>
      </c>
      <c r="R12" s="4">
        <v>2811</v>
      </c>
      <c r="S12" s="4">
        <v>28714654</v>
      </c>
      <c r="T12" s="4">
        <v>60015</v>
      </c>
      <c r="U12" s="4">
        <v>56</v>
      </c>
      <c r="V12" s="42" t="str">
        <f>IFERROR(VLOOKUP(U12,Mapping!$A$1:$B$17,2,0),Absent)</f>
        <v>Texas</v>
      </c>
      <c r="W12" s="4" t="str">
        <f>VLOOKUP(U12,Mapping!$A$1:$B$17,2,0)</f>
        <v>Texas</v>
      </c>
      <c r="X12" s="4">
        <v>362655064</v>
      </c>
      <c r="Y12" s="4">
        <v>1430992</v>
      </c>
    </row>
    <row r="13" spans="2:25" x14ac:dyDescent="0.35">
      <c r="B13" s="34">
        <v>44260</v>
      </c>
      <c r="C13" s="34" t="str">
        <f t="shared" si="0"/>
        <v>2021_03</v>
      </c>
      <c r="D13" s="43" t="str">
        <f t="shared" si="1"/>
        <v>2021_3</v>
      </c>
      <c r="E13" s="43" t="str">
        <f t="shared" si="2"/>
        <v>2021_03</v>
      </c>
      <c r="F13" s="75">
        <f t="shared" si="3"/>
        <v>2021</v>
      </c>
      <c r="G13" s="75">
        <f t="shared" si="4"/>
        <v>3</v>
      </c>
      <c r="H13" s="4">
        <v>512629</v>
      </c>
      <c r="I13" s="4">
        <v>2221</v>
      </c>
      <c r="J13" s="4">
        <v>45373</v>
      </c>
      <c r="K13" s="4">
        <v>8634</v>
      </c>
      <c r="L13" s="4">
        <v>2781</v>
      </c>
      <c r="M13" s="4">
        <v>42541</v>
      </c>
      <c r="N13" s="4">
        <v>877384</v>
      </c>
      <c r="O13" s="4">
        <v>74307155</v>
      </c>
      <c r="P13" s="4">
        <v>271917</v>
      </c>
      <c r="Q13" s="4">
        <v>4275</v>
      </c>
      <c r="R13" s="4">
        <v>2889</v>
      </c>
      <c r="S13" s="4">
        <v>28654639</v>
      </c>
      <c r="T13" s="4">
        <v>68787</v>
      </c>
      <c r="U13" s="4">
        <v>56</v>
      </c>
      <c r="V13" s="42" t="str">
        <f>IFERROR(VLOOKUP(U13,Mapping!$A$1:$B$17,2,0),Absent)</f>
        <v>Texas</v>
      </c>
      <c r="W13" s="4" t="str">
        <f>VLOOKUP(U13,Mapping!$A$1:$B$17,2,0)</f>
        <v>Texas</v>
      </c>
      <c r="X13" s="4">
        <v>361224072</v>
      </c>
      <c r="Y13" s="4">
        <v>1744417</v>
      </c>
    </row>
    <row r="14" spans="2:25" x14ac:dyDescent="0.35">
      <c r="B14" s="34">
        <v>44259</v>
      </c>
      <c r="C14" s="34" t="str">
        <f t="shared" si="0"/>
        <v>2021_03</v>
      </c>
      <c r="D14" s="43" t="str">
        <f t="shared" si="1"/>
        <v>2021_3</v>
      </c>
      <c r="E14" s="43" t="str">
        <f t="shared" si="2"/>
        <v>2021_03</v>
      </c>
      <c r="F14" s="75">
        <f t="shared" si="3"/>
        <v>2021</v>
      </c>
      <c r="G14" s="75">
        <f t="shared" si="4"/>
        <v>3</v>
      </c>
      <c r="H14" s="4">
        <v>510408</v>
      </c>
      <c r="I14" s="4">
        <v>1743</v>
      </c>
      <c r="J14" s="4">
        <v>45293</v>
      </c>
      <c r="K14" s="4">
        <v>8970</v>
      </c>
      <c r="L14" s="4">
        <v>1530</v>
      </c>
      <c r="M14" s="4">
        <v>44172</v>
      </c>
      <c r="N14" s="4">
        <v>874603</v>
      </c>
      <c r="O14" s="4">
        <v>74035238</v>
      </c>
      <c r="P14" s="4">
        <v>177957</v>
      </c>
      <c r="Q14" s="4">
        <v>4267</v>
      </c>
      <c r="R14" s="4">
        <v>2973</v>
      </c>
      <c r="S14" s="4">
        <v>28585852</v>
      </c>
      <c r="T14" s="4">
        <v>65487</v>
      </c>
      <c r="U14" s="4">
        <v>56</v>
      </c>
      <c r="V14" s="42" t="str">
        <f>IFERROR(VLOOKUP(U14,Mapping!$A$1:$B$17,2,0),Absent)</f>
        <v>Texas</v>
      </c>
      <c r="W14" s="4" t="str">
        <f>VLOOKUP(U14,Mapping!$A$1:$B$17,2,0)</f>
        <v>Texas</v>
      </c>
      <c r="X14" s="4">
        <v>359479655</v>
      </c>
      <c r="Y14" s="4">
        <v>1590984</v>
      </c>
    </row>
    <row r="15" spans="2:25" x14ac:dyDescent="0.35">
      <c r="B15" s="34">
        <v>44258</v>
      </c>
      <c r="C15" s="34" t="str">
        <f t="shared" si="0"/>
        <v>2021_03</v>
      </c>
      <c r="D15" s="43" t="str">
        <f t="shared" si="1"/>
        <v>2021_3</v>
      </c>
      <c r="E15" s="43" t="str">
        <f t="shared" si="2"/>
        <v>2021_03</v>
      </c>
      <c r="F15" s="75">
        <f t="shared" si="3"/>
        <v>2021</v>
      </c>
      <c r="G15" s="75">
        <f t="shared" si="4"/>
        <v>3</v>
      </c>
      <c r="H15" s="4">
        <v>508665</v>
      </c>
      <c r="I15" s="4">
        <v>2449</v>
      </c>
      <c r="J15" s="4">
        <v>45214</v>
      </c>
      <c r="K15" s="4">
        <v>9359</v>
      </c>
      <c r="L15" s="4">
        <v>2172</v>
      </c>
      <c r="M15" s="4">
        <v>45462</v>
      </c>
      <c r="N15" s="4">
        <v>873073</v>
      </c>
      <c r="O15" s="4">
        <v>73857281</v>
      </c>
      <c r="P15" s="4">
        <v>267001</v>
      </c>
      <c r="Q15" s="4">
        <v>4260</v>
      </c>
      <c r="R15" s="4">
        <v>3094</v>
      </c>
      <c r="S15" s="4">
        <v>28520365</v>
      </c>
      <c r="T15" s="4">
        <v>66836</v>
      </c>
      <c r="U15" s="4">
        <v>56</v>
      </c>
      <c r="V15" s="42" t="str">
        <f>IFERROR(VLOOKUP(U15,Mapping!$A$1:$B$17,2,0),Absent)</f>
        <v>Texas</v>
      </c>
      <c r="W15" s="4" t="str">
        <f>VLOOKUP(U15,Mapping!$A$1:$B$17,2,0)</f>
        <v>Texas</v>
      </c>
      <c r="X15" s="4">
        <v>357888671</v>
      </c>
      <c r="Y15" s="4">
        <v>1406795</v>
      </c>
    </row>
    <row r="16" spans="2:25" x14ac:dyDescent="0.35">
      <c r="B16" s="34">
        <v>44256</v>
      </c>
      <c r="C16" s="34" t="str">
        <f t="shared" si="0"/>
        <v>2021_03</v>
      </c>
      <c r="D16" s="43" t="str">
        <f t="shared" si="1"/>
        <v>2021_3</v>
      </c>
      <c r="E16" s="43" t="str">
        <f t="shared" si="2"/>
        <v>2021_03</v>
      </c>
      <c r="F16" s="75">
        <f t="shared" si="3"/>
        <v>2021</v>
      </c>
      <c r="G16" s="75">
        <f t="shared" si="4"/>
        <v>3</v>
      </c>
      <c r="H16" s="4">
        <v>504488</v>
      </c>
      <c r="I16" s="4">
        <v>1241</v>
      </c>
      <c r="J16" s="4">
        <v>44956</v>
      </c>
      <c r="K16" s="4">
        <v>9595</v>
      </c>
      <c r="L16" s="4">
        <v>1024</v>
      </c>
      <c r="M16" s="4">
        <v>46738</v>
      </c>
      <c r="N16" s="4">
        <v>869030</v>
      </c>
      <c r="O16" s="4">
        <v>73334501</v>
      </c>
      <c r="P16" s="4">
        <v>118077</v>
      </c>
      <c r="Q16" s="4">
        <v>4252</v>
      </c>
      <c r="R16" s="4">
        <v>3171</v>
      </c>
      <c r="S16" s="4">
        <v>28399281</v>
      </c>
      <c r="T16" s="4">
        <v>48092</v>
      </c>
      <c r="U16" s="4">
        <v>56</v>
      </c>
      <c r="V16" s="42" t="str">
        <f>IFERROR(VLOOKUP(U16,Mapping!$A$1:$B$17,2,0),Absent)</f>
        <v>Texas</v>
      </c>
      <c r="W16" s="4" t="str">
        <f>VLOOKUP(U16,Mapping!$A$1:$B$17,2,0)</f>
        <v>Texas</v>
      </c>
      <c r="X16" s="4">
        <v>355138357</v>
      </c>
      <c r="Y16" s="4">
        <v>1154440</v>
      </c>
    </row>
    <row r="17" spans="2:25" x14ac:dyDescent="0.35">
      <c r="B17" s="34">
        <v>44255</v>
      </c>
      <c r="C17" s="34" t="str">
        <f t="shared" si="0"/>
        <v>2021_02</v>
      </c>
      <c r="D17" s="43" t="str">
        <f t="shared" si="1"/>
        <v>2021_2</v>
      </c>
      <c r="E17" s="43" t="str">
        <f t="shared" si="2"/>
        <v>2021_02</v>
      </c>
      <c r="F17" s="75">
        <f t="shared" si="3"/>
        <v>2021</v>
      </c>
      <c r="G17" s="75">
        <f t="shared" si="4"/>
        <v>2</v>
      </c>
      <c r="H17" s="4">
        <v>503247</v>
      </c>
      <c r="I17" s="4">
        <v>1051</v>
      </c>
      <c r="J17" s="4">
        <v>44907</v>
      </c>
      <c r="K17" s="4">
        <v>9802</v>
      </c>
      <c r="L17" s="4">
        <v>879</v>
      </c>
      <c r="M17" s="4">
        <v>47352</v>
      </c>
      <c r="N17" s="4">
        <v>868006</v>
      </c>
      <c r="O17" s="4">
        <v>73216424</v>
      </c>
      <c r="P17" s="4">
        <v>203599</v>
      </c>
      <c r="Q17" s="4">
        <v>4252</v>
      </c>
      <c r="R17" s="4">
        <v>3245</v>
      </c>
      <c r="S17" s="4">
        <v>28351189</v>
      </c>
      <c r="T17" s="4">
        <v>54349</v>
      </c>
      <c r="U17" s="4">
        <v>56</v>
      </c>
      <c r="V17" s="42" t="str">
        <f>IFERROR(VLOOKUP(U17,Mapping!$A$1:$B$17,2,0),Absent)</f>
        <v>Texas</v>
      </c>
      <c r="W17" s="4" t="str">
        <f>VLOOKUP(U17,Mapping!$A$1:$B$17,2,0)</f>
        <v>Texas</v>
      </c>
      <c r="X17" s="4">
        <v>353983917</v>
      </c>
      <c r="Y17" s="4">
        <v>1408422</v>
      </c>
    </row>
    <row r="18" spans="2:25" x14ac:dyDescent="0.35">
      <c r="B18" s="34">
        <v>44254</v>
      </c>
      <c r="C18" s="34" t="str">
        <f t="shared" si="0"/>
        <v>2021_02</v>
      </c>
      <c r="D18" s="43" t="str">
        <f t="shared" si="1"/>
        <v>2021_2</v>
      </c>
      <c r="E18" s="43" t="str">
        <f t="shared" si="2"/>
        <v>2021_02</v>
      </c>
      <c r="F18" s="75">
        <f t="shared" si="3"/>
        <v>2021</v>
      </c>
      <c r="G18" s="75">
        <f t="shared" si="4"/>
        <v>2</v>
      </c>
      <c r="H18" s="4">
        <v>502196</v>
      </c>
      <c r="I18" s="4">
        <v>1847</v>
      </c>
      <c r="J18" s="4">
        <v>44875</v>
      </c>
      <c r="K18" s="4">
        <v>10114</v>
      </c>
      <c r="L18" s="4">
        <v>1428</v>
      </c>
      <c r="M18" s="4">
        <v>48871</v>
      </c>
      <c r="N18" s="4">
        <v>867127</v>
      </c>
      <c r="O18" s="4">
        <v>73012825</v>
      </c>
      <c r="P18" s="4">
        <v>205090</v>
      </c>
      <c r="Q18" s="4">
        <v>4252</v>
      </c>
      <c r="R18" s="4">
        <v>3335</v>
      </c>
      <c r="S18" s="4">
        <v>28296840</v>
      </c>
      <c r="T18" s="4">
        <v>71245</v>
      </c>
      <c r="U18" s="4">
        <v>56</v>
      </c>
      <c r="V18" s="42" t="str">
        <f>IFERROR(VLOOKUP(U18,Mapping!$A$1:$B$17,2,0),Absent)</f>
        <v>Texas</v>
      </c>
      <c r="W18" s="4" t="str">
        <f>VLOOKUP(U18,Mapping!$A$1:$B$17,2,0)</f>
        <v>Texas</v>
      </c>
      <c r="X18" s="4">
        <v>352575495</v>
      </c>
      <c r="Y18" s="4">
        <v>1655179</v>
      </c>
    </row>
    <row r="19" spans="2:25" x14ac:dyDescent="0.35">
      <c r="B19" s="34">
        <v>44253</v>
      </c>
      <c r="C19" s="34" t="str">
        <f t="shared" si="0"/>
        <v>2021_02</v>
      </c>
      <c r="D19" s="43" t="str">
        <f t="shared" si="1"/>
        <v>2021_2</v>
      </c>
      <c r="E19" s="43" t="str">
        <f t="shared" si="2"/>
        <v>2021_02</v>
      </c>
      <c r="F19" s="75">
        <f t="shared" si="3"/>
        <v>2021</v>
      </c>
      <c r="G19" s="75">
        <f t="shared" si="4"/>
        <v>2</v>
      </c>
      <c r="H19" s="4">
        <v>500349</v>
      </c>
      <c r="I19" s="4">
        <v>2141</v>
      </c>
      <c r="J19" s="4">
        <v>44791</v>
      </c>
      <c r="K19" s="4">
        <v>10466</v>
      </c>
      <c r="L19" s="4">
        <v>1933</v>
      </c>
      <c r="M19" s="4">
        <v>51112</v>
      </c>
      <c r="N19" s="4">
        <v>865699</v>
      </c>
      <c r="O19" s="4">
        <v>72807735</v>
      </c>
      <c r="P19" s="4">
        <v>276829</v>
      </c>
      <c r="Q19" s="4">
        <v>4247</v>
      </c>
      <c r="R19" s="4">
        <v>3466</v>
      </c>
      <c r="S19" s="4">
        <v>28225595</v>
      </c>
      <c r="T19" s="4">
        <v>74857</v>
      </c>
      <c r="U19" s="4">
        <v>56</v>
      </c>
      <c r="V19" s="42" t="str">
        <f>IFERROR(VLOOKUP(U19,Mapping!$A$1:$B$17,2,0),Absent)</f>
        <v>Texas</v>
      </c>
      <c r="W19" s="4" t="str">
        <f>VLOOKUP(U19,Mapping!$A$1:$B$17,2,0)</f>
        <v>Texas</v>
      </c>
      <c r="X19" s="4">
        <v>350920316</v>
      </c>
      <c r="Y19" s="4">
        <v>1803309</v>
      </c>
    </row>
    <row r="20" spans="2:25" x14ac:dyDescent="0.35">
      <c r="B20" s="34">
        <v>44252</v>
      </c>
      <c r="C20" s="34" t="str">
        <f t="shared" si="0"/>
        <v>2021_02</v>
      </c>
      <c r="D20" s="43" t="str">
        <f t="shared" si="1"/>
        <v>2021_2</v>
      </c>
      <c r="E20" s="43" t="str">
        <f t="shared" si="2"/>
        <v>2021_02</v>
      </c>
      <c r="F20" s="75">
        <f t="shared" si="3"/>
        <v>2021</v>
      </c>
      <c r="G20" s="75">
        <f t="shared" si="4"/>
        <v>2</v>
      </c>
      <c r="H20" s="4">
        <v>498208</v>
      </c>
      <c r="I20" s="4">
        <v>3138</v>
      </c>
      <c r="J20" s="4">
        <v>44636</v>
      </c>
      <c r="K20" s="4">
        <v>10846</v>
      </c>
      <c r="L20" s="4">
        <v>1982</v>
      </c>
      <c r="M20" s="4">
        <v>52669</v>
      </c>
      <c r="N20" s="4">
        <v>863766</v>
      </c>
      <c r="O20" s="4">
        <v>72530906</v>
      </c>
      <c r="P20" s="4">
        <v>272209</v>
      </c>
      <c r="Q20" s="4">
        <v>4233</v>
      </c>
      <c r="R20" s="4">
        <v>3567</v>
      </c>
      <c r="S20" s="4">
        <v>28150738</v>
      </c>
      <c r="T20" s="4">
        <v>75565</v>
      </c>
      <c r="U20" s="4">
        <v>56</v>
      </c>
      <c r="V20" s="42" t="str">
        <f>IFERROR(VLOOKUP(U20,Mapping!$A$1:$B$17,2,0),Absent)</f>
        <v>Texas</v>
      </c>
      <c r="W20" s="4" t="str">
        <f>VLOOKUP(U20,Mapping!$A$1:$B$17,2,0)</f>
        <v>Texas</v>
      </c>
      <c r="X20" s="4">
        <v>349117007</v>
      </c>
      <c r="Y20" s="4">
        <v>1826144</v>
      </c>
    </row>
    <row r="21" spans="2:25" x14ac:dyDescent="0.35">
      <c r="B21" s="34">
        <v>44251</v>
      </c>
      <c r="C21" s="34" t="str">
        <f t="shared" si="0"/>
        <v>2021_02</v>
      </c>
      <c r="D21" s="43" t="str">
        <f t="shared" si="1"/>
        <v>2021_2</v>
      </c>
      <c r="E21" s="43" t="str">
        <f t="shared" si="2"/>
        <v>2021_02</v>
      </c>
      <c r="F21" s="75">
        <f t="shared" si="3"/>
        <v>2021</v>
      </c>
      <c r="G21" s="75">
        <f t="shared" si="4"/>
        <v>2</v>
      </c>
      <c r="H21" s="4">
        <v>495070</v>
      </c>
      <c r="I21" s="4">
        <v>2447</v>
      </c>
      <c r="J21" s="4">
        <v>44534</v>
      </c>
      <c r="K21" s="4">
        <v>11026</v>
      </c>
      <c r="L21" s="4">
        <v>2172</v>
      </c>
      <c r="M21" s="4">
        <v>54118</v>
      </c>
      <c r="N21" s="4">
        <v>861784</v>
      </c>
      <c r="O21" s="4">
        <v>72258697</v>
      </c>
      <c r="P21" s="4">
        <v>245318</v>
      </c>
      <c r="Q21" s="4">
        <v>4227</v>
      </c>
      <c r="R21" s="4">
        <v>3685</v>
      </c>
      <c r="S21" s="4">
        <v>28075173</v>
      </c>
      <c r="T21" s="4">
        <v>73258</v>
      </c>
      <c r="U21" s="4">
        <v>56</v>
      </c>
      <c r="V21" s="42" t="str">
        <f>IFERROR(VLOOKUP(U21,Mapping!$A$1:$B$17,2,0),Absent)</f>
        <v>Texas</v>
      </c>
      <c r="W21" s="4" t="str">
        <f>VLOOKUP(U21,Mapping!$A$1:$B$17,2,0)</f>
        <v>Texas</v>
      </c>
      <c r="X21" s="4">
        <v>347290863</v>
      </c>
      <c r="Y21" s="4">
        <v>1450666</v>
      </c>
    </row>
    <row r="22" spans="2:25" x14ac:dyDescent="0.35">
      <c r="B22" s="34">
        <v>44250</v>
      </c>
      <c r="C22" s="34" t="str">
        <f t="shared" si="0"/>
        <v>2021_02</v>
      </c>
      <c r="D22" s="43" t="str">
        <f t="shared" si="1"/>
        <v>2021_2</v>
      </c>
      <c r="E22" s="43" t="str">
        <f t="shared" si="2"/>
        <v>2021_02</v>
      </c>
      <c r="F22" s="75">
        <f t="shared" si="3"/>
        <v>2021</v>
      </c>
      <c r="G22" s="75">
        <f t="shared" si="4"/>
        <v>2</v>
      </c>
      <c r="H22" s="4">
        <v>492623</v>
      </c>
      <c r="I22" s="4">
        <v>2241</v>
      </c>
      <c r="J22" s="4">
        <v>44420</v>
      </c>
      <c r="K22" s="4">
        <v>11272</v>
      </c>
      <c r="L22" s="4">
        <v>2164</v>
      </c>
      <c r="M22" s="4">
        <v>55058</v>
      </c>
      <c r="N22" s="4">
        <v>859612</v>
      </c>
      <c r="O22" s="4">
        <v>72013379</v>
      </c>
      <c r="P22" s="4">
        <v>225267</v>
      </c>
      <c r="Q22" s="4">
        <v>4214</v>
      </c>
      <c r="R22" s="4">
        <v>3755</v>
      </c>
      <c r="S22" s="4">
        <v>28001915</v>
      </c>
      <c r="T22" s="4">
        <v>69105</v>
      </c>
      <c r="U22" s="4">
        <v>56</v>
      </c>
      <c r="V22" s="42" t="str">
        <f>IFERROR(VLOOKUP(U22,Mapping!$A$1:$B$17,2,0),Absent)</f>
        <v>Texas</v>
      </c>
      <c r="W22" s="4" t="str">
        <f>VLOOKUP(U22,Mapping!$A$1:$B$17,2,0)</f>
        <v>Texas</v>
      </c>
      <c r="X22" s="4">
        <v>345840197</v>
      </c>
      <c r="Y22" s="4">
        <v>1193835</v>
      </c>
    </row>
    <row r="23" spans="2:25" x14ac:dyDescent="0.35">
      <c r="B23" s="34">
        <v>44249</v>
      </c>
      <c r="C23" s="34" t="str">
        <f t="shared" si="0"/>
        <v>2021_02</v>
      </c>
      <c r="D23" s="43" t="str">
        <f t="shared" si="1"/>
        <v>2021_2</v>
      </c>
      <c r="E23" s="43" t="str">
        <f t="shared" si="2"/>
        <v>2021_02</v>
      </c>
      <c r="F23" s="75">
        <f t="shared" si="3"/>
        <v>2021</v>
      </c>
      <c r="G23" s="75">
        <f t="shared" si="4"/>
        <v>2</v>
      </c>
      <c r="H23" s="4">
        <v>490382</v>
      </c>
      <c r="I23" s="4">
        <v>1235</v>
      </c>
      <c r="J23" s="4">
        <v>44266</v>
      </c>
      <c r="K23" s="4">
        <v>11536</v>
      </c>
      <c r="L23" s="4">
        <v>1305</v>
      </c>
      <c r="M23" s="4">
        <v>55403</v>
      </c>
      <c r="N23" s="4">
        <v>857448</v>
      </c>
      <c r="O23" s="4">
        <v>71788112</v>
      </c>
      <c r="P23" s="4">
        <v>123611</v>
      </c>
      <c r="Q23" s="4">
        <v>4200</v>
      </c>
      <c r="R23" s="4">
        <v>3804</v>
      </c>
      <c r="S23" s="4">
        <v>27932810</v>
      </c>
      <c r="T23" s="4">
        <v>52530</v>
      </c>
      <c r="U23" s="4">
        <v>56</v>
      </c>
      <c r="V23" s="42" t="str">
        <f>IFERROR(VLOOKUP(U23,Mapping!$A$1:$B$17,2,0),Absent)</f>
        <v>Texas</v>
      </c>
      <c r="W23" s="4" t="str">
        <f>VLOOKUP(U23,Mapping!$A$1:$B$17,2,0)</f>
        <v>Texas</v>
      </c>
      <c r="X23" s="4">
        <v>344646362</v>
      </c>
      <c r="Y23" s="4">
        <v>1201247</v>
      </c>
    </row>
    <row r="24" spans="2:25" x14ac:dyDescent="0.35">
      <c r="B24" s="34">
        <v>44248</v>
      </c>
      <c r="C24" s="34" t="str">
        <f t="shared" si="0"/>
        <v>2021_02</v>
      </c>
      <c r="D24" s="43" t="str">
        <f t="shared" si="1"/>
        <v>2021_2</v>
      </c>
      <c r="E24" s="43" t="str">
        <f t="shared" si="2"/>
        <v>2021_02</v>
      </c>
      <c r="F24" s="75">
        <f t="shared" si="3"/>
        <v>2021</v>
      </c>
      <c r="G24" s="75">
        <f t="shared" si="4"/>
        <v>2</v>
      </c>
      <c r="H24" s="4">
        <v>489147</v>
      </c>
      <c r="I24" s="4">
        <v>1287</v>
      </c>
      <c r="J24" s="4">
        <v>44216</v>
      </c>
      <c r="K24" s="4">
        <v>11862</v>
      </c>
      <c r="L24" s="4">
        <v>997</v>
      </c>
      <c r="M24" s="4">
        <v>56159</v>
      </c>
      <c r="N24" s="4">
        <v>856143</v>
      </c>
      <c r="O24" s="4">
        <v>71664501</v>
      </c>
      <c r="P24" s="4">
        <v>156778</v>
      </c>
      <c r="Q24" s="4">
        <v>4197</v>
      </c>
      <c r="R24" s="4">
        <v>3915</v>
      </c>
      <c r="S24" s="4">
        <v>27880280</v>
      </c>
      <c r="T24" s="4">
        <v>58702</v>
      </c>
      <c r="U24" s="4">
        <v>56</v>
      </c>
      <c r="V24" s="42" t="str">
        <f>IFERROR(VLOOKUP(U24,Mapping!$A$1:$B$17,2,0),Absent)</f>
        <v>Texas</v>
      </c>
      <c r="W24" s="4" t="str">
        <f>VLOOKUP(U24,Mapping!$A$1:$B$17,2,0)</f>
        <v>Texas</v>
      </c>
      <c r="X24" s="4">
        <v>343445115</v>
      </c>
      <c r="Y24" s="4">
        <v>1232995</v>
      </c>
    </row>
    <row r="25" spans="2:25" x14ac:dyDescent="0.35">
      <c r="B25" s="34">
        <v>44247</v>
      </c>
      <c r="C25" s="34" t="str">
        <f t="shared" si="0"/>
        <v>2021_02</v>
      </c>
      <c r="D25" s="43" t="str">
        <f t="shared" si="1"/>
        <v>2021_2</v>
      </c>
      <c r="E25" s="43" t="str">
        <f t="shared" si="2"/>
        <v>2021_02</v>
      </c>
      <c r="F25" s="75">
        <f t="shared" si="3"/>
        <v>2021</v>
      </c>
      <c r="G25" s="75">
        <f t="shared" si="4"/>
        <v>2</v>
      </c>
      <c r="H25" s="4">
        <v>487860</v>
      </c>
      <c r="I25" s="4">
        <v>2160</v>
      </c>
      <c r="J25" s="4">
        <v>44166</v>
      </c>
      <c r="K25" s="4">
        <v>12120</v>
      </c>
      <c r="L25" s="4">
        <v>1732</v>
      </c>
      <c r="M25" s="4">
        <v>58222</v>
      </c>
      <c r="N25" s="4">
        <v>855146</v>
      </c>
      <c r="O25" s="4">
        <v>71507723</v>
      </c>
      <c r="P25" s="4">
        <v>141790</v>
      </c>
      <c r="Q25" s="4">
        <v>4197</v>
      </c>
      <c r="R25" s="4">
        <v>3932</v>
      </c>
      <c r="S25" s="4">
        <v>27821578</v>
      </c>
      <c r="T25" s="4">
        <v>72354</v>
      </c>
      <c r="U25" s="4">
        <v>56</v>
      </c>
      <c r="V25" s="42" t="str">
        <f>IFERROR(VLOOKUP(U25,Mapping!$A$1:$B$17,2,0),Absent)</f>
        <v>Texas</v>
      </c>
      <c r="W25" s="4" t="str">
        <f>VLOOKUP(U25,Mapping!$A$1:$B$17,2,0)</f>
        <v>Texas</v>
      </c>
      <c r="X25" s="4">
        <v>342212120</v>
      </c>
      <c r="Y25" s="4">
        <v>1290481</v>
      </c>
    </row>
    <row r="26" spans="2:25" x14ac:dyDescent="0.35">
      <c r="B26" s="34">
        <v>44246</v>
      </c>
      <c r="C26" s="34" t="str">
        <f t="shared" si="0"/>
        <v>2021_02</v>
      </c>
      <c r="D26" s="43" t="str">
        <f t="shared" si="1"/>
        <v>2021_2</v>
      </c>
      <c r="E26" s="43" t="str">
        <f t="shared" si="2"/>
        <v>2021_02</v>
      </c>
      <c r="F26" s="75">
        <f t="shared" si="3"/>
        <v>2021</v>
      </c>
      <c r="G26" s="75">
        <f t="shared" si="4"/>
        <v>2</v>
      </c>
      <c r="H26" s="4">
        <v>485700</v>
      </c>
      <c r="I26" s="4">
        <v>2477</v>
      </c>
      <c r="J26" s="4">
        <v>44085</v>
      </c>
      <c r="K26" s="4">
        <v>12491</v>
      </c>
      <c r="L26" s="4">
        <v>2674</v>
      </c>
      <c r="M26" s="4">
        <v>59882</v>
      </c>
      <c r="N26" s="4">
        <v>853414</v>
      </c>
      <c r="O26" s="4">
        <v>71365933</v>
      </c>
      <c r="P26" s="4">
        <v>224755</v>
      </c>
      <c r="Q26" s="4">
        <v>4187</v>
      </c>
      <c r="R26" s="4">
        <v>4118</v>
      </c>
      <c r="S26" s="4">
        <v>27749224</v>
      </c>
      <c r="T26" s="4">
        <v>74676</v>
      </c>
      <c r="U26" s="4">
        <v>56</v>
      </c>
      <c r="V26" s="42" t="str">
        <f>IFERROR(VLOOKUP(U26,Mapping!$A$1:$B$17,2,0),Absent)</f>
        <v>Texas</v>
      </c>
      <c r="W26" s="4" t="str">
        <f>VLOOKUP(U26,Mapping!$A$1:$B$17,2,0)</f>
        <v>Texas</v>
      </c>
      <c r="X26" s="4">
        <v>340921639</v>
      </c>
      <c r="Y26" s="4">
        <v>1878033</v>
      </c>
    </row>
    <row r="27" spans="2:25" x14ac:dyDescent="0.35">
      <c r="B27" s="34">
        <v>44245</v>
      </c>
      <c r="C27" s="34" t="str">
        <f t="shared" si="0"/>
        <v>2021_02</v>
      </c>
      <c r="D27" s="43" t="str">
        <f t="shared" si="1"/>
        <v>2021_2</v>
      </c>
      <c r="E27" s="43" t="str">
        <f t="shared" si="2"/>
        <v>2021_02</v>
      </c>
      <c r="F27" s="75">
        <f t="shared" si="3"/>
        <v>2021</v>
      </c>
      <c r="G27" s="75">
        <f t="shared" si="4"/>
        <v>2</v>
      </c>
      <c r="H27" s="4">
        <v>483223</v>
      </c>
      <c r="I27" s="4">
        <v>2616</v>
      </c>
      <c r="J27" s="4">
        <v>43964</v>
      </c>
      <c r="K27" s="4">
        <v>13045</v>
      </c>
      <c r="L27" s="4">
        <v>2497</v>
      </c>
      <c r="M27" s="4">
        <v>62300</v>
      </c>
      <c r="N27" s="4">
        <v>850740</v>
      </c>
      <c r="O27" s="4">
        <v>71141178</v>
      </c>
      <c r="P27" s="4">
        <v>218491</v>
      </c>
      <c r="Q27" s="4">
        <v>4178</v>
      </c>
      <c r="R27" s="4">
        <v>4180</v>
      </c>
      <c r="S27" s="4">
        <v>27674548</v>
      </c>
      <c r="T27" s="4">
        <v>66824</v>
      </c>
      <c r="U27" s="4">
        <v>56</v>
      </c>
      <c r="V27" s="42" t="str">
        <f>IFERROR(VLOOKUP(U27,Mapping!$A$1:$B$17,2,0),Absent)</f>
        <v>Texas</v>
      </c>
      <c r="W27" s="4" t="str">
        <f>VLOOKUP(U27,Mapping!$A$1:$B$17,2,0)</f>
        <v>Texas</v>
      </c>
      <c r="X27" s="4">
        <v>339043606</v>
      </c>
      <c r="Y27" s="4">
        <v>1345849</v>
      </c>
    </row>
    <row r="28" spans="2:25" x14ac:dyDescent="0.35">
      <c r="B28" s="34">
        <v>44244</v>
      </c>
      <c r="C28" s="34" t="str">
        <f t="shared" si="0"/>
        <v>2021_02</v>
      </c>
      <c r="D28" s="43" t="str">
        <f t="shared" si="1"/>
        <v>2021_2</v>
      </c>
      <c r="E28" s="43" t="str">
        <f t="shared" si="2"/>
        <v>2021_02</v>
      </c>
      <c r="F28" s="75">
        <f t="shared" si="3"/>
        <v>2021</v>
      </c>
      <c r="G28" s="75">
        <f t="shared" si="4"/>
        <v>2</v>
      </c>
      <c r="H28" s="4">
        <v>480607</v>
      </c>
      <c r="I28" s="4">
        <v>2348</v>
      </c>
      <c r="J28" s="4">
        <v>43823</v>
      </c>
      <c r="K28" s="4">
        <v>13103</v>
      </c>
      <c r="L28" s="4">
        <v>2857</v>
      </c>
      <c r="M28" s="4">
        <v>63405</v>
      </c>
      <c r="N28" s="4">
        <v>848243</v>
      </c>
      <c r="O28" s="4">
        <v>70922687</v>
      </c>
      <c r="P28" s="4">
        <v>233666</v>
      </c>
      <c r="Q28" s="4">
        <v>4154</v>
      </c>
      <c r="R28" s="4">
        <v>4271</v>
      </c>
      <c r="S28" s="4">
        <v>27607724</v>
      </c>
      <c r="T28" s="4">
        <v>66839</v>
      </c>
      <c r="U28" s="4">
        <v>56</v>
      </c>
      <c r="V28" s="42" t="str">
        <f>IFERROR(VLOOKUP(U28,Mapping!$A$1:$B$17,2,0),Absent)</f>
        <v>Texas</v>
      </c>
      <c r="W28" s="4" t="str">
        <f>VLOOKUP(U28,Mapping!$A$1:$B$17,2,0)</f>
        <v>Texas</v>
      </c>
      <c r="X28" s="4">
        <v>337697757</v>
      </c>
      <c r="Y28" s="4">
        <v>1298421</v>
      </c>
    </row>
    <row r="29" spans="2:25" x14ac:dyDescent="0.35">
      <c r="B29" s="34">
        <v>44243</v>
      </c>
      <c r="C29" s="34" t="str">
        <f t="shared" si="0"/>
        <v>2021_02</v>
      </c>
      <c r="D29" s="43" t="str">
        <f t="shared" si="1"/>
        <v>2021_2</v>
      </c>
      <c r="E29" s="43" t="str">
        <f t="shared" si="2"/>
        <v>2021_02</v>
      </c>
      <c r="F29" s="75">
        <f t="shared" si="3"/>
        <v>2021</v>
      </c>
      <c r="G29" s="75">
        <f t="shared" si="4"/>
        <v>2</v>
      </c>
      <c r="H29" s="4">
        <v>478259</v>
      </c>
      <c r="I29" s="4">
        <v>1353</v>
      </c>
      <c r="J29" s="4">
        <v>43673</v>
      </c>
      <c r="K29" s="4">
        <v>13616</v>
      </c>
      <c r="L29" s="4">
        <v>2094</v>
      </c>
      <c r="M29" s="4">
        <v>64533</v>
      </c>
      <c r="N29" s="4">
        <v>845386</v>
      </c>
      <c r="O29" s="4">
        <v>70689021</v>
      </c>
      <c r="P29" s="4">
        <v>101102</v>
      </c>
      <c r="Q29" s="4">
        <v>4149</v>
      </c>
      <c r="R29" s="4">
        <v>4406</v>
      </c>
      <c r="S29" s="4">
        <v>27540885</v>
      </c>
      <c r="T29" s="4">
        <v>56312</v>
      </c>
      <c r="U29" s="4">
        <v>56</v>
      </c>
      <c r="V29" s="42" t="str">
        <f>IFERROR(VLOOKUP(U29,Mapping!$A$1:$B$17,2,0),Absent)</f>
        <v>Texas</v>
      </c>
      <c r="W29" s="4" t="str">
        <f>VLOOKUP(U29,Mapping!$A$1:$B$17,2,0)</f>
        <v>Texas</v>
      </c>
      <c r="X29" s="4">
        <v>336399336</v>
      </c>
      <c r="Y29" s="4">
        <v>1053698</v>
      </c>
    </row>
    <row r="30" spans="2:25" x14ac:dyDescent="0.35">
      <c r="B30" s="34">
        <v>44242</v>
      </c>
      <c r="C30" s="34" t="str">
        <f t="shared" si="0"/>
        <v>2021_02</v>
      </c>
      <c r="D30" s="43" t="str">
        <f t="shared" si="1"/>
        <v>2021_2</v>
      </c>
      <c r="E30" s="43" t="str">
        <f t="shared" si="2"/>
        <v>2021_02</v>
      </c>
      <c r="F30" s="75">
        <f t="shared" si="3"/>
        <v>2021</v>
      </c>
      <c r="G30" s="75">
        <f t="shared" si="4"/>
        <v>2</v>
      </c>
      <c r="H30" s="4">
        <v>476906</v>
      </c>
      <c r="I30" s="4">
        <v>1078</v>
      </c>
      <c r="J30" s="4">
        <v>43553</v>
      </c>
      <c r="K30" s="4">
        <v>13799</v>
      </c>
      <c r="L30" s="4">
        <v>1130</v>
      </c>
      <c r="M30" s="4">
        <v>65455</v>
      </c>
      <c r="N30" s="4">
        <v>843292</v>
      </c>
      <c r="O30" s="4">
        <v>70587919</v>
      </c>
      <c r="P30" s="4">
        <v>143388</v>
      </c>
      <c r="Q30" s="4">
        <v>4143</v>
      </c>
      <c r="R30" s="4">
        <v>4454</v>
      </c>
      <c r="S30" s="4">
        <v>27484573</v>
      </c>
      <c r="T30" s="4">
        <v>55077</v>
      </c>
      <c r="U30" s="4">
        <v>56</v>
      </c>
      <c r="V30" s="42" t="str">
        <f>IFERROR(VLOOKUP(U30,Mapping!$A$1:$B$17,2,0),Absent)</f>
        <v>Texas</v>
      </c>
      <c r="W30" s="4" t="str">
        <f>VLOOKUP(U30,Mapping!$A$1:$B$17,2,0)</f>
        <v>Texas</v>
      </c>
      <c r="X30" s="4">
        <v>335345638</v>
      </c>
      <c r="Y30" s="4">
        <v>1123560</v>
      </c>
    </row>
    <row r="31" spans="2:25" x14ac:dyDescent="0.35">
      <c r="B31" s="34">
        <v>44241</v>
      </c>
      <c r="C31" s="34" t="str">
        <f t="shared" si="0"/>
        <v>2021_02</v>
      </c>
      <c r="D31" s="43" t="str">
        <f t="shared" si="1"/>
        <v>2021_2</v>
      </c>
      <c r="E31" s="43" t="str">
        <f t="shared" si="2"/>
        <v>2021_02</v>
      </c>
      <c r="F31" s="75">
        <f t="shared" si="3"/>
        <v>2021</v>
      </c>
      <c r="G31" s="75">
        <f t="shared" si="4"/>
        <v>2</v>
      </c>
      <c r="H31" s="4">
        <v>475828</v>
      </c>
      <c r="I31" s="4"/>
      <c r="J31" s="4">
        <v>43516</v>
      </c>
      <c r="K31" s="4">
        <v>14047</v>
      </c>
      <c r="L31" s="4">
        <v>1236</v>
      </c>
      <c r="M31" s="4">
        <v>67023</v>
      </c>
      <c r="N31" s="4">
        <v>842162</v>
      </c>
      <c r="O31" s="4">
        <v>70444531</v>
      </c>
      <c r="P31" s="4">
        <v>171877</v>
      </c>
      <c r="Q31" s="4">
        <v>4141</v>
      </c>
      <c r="R31" s="4">
        <v>4538</v>
      </c>
      <c r="S31" s="4">
        <v>27429496</v>
      </c>
      <c r="T31" s="4">
        <v>72164</v>
      </c>
      <c r="U31" s="4">
        <v>56</v>
      </c>
      <c r="V31" s="42" t="str">
        <f>IFERROR(VLOOKUP(U31,Mapping!$A$1:$B$17,2,0),Absent)</f>
        <v>Texas</v>
      </c>
      <c r="W31" s="4" t="str">
        <f>VLOOKUP(U31,Mapping!$A$1:$B$17,2,0)</f>
        <v>Texas</v>
      </c>
      <c r="X31" s="4">
        <v>334222078</v>
      </c>
      <c r="Y31" s="4">
        <v>1439631</v>
      </c>
    </row>
    <row r="32" spans="2:25" x14ac:dyDescent="0.35">
      <c r="B32" s="34">
        <v>44240</v>
      </c>
      <c r="C32" s="34" t="str">
        <f t="shared" si="0"/>
        <v>2021_02</v>
      </c>
      <c r="D32" s="43" t="str">
        <f t="shared" si="1"/>
        <v>2021_2</v>
      </c>
      <c r="E32" s="43" t="str">
        <f t="shared" si="2"/>
        <v>2021_02</v>
      </c>
      <c r="F32" s="75">
        <f t="shared" si="3"/>
        <v>2021</v>
      </c>
      <c r="G32" s="75">
        <f t="shared" si="4"/>
        <v>2</v>
      </c>
      <c r="H32" s="4">
        <v>474462</v>
      </c>
      <c r="I32" s="4"/>
      <c r="J32" s="4">
        <v>43463</v>
      </c>
      <c r="K32" s="4">
        <v>14396</v>
      </c>
      <c r="L32" s="4">
        <v>1805</v>
      </c>
      <c r="M32" s="4">
        <v>69283</v>
      </c>
      <c r="N32" s="4">
        <v>840926</v>
      </c>
      <c r="O32" s="4">
        <v>70272654</v>
      </c>
      <c r="P32" s="4">
        <v>234293</v>
      </c>
      <c r="Q32" s="4">
        <v>4140</v>
      </c>
      <c r="R32" s="4">
        <v>4648</v>
      </c>
      <c r="S32" s="4">
        <v>27357332</v>
      </c>
      <c r="T32" s="4">
        <v>90642</v>
      </c>
      <c r="U32" s="4">
        <v>56</v>
      </c>
      <c r="V32" s="42" t="str">
        <f>IFERROR(VLOOKUP(U32,Mapping!$A$1:$B$17,2,0),Absent)</f>
        <v>Texas</v>
      </c>
      <c r="W32" s="4" t="str">
        <f>VLOOKUP(U32,Mapping!$A$1:$B$17,2,0)</f>
        <v>Texas</v>
      </c>
      <c r="X32" s="4">
        <v>332782447</v>
      </c>
      <c r="Y32" s="4">
        <v>1757608</v>
      </c>
    </row>
    <row r="33" spans="2:25" x14ac:dyDescent="0.35">
      <c r="B33" s="34">
        <v>44239</v>
      </c>
      <c r="C33" s="34" t="str">
        <f t="shared" si="0"/>
        <v>2021_02</v>
      </c>
      <c r="D33" s="43" t="str">
        <f t="shared" si="1"/>
        <v>2021_2</v>
      </c>
      <c r="E33" s="43" t="str">
        <f t="shared" si="2"/>
        <v>2021_02</v>
      </c>
      <c r="F33" s="75">
        <f t="shared" si="3"/>
        <v>2021</v>
      </c>
      <c r="G33" s="75">
        <f t="shared" si="4"/>
        <v>2</v>
      </c>
      <c r="H33" s="4">
        <v>470995</v>
      </c>
      <c r="I33" s="4"/>
      <c r="J33" s="4">
        <v>43389</v>
      </c>
      <c r="K33" s="4">
        <v>14775</v>
      </c>
      <c r="L33" s="4">
        <v>2347</v>
      </c>
      <c r="M33" s="4">
        <v>71497</v>
      </c>
      <c r="N33" s="4">
        <v>839121</v>
      </c>
      <c r="O33" s="4">
        <v>70038361</v>
      </c>
      <c r="P33" s="4">
        <v>255983</v>
      </c>
      <c r="Q33" s="4">
        <v>4126</v>
      </c>
      <c r="R33" s="4">
        <v>4849</v>
      </c>
      <c r="S33" s="4">
        <v>27266690</v>
      </c>
      <c r="T33" s="4">
        <v>101030</v>
      </c>
      <c r="U33" s="4">
        <v>56</v>
      </c>
      <c r="V33" s="42" t="str">
        <f>IFERROR(VLOOKUP(U33,Mapping!$A$1:$B$17,2,0),Absent)</f>
        <v>Texas</v>
      </c>
      <c r="W33" s="4" t="str">
        <f>VLOOKUP(U33,Mapping!$A$1:$B$17,2,0)</f>
        <v>Texas</v>
      </c>
      <c r="X33" s="4">
        <v>331024839</v>
      </c>
      <c r="Y33" s="4">
        <v>1812454</v>
      </c>
    </row>
    <row r="34" spans="2:25" x14ac:dyDescent="0.35">
      <c r="B34" s="34">
        <v>44238</v>
      </c>
      <c r="C34" s="34" t="str">
        <f t="shared" si="0"/>
        <v>2021_02</v>
      </c>
      <c r="D34" s="43" t="str">
        <f t="shared" si="1"/>
        <v>2021_2</v>
      </c>
      <c r="E34" s="43" t="str">
        <f t="shared" si="2"/>
        <v>2021_02</v>
      </c>
      <c r="F34" s="75">
        <f t="shared" si="3"/>
        <v>2021</v>
      </c>
      <c r="G34" s="75">
        <f t="shared" si="4"/>
        <v>2</v>
      </c>
      <c r="H34" s="4">
        <v>465568</v>
      </c>
      <c r="I34" s="4"/>
      <c r="J34" s="4">
        <v>43291</v>
      </c>
      <c r="K34" s="4">
        <v>15190</v>
      </c>
      <c r="L34" s="4">
        <v>2460</v>
      </c>
      <c r="M34" s="4">
        <v>74225</v>
      </c>
      <c r="N34" s="4">
        <v>836774</v>
      </c>
      <c r="O34" s="4">
        <v>69782378</v>
      </c>
      <c r="P34" s="4">
        <v>260124</v>
      </c>
      <c r="Q34" s="4">
        <v>4113</v>
      </c>
      <c r="R34" s="4">
        <v>4970</v>
      </c>
      <c r="S34" s="4">
        <v>27165660</v>
      </c>
      <c r="T34" s="4">
        <v>102417</v>
      </c>
      <c r="U34" s="4">
        <v>56</v>
      </c>
      <c r="V34" s="42" t="str">
        <f>IFERROR(VLOOKUP(U34,Mapping!$A$1:$B$17,2,0),Absent)</f>
        <v>Texas</v>
      </c>
      <c r="W34" s="4" t="str">
        <f>VLOOKUP(U34,Mapping!$A$1:$B$17,2,0)</f>
        <v>Texas</v>
      </c>
      <c r="X34" s="4">
        <v>329212385</v>
      </c>
      <c r="Y34" s="4">
        <v>1855929</v>
      </c>
    </row>
    <row r="35" spans="2:25" x14ac:dyDescent="0.35">
      <c r="B35" s="34">
        <v>44237</v>
      </c>
      <c r="C35" s="34" t="str">
        <f t="shared" si="0"/>
        <v>2021_02</v>
      </c>
      <c r="D35" s="43" t="str">
        <f t="shared" si="1"/>
        <v>2021_2</v>
      </c>
      <c r="E35" s="43" t="str">
        <f t="shared" si="2"/>
        <v>2021_02</v>
      </c>
      <c r="F35" s="75">
        <f t="shared" si="3"/>
        <v>2021</v>
      </c>
      <c r="G35" s="75">
        <f t="shared" si="4"/>
        <v>2</v>
      </c>
      <c r="H35" s="4">
        <v>461695</v>
      </c>
      <c r="I35" s="4"/>
      <c r="J35" s="4">
        <v>43184</v>
      </c>
      <c r="K35" s="4">
        <v>15788</v>
      </c>
      <c r="L35" s="4">
        <v>3226</v>
      </c>
      <c r="M35" s="4">
        <v>76979</v>
      </c>
      <c r="N35" s="4">
        <v>834314</v>
      </c>
      <c r="O35" s="4">
        <v>69522254</v>
      </c>
      <c r="P35" s="4">
        <v>155861</v>
      </c>
      <c r="Q35" s="4">
        <v>4106</v>
      </c>
      <c r="R35" s="4">
        <v>5121</v>
      </c>
      <c r="S35" s="4">
        <v>27063243</v>
      </c>
      <c r="T35" s="4">
        <v>95194</v>
      </c>
      <c r="U35" s="4">
        <v>56</v>
      </c>
      <c r="V35" s="42" t="str">
        <f>IFERROR(VLOOKUP(U35,Mapping!$A$1:$B$17,2,0),Absent)</f>
        <v>Texas</v>
      </c>
      <c r="W35" s="4" t="str">
        <f>VLOOKUP(U35,Mapping!$A$1:$B$17,2,0)</f>
        <v>Texas</v>
      </c>
      <c r="X35" s="4">
        <v>327356456</v>
      </c>
      <c r="Y35" s="4">
        <v>1382709</v>
      </c>
    </row>
    <row r="36" spans="2:25" x14ac:dyDescent="0.35">
      <c r="B36" s="34">
        <v>44236</v>
      </c>
      <c r="C36" s="34" t="str">
        <f t="shared" si="0"/>
        <v>2021_02</v>
      </c>
      <c r="D36" s="43" t="str">
        <f t="shared" si="1"/>
        <v>2021_2</v>
      </c>
      <c r="E36" s="43" t="str">
        <f t="shared" si="2"/>
        <v>2021_02</v>
      </c>
      <c r="F36" s="75">
        <f t="shared" si="3"/>
        <v>2021</v>
      </c>
      <c r="G36" s="75">
        <f t="shared" si="4"/>
        <v>2</v>
      </c>
      <c r="H36" s="4">
        <v>458250</v>
      </c>
      <c r="I36" s="4"/>
      <c r="J36" s="4">
        <v>43000</v>
      </c>
      <c r="K36" s="4">
        <v>16129</v>
      </c>
      <c r="L36" s="4">
        <v>3144</v>
      </c>
      <c r="M36" s="4">
        <v>79179</v>
      </c>
      <c r="N36" s="4">
        <v>831088</v>
      </c>
      <c r="O36" s="4">
        <v>69366393</v>
      </c>
      <c r="P36" s="4">
        <v>337168</v>
      </c>
      <c r="Q36" s="4">
        <v>4092</v>
      </c>
      <c r="R36" s="4">
        <v>5216</v>
      </c>
      <c r="S36" s="4">
        <v>26968049</v>
      </c>
      <c r="T36" s="4">
        <v>92986</v>
      </c>
      <c r="U36" s="4">
        <v>56</v>
      </c>
      <c r="V36" s="42" t="str">
        <f>IFERROR(VLOOKUP(U36,Mapping!$A$1:$B$17,2,0),Absent)</f>
        <v>Texas</v>
      </c>
      <c r="W36" s="4" t="str">
        <f>VLOOKUP(U36,Mapping!$A$1:$B$17,2,0)</f>
        <v>Texas</v>
      </c>
      <c r="X36" s="4">
        <v>325973747</v>
      </c>
      <c r="Y36" s="4">
        <v>1488481</v>
      </c>
    </row>
    <row r="37" spans="2:25" x14ac:dyDescent="0.35">
      <c r="B37" s="34">
        <v>44235</v>
      </c>
      <c r="C37" s="34" t="str">
        <f t="shared" si="0"/>
        <v>2021_02</v>
      </c>
      <c r="D37" s="43" t="str">
        <f t="shared" si="1"/>
        <v>2021_2</v>
      </c>
      <c r="E37" s="43" t="str">
        <f t="shared" si="2"/>
        <v>2021_02</v>
      </c>
      <c r="F37" s="75">
        <f t="shared" si="3"/>
        <v>2021</v>
      </c>
      <c r="G37" s="75">
        <f t="shared" si="4"/>
        <v>2</v>
      </c>
      <c r="H37" s="4">
        <v>455455</v>
      </c>
      <c r="I37" s="4"/>
      <c r="J37" s="4">
        <v>42833</v>
      </c>
      <c r="K37" s="4">
        <v>16174</v>
      </c>
      <c r="L37" s="4">
        <v>1638</v>
      </c>
      <c r="M37" s="4">
        <v>80055</v>
      </c>
      <c r="N37" s="4">
        <v>827944</v>
      </c>
      <c r="O37" s="4">
        <v>69029225</v>
      </c>
      <c r="P37" s="4">
        <v>142156</v>
      </c>
      <c r="Q37" s="4">
        <v>4080</v>
      </c>
      <c r="R37" s="4">
        <v>5260</v>
      </c>
      <c r="S37" s="4">
        <v>26875063</v>
      </c>
      <c r="T37" s="4">
        <v>77737</v>
      </c>
      <c r="U37" s="4">
        <v>56</v>
      </c>
      <c r="V37" s="42" t="str">
        <f>IFERROR(VLOOKUP(U37,Mapping!$A$1:$B$17,2,0),Absent)</f>
        <v>Texas</v>
      </c>
      <c r="W37" s="4" t="str">
        <f>VLOOKUP(U37,Mapping!$A$1:$B$17,2,0)</f>
        <v>Texas</v>
      </c>
      <c r="X37" s="4">
        <v>324485266</v>
      </c>
      <c r="Y37" s="4">
        <v>1400009</v>
      </c>
    </row>
    <row r="38" spans="2:25" x14ac:dyDescent="0.35">
      <c r="B38" s="34">
        <v>44234</v>
      </c>
      <c r="C38" s="34" t="str">
        <f t="shared" si="0"/>
        <v>2021_02</v>
      </c>
      <c r="D38" s="43" t="str">
        <f t="shared" si="1"/>
        <v>2021_2</v>
      </c>
      <c r="E38" s="43" t="str">
        <f t="shared" si="2"/>
        <v>2021_02</v>
      </c>
      <c r="F38" s="75">
        <f t="shared" si="3"/>
        <v>2021</v>
      </c>
      <c r="G38" s="75">
        <f t="shared" si="4"/>
        <v>2</v>
      </c>
      <c r="H38" s="4">
        <v>454146</v>
      </c>
      <c r="I38" s="4">
        <v>1475</v>
      </c>
      <c r="J38" s="4">
        <v>42779</v>
      </c>
      <c r="K38" s="4">
        <v>16616</v>
      </c>
      <c r="L38" s="4">
        <v>1543</v>
      </c>
      <c r="M38" s="4">
        <v>81439</v>
      </c>
      <c r="N38" s="4">
        <v>826306</v>
      </c>
      <c r="O38" s="4">
        <v>68887069</v>
      </c>
      <c r="P38" s="4">
        <v>208303</v>
      </c>
      <c r="Q38" s="4">
        <v>4079</v>
      </c>
      <c r="R38" s="4">
        <v>5342</v>
      </c>
      <c r="S38" s="4">
        <v>26797326</v>
      </c>
      <c r="T38" s="4">
        <v>95994</v>
      </c>
      <c r="U38" s="4">
        <v>56</v>
      </c>
      <c r="V38" s="42" t="str">
        <f>IFERROR(VLOOKUP(U38,Mapping!$A$1:$B$17,2,0),Absent)</f>
        <v>Texas</v>
      </c>
      <c r="W38" s="4" t="str">
        <f>VLOOKUP(U38,Mapping!$A$1:$B$17,2,0)</f>
        <v>Texas</v>
      </c>
      <c r="X38" s="4">
        <v>323085257</v>
      </c>
      <c r="Y38" s="4">
        <v>1498808</v>
      </c>
    </row>
    <row r="39" spans="2:25" x14ac:dyDescent="0.35">
      <c r="B39" s="34">
        <v>44233</v>
      </c>
      <c r="C39" s="34" t="str">
        <f t="shared" si="0"/>
        <v>2021_02</v>
      </c>
      <c r="D39" s="43" t="str">
        <f t="shared" si="1"/>
        <v>2021_2</v>
      </c>
      <c r="E39" s="43" t="str">
        <f t="shared" si="2"/>
        <v>2021_02</v>
      </c>
      <c r="F39" s="75">
        <f t="shared" si="3"/>
        <v>2021</v>
      </c>
      <c r="G39" s="75">
        <f t="shared" si="4"/>
        <v>2</v>
      </c>
      <c r="H39" s="4">
        <v>452671</v>
      </c>
      <c r="I39" s="4">
        <v>2994</v>
      </c>
      <c r="J39" s="4">
        <v>42730</v>
      </c>
      <c r="K39" s="4">
        <v>17093</v>
      </c>
      <c r="L39" s="4">
        <v>2443</v>
      </c>
      <c r="M39" s="4">
        <v>84233</v>
      </c>
      <c r="N39" s="4">
        <v>824763</v>
      </c>
      <c r="O39" s="4">
        <v>68678766</v>
      </c>
      <c r="P39" s="4">
        <v>282477</v>
      </c>
      <c r="Q39" s="4">
        <v>4078</v>
      </c>
      <c r="R39" s="4">
        <v>5475</v>
      </c>
      <c r="S39" s="4">
        <v>26701332</v>
      </c>
      <c r="T39" s="4">
        <v>114557</v>
      </c>
      <c r="U39" s="4">
        <v>56</v>
      </c>
      <c r="V39" s="42" t="str">
        <f>IFERROR(VLOOKUP(U39,Mapping!$A$1:$B$17,2,0),Absent)</f>
        <v>Texas</v>
      </c>
      <c r="W39" s="4" t="str">
        <f>VLOOKUP(U39,Mapping!$A$1:$B$17,2,0)</f>
        <v>Texas</v>
      </c>
      <c r="X39" s="4">
        <v>321586449</v>
      </c>
      <c r="Y39" s="4">
        <v>1888854</v>
      </c>
    </row>
    <row r="40" spans="2:25" x14ac:dyDescent="0.35">
      <c r="B40" s="34">
        <v>44232</v>
      </c>
      <c r="C40" s="34" t="str">
        <f t="shared" si="0"/>
        <v>2021_02</v>
      </c>
      <c r="D40" s="43" t="str">
        <f t="shared" si="1"/>
        <v>2021_2</v>
      </c>
      <c r="E40" s="43" t="str">
        <f t="shared" si="2"/>
        <v>2021_02</v>
      </c>
      <c r="F40" s="75">
        <f t="shared" si="3"/>
        <v>2021</v>
      </c>
      <c r="G40" s="75">
        <f t="shared" si="4"/>
        <v>2</v>
      </c>
      <c r="H40" s="4">
        <v>449677</v>
      </c>
      <c r="I40" s="4">
        <v>3543</v>
      </c>
      <c r="J40" s="4">
        <v>42626</v>
      </c>
      <c r="K40" s="4">
        <v>17284</v>
      </c>
      <c r="L40" s="4">
        <v>2940</v>
      </c>
      <c r="M40" s="4">
        <v>86373</v>
      </c>
      <c r="N40" s="4">
        <v>822320</v>
      </c>
      <c r="O40" s="4">
        <v>68396289</v>
      </c>
      <c r="P40" s="4">
        <v>270754</v>
      </c>
      <c r="Q40" s="4">
        <v>4060</v>
      </c>
      <c r="R40" s="4">
        <v>5596</v>
      </c>
      <c r="S40" s="4">
        <v>26586775</v>
      </c>
      <c r="T40" s="4">
        <v>131146</v>
      </c>
      <c r="U40" s="4">
        <v>56</v>
      </c>
      <c r="V40" s="42" t="str">
        <f>IFERROR(VLOOKUP(U40,Mapping!$A$1:$B$17,2,0),Absent)</f>
        <v>Texas</v>
      </c>
      <c r="W40" s="4" t="str">
        <f>VLOOKUP(U40,Mapping!$A$1:$B$17,2,0)</f>
        <v>Texas</v>
      </c>
      <c r="X40" s="4">
        <v>319697595</v>
      </c>
      <c r="Y40" s="4">
        <v>1868496</v>
      </c>
    </row>
    <row r="41" spans="2:25" x14ac:dyDescent="0.35">
      <c r="B41" s="34">
        <v>44231</v>
      </c>
      <c r="C41" s="34" t="str">
        <f t="shared" si="0"/>
        <v>2021_02</v>
      </c>
      <c r="D41" s="43" t="str">
        <f t="shared" si="1"/>
        <v>2021_2</v>
      </c>
      <c r="E41" s="43" t="str">
        <f t="shared" si="2"/>
        <v>2021_02</v>
      </c>
      <c r="F41" s="75">
        <f t="shared" si="3"/>
        <v>2021</v>
      </c>
      <c r="G41" s="75">
        <f t="shared" si="4"/>
        <v>2</v>
      </c>
      <c r="H41" s="4">
        <v>446134</v>
      </c>
      <c r="I41" s="4">
        <v>5212</v>
      </c>
      <c r="J41" s="4">
        <v>42472</v>
      </c>
      <c r="K41" s="4">
        <v>17918</v>
      </c>
      <c r="L41" s="4">
        <v>3402</v>
      </c>
      <c r="M41" s="4">
        <v>88668</v>
      </c>
      <c r="N41" s="4">
        <v>819380</v>
      </c>
      <c r="O41" s="4">
        <v>68125535</v>
      </c>
      <c r="P41" s="4">
        <v>217496</v>
      </c>
      <c r="Q41" s="4">
        <v>4059</v>
      </c>
      <c r="R41" s="4">
        <v>5732</v>
      </c>
      <c r="S41" s="4">
        <v>26455629</v>
      </c>
      <c r="T41" s="4">
        <v>123907</v>
      </c>
      <c r="U41" s="4">
        <v>56</v>
      </c>
      <c r="V41" s="42" t="str">
        <f>IFERROR(VLOOKUP(U41,Mapping!$A$1:$B$17,2,0),Absent)</f>
        <v>Texas</v>
      </c>
      <c r="W41" s="4" t="str">
        <f>VLOOKUP(U41,Mapping!$A$1:$B$17,2,0)</f>
        <v>Texas</v>
      </c>
      <c r="X41" s="4">
        <v>317829099</v>
      </c>
      <c r="Y41" s="4">
        <v>1663995</v>
      </c>
    </row>
    <row r="42" spans="2:25" x14ac:dyDescent="0.35">
      <c r="B42" s="34">
        <v>44230</v>
      </c>
      <c r="C42" s="34" t="str">
        <f t="shared" si="0"/>
        <v>2021_02</v>
      </c>
      <c r="D42" s="43" t="str">
        <f t="shared" si="1"/>
        <v>2021_2</v>
      </c>
      <c r="E42" s="43" t="str">
        <f t="shared" si="2"/>
        <v>2021_02</v>
      </c>
      <c r="F42" s="75">
        <f t="shared" si="3"/>
        <v>2021</v>
      </c>
      <c r="G42" s="75">
        <f t="shared" si="4"/>
        <v>2</v>
      </c>
      <c r="H42" s="4">
        <v>440922</v>
      </c>
      <c r="I42" s="4">
        <v>3685</v>
      </c>
      <c r="J42" s="4">
        <v>42323</v>
      </c>
      <c r="K42" s="4">
        <v>18147</v>
      </c>
      <c r="L42" s="4">
        <v>3975</v>
      </c>
      <c r="M42" s="4">
        <v>91440</v>
      </c>
      <c r="N42" s="4">
        <v>815978</v>
      </c>
      <c r="O42" s="4">
        <v>67908039</v>
      </c>
      <c r="P42" s="4">
        <v>224499</v>
      </c>
      <c r="Q42" s="4">
        <v>4044</v>
      </c>
      <c r="R42" s="4">
        <v>5920</v>
      </c>
      <c r="S42" s="4">
        <v>26331722</v>
      </c>
      <c r="T42" s="4">
        <v>116960</v>
      </c>
      <c r="U42" s="4">
        <v>56</v>
      </c>
      <c r="V42" s="42" t="str">
        <f>IFERROR(VLOOKUP(U42,Mapping!$A$1:$B$17,2,0),Absent)</f>
        <v>Texas</v>
      </c>
      <c r="W42" s="4" t="str">
        <f>VLOOKUP(U42,Mapping!$A$1:$B$17,2,0)</f>
        <v>Texas</v>
      </c>
      <c r="X42" s="4">
        <v>316165104</v>
      </c>
      <c r="Y42" s="4">
        <v>1384881</v>
      </c>
    </row>
    <row r="43" spans="2:25" x14ac:dyDescent="0.35">
      <c r="B43" s="34">
        <v>44229</v>
      </c>
      <c r="C43" s="34" t="str">
        <f t="shared" si="0"/>
        <v>2021_02</v>
      </c>
      <c r="D43" s="43" t="str">
        <f t="shared" si="1"/>
        <v>2021_2</v>
      </c>
      <c r="E43" s="43" t="str">
        <f t="shared" si="2"/>
        <v>2021_02</v>
      </c>
      <c r="F43" s="75">
        <f t="shared" si="3"/>
        <v>2021</v>
      </c>
      <c r="G43" s="75">
        <f t="shared" si="4"/>
        <v>2</v>
      </c>
      <c r="H43" s="4">
        <v>437237</v>
      </c>
      <c r="I43" s="4">
        <v>3486</v>
      </c>
      <c r="J43" s="4">
        <v>42148</v>
      </c>
      <c r="K43" s="4">
        <v>18388</v>
      </c>
      <c r="L43" s="4">
        <v>3285</v>
      </c>
      <c r="M43" s="4">
        <v>92880</v>
      </c>
      <c r="N43" s="4">
        <v>812003</v>
      </c>
      <c r="O43" s="4">
        <v>67683540</v>
      </c>
      <c r="P43" s="4">
        <v>167082</v>
      </c>
      <c r="Q43" s="4">
        <v>4035</v>
      </c>
      <c r="R43" s="4">
        <v>6047</v>
      </c>
      <c r="S43" s="4">
        <v>26214762</v>
      </c>
      <c r="T43" s="4">
        <v>117616</v>
      </c>
      <c r="U43" s="4">
        <v>56</v>
      </c>
      <c r="V43" s="42" t="str">
        <f>IFERROR(VLOOKUP(U43,Mapping!$A$1:$B$17,2,0),Absent)</f>
        <v>Texas</v>
      </c>
      <c r="W43" s="4" t="str">
        <f>VLOOKUP(U43,Mapping!$A$1:$B$17,2,0)</f>
        <v>Texas</v>
      </c>
      <c r="X43" s="4">
        <v>314780223</v>
      </c>
      <c r="Y43" s="4">
        <v>1385595</v>
      </c>
    </row>
    <row r="44" spans="2:25" x14ac:dyDescent="0.35">
      <c r="B44" s="34">
        <v>44228</v>
      </c>
      <c r="C44" s="34" t="str">
        <f t="shared" si="0"/>
        <v>2021_02</v>
      </c>
      <c r="D44" s="43" t="str">
        <f t="shared" si="1"/>
        <v>2021_2</v>
      </c>
      <c r="E44" s="43" t="str">
        <f t="shared" si="2"/>
        <v>2021_02</v>
      </c>
      <c r="F44" s="75">
        <f t="shared" si="3"/>
        <v>2021</v>
      </c>
      <c r="G44" s="75">
        <f t="shared" si="4"/>
        <v>2</v>
      </c>
      <c r="H44" s="4">
        <v>433751</v>
      </c>
      <c r="I44" s="4">
        <v>1562</v>
      </c>
      <c r="J44" s="4">
        <v>41998</v>
      </c>
      <c r="K44" s="4">
        <v>18572</v>
      </c>
      <c r="L44" s="4">
        <v>1766</v>
      </c>
      <c r="M44" s="4">
        <v>93536</v>
      </c>
      <c r="N44" s="4">
        <v>808718</v>
      </c>
      <c r="O44" s="4">
        <v>67516458</v>
      </c>
      <c r="P44" s="4">
        <v>344975</v>
      </c>
      <c r="Q44" s="4">
        <v>4025</v>
      </c>
      <c r="R44" s="4">
        <v>6086</v>
      </c>
      <c r="S44" s="4">
        <v>26097146</v>
      </c>
      <c r="T44" s="4">
        <v>120200</v>
      </c>
      <c r="U44" s="4">
        <v>56</v>
      </c>
      <c r="V44" s="42" t="str">
        <f>IFERROR(VLOOKUP(U44,Mapping!$A$1:$B$17,2,0),Absent)</f>
        <v>Texas</v>
      </c>
      <c r="W44" s="4" t="str">
        <f>VLOOKUP(U44,Mapping!$A$1:$B$17,2,0)</f>
        <v>Texas</v>
      </c>
      <c r="X44" s="4">
        <v>313394628</v>
      </c>
      <c r="Y44" s="4">
        <v>1507545</v>
      </c>
    </row>
    <row r="45" spans="2:25" x14ac:dyDescent="0.35">
      <c r="B45" s="34">
        <v>44227</v>
      </c>
      <c r="C45" s="34" t="str">
        <f t="shared" si="0"/>
        <v>2021_01</v>
      </c>
      <c r="D45" s="43" t="str">
        <f t="shared" si="1"/>
        <v>2021_1</v>
      </c>
      <c r="E45" s="43" t="str">
        <f t="shared" si="2"/>
        <v>2021_01</v>
      </c>
      <c r="F45" s="75">
        <f t="shared" si="3"/>
        <v>2021</v>
      </c>
      <c r="G45" s="75">
        <f t="shared" si="4"/>
        <v>1</v>
      </c>
      <c r="H45" s="4">
        <v>432189</v>
      </c>
      <c r="I45" s="4">
        <v>2059</v>
      </c>
      <c r="J45" s="4">
        <v>41934</v>
      </c>
      <c r="K45" s="4">
        <v>18968</v>
      </c>
      <c r="L45" s="4">
        <v>2171</v>
      </c>
      <c r="M45" s="4">
        <v>95013</v>
      </c>
      <c r="N45" s="4">
        <v>806952</v>
      </c>
      <c r="O45" s="4">
        <v>67171483</v>
      </c>
      <c r="P45" s="4">
        <v>224593</v>
      </c>
      <c r="Q45" s="4">
        <v>4019</v>
      </c>
      <c r="R45" s="4">
        <v>6291</v>
      </c>
      <c r="S45" s="4">
        <v>25976946</v>
      </c>
      <c r="T45" s="4">
        <v>119367</v>
      </c>
      <c r="U45" s="4">
        <v>56</v>
      </c>
      <c r="V45" s="42" t="str">
        <f>IFERROR(VLOOKUP(U45,Mapping!$A$1:$B$17,2,0),Absent)</f>
        <v>Texas</v>
      </c>
      <c r="W45" s="4" t="str">
        <f>VLOOKUP(U45,Mapping!$A$1:$B$17,2,0)</f>
        <v>Texas</v>
      </c>
      <c r="X45" s="4">
        <v>311887083</v>
      </c>
      <c r="Y45" s="4">
        <v>1725724</v>
      </c>
    </row>
    <row r="46" spans="2:25" x14ac:dyDescent="0.35">
      <c r="B46" s="34">
        <v>44226</v>
      </c>
      <c r="C46" s="34" t="str">
        <f t="shared" si="0"/>
        <v>2021_01</v>
      </c>
      <c r="D46" s="43" t="str">
        <f t="shared" si="1"/>
        <v>2021_1</v>
      </c>
      <c r="E46" s="43" t="str">
        <f t="shared" si="2"/>
        <v>2021_01</v>
      </c>
      <c r="F46" s="75">
        <f t="shared" si="3"/>
        <v>2021</v>
      </c>
      <c r="G46" s="75">
        <f t="shared" si="4"/>
        <v>1</v>
      </c>
      <c r="H46" s="4">
        <v>430130</v>
      </c>
      <c r="I46" s="4">
        <v>2982</v>
      </c>
      <c r="J46" s="4">
        <v>41872</v>
      </c>
      <c r="K46" s="4">
        <v>19130</v>
      </c>
      <c r="L46" s="4">
        <v>3147</v>
      </c>
      <c r="M46" s="4">
        <v>97561</v>
      </c>
      <c r="N46" s="4">
        <v>804781</v>
      </c>
      <c r="O46" s="4">
        <v>66946890</v>
      </c>
      <c r="P46" s="4">
        <v>232299</v>
      </c>
      <c r="Q46" s="4">
        <v>4016</v>
      </c>
      <c r="R46" s="4">
        <v>6329</v>
      </c>
      <c r="S46" s="4">
        <v>25857579</v>
      </c>
      <c r="T46" s="4">
        <v>148824</v>
      </c>
      <c r="U46" s="4">
        <v>56</v>
      </c>
      <c r="V46" s="42" t="str">
        <f>IFERROR(VLOOKUP(U46,Mapping!$A$1:$B$17,2,0),Absent)</f>
        <v>Texas</v>
      </c>
      <c r="W46" s="4" t="str">
        <f>VLOOKUP(U46,Mapping!$A$1:$B$17,2,0)</f>
        <v>Texas</v>
      </c>
      <c r="X46" s="4">
        <v>310161359</v>
      </c>
      <c r="Y46" s="4">
        <v>2139579</v>
      </c>
    </row>
    <row r="47" spans="2:25" x14ac:dyDescent="0.35">
      <c r="B47" s="34">
        <v>44225</v>
      </c>
      <c r="C47" s="34" t="str">
        <f t="shared" si="0"/>
        <v>2021_01</v>
      </c>
      <c r="D47" s="43" t="str">
        <f t="shared" si="1"/>
        <v>2021_1</v>
      </c>
      <c r="E47" s="43" t="str">
        <f t="shared" si="2"/>
        <v>2021_01</v>
      </c>
      <c r="F47" s="75">
        <f t="shared" si="3"/>
        <v>2021</v>
      </c>
      <c r="G47" s="75">
        <f t="shared" si="4"/>
        <v>1</v>
      </c>
      <c r="H47" s="4">
        <v>427148</v>
      </c>
      <c r="I47" s="4">
        <v>3503</v>
      </c>
      <c r="J47" s="4">
        <v>41758</v>
      </c>
      <c r="K47" s="4">
        <v>19609</v>
      </c>
      <c r="L47" s="4">
        <v>2835</v>
      </c>
      <c r="M47" s="4">
        <v>101003</v>
      </c>
      <c r="N47" s="4">
        <v>801634</v>
      </c>
      <c r="O47" s="4">
        <v>66714591</v>
      </c>
      <c r="P47" s="4">
        <v>284168</v>
      </c>
      <c r="Q47" s="4">
        <v>4011</v>
      </c>
      <c r="R47" s="4">
        <v>6483</v>
      </c>
      <c r="S47" s="4">
        <v>25708755</v>
      </c>
      <c r="T47" s="4">
        <v>167111</v>
      </c>
      <c r="U47" s="4">
        <v>56</v>
      </c>
      <c r="V47" s="42" t="str">
        <f>IFERROR(VLOOKUP(U47,Mapping!$A$1:$B$17,2,0),Absent)</f>
        <v>Texas</v>
      </c>
      <c r="W47" s="4" t="str">
        <f>VLOOKUP(U47,Mapping!$A$1:$B$17,2,0)</f>
        <v>Texas</v>
      </c>
      <c r="X47" s="4">
        <v>308021780</v>
      </c>
      <c r="Y47" s="4">
        <v>1955101</v>
      </c>
    </row>
    <row r="48" spans="2:25" x14ac:dyDescent="0.35">
      <c r="B48" s="34">
        <v>44224</v>
      </c>
      <c r="C48" s="34" t="str">
        <f t="shared" si="0"/>
        <v>2021_01</v>
      </c>
      <c r="D48" s="43" t="str">
        <f t="shared" si="1"/>
        <v>2021_1</v>
      </c>
      <c r="E48" s="43" t="str">
        <f t="shared" si="2"/>
        <v>2021_01</v>
      </c>
      <c r="F48" s="75">
        <f t="shared" si="3"/>
        <v>2021</v>
      </c>
      <c r="G48" s="75">
        <f t="shared" si="4"/>
        <v>1</v>
      </c>
      <c r="H48" s="4">
        <v>423645</v>
      </c>
      <c r="I48" s="4">
        <v>4011</v>
      </c>
      <c r="J48" s="4">
        <v>41588</v>
      </c>
      <c r="K48" s="4">
        <v>20113</v>
      </c>
      <c r="L48" s="4">
        <v>3500</v>
      </c>
      <c r="M48" s="4">
        <v>104303</v>
      </c>
      <c r="N48" s="4">
        <v>798799</v>
      </c>
      <c r="O48" s="4">
        <v>66430423</v>
      </c>
      <c r="P48" s="4">
        <v>269667</v>
      </c>
      <c r="Q48" s="4">
        <v>4000</v>
      </c>
      <c r="R48" s="4">
        <v>6642</v>
      </c>
      <c r="S48" s="4">
        <v>25541644</v>
      </c>
      <c r="T48" s="4">
        <v>157306</v>
      </c>
      <c r="U48" s="4">
        <v>56</v>
      </c>
      <c r="V48" s="42" t="str">
        <f>IFERROR(VLOOKUP(U48,Mapping!$A$1:$B$17,2,0),Absent)</f>
        <v>Texas</v>
      </c>
      <c r="W48" s="4" t="str">
        <f>VLOOKUP(U48,Mapping!$A$1:$B$17,2,0)</f>
        <v>Texas</v>
      </c>
      <c r="X48" s="4">
        <v>306066679</v>
      </c>
      <c r="Y48" s="4">
        <v>1936761</v>
      </c>
    </row>
    <row r="49" spans="2:25" x14ac:dyDescent="0.35">
      <c r="B49" s="34">
        <v>44223</v>
      </c>
      <c r="C49" s="34" t="str">
        <f t="shared" si="0"/>
        <v>2021_01</v>
      </c>
      <c r="D49" s="43" t="str">
        <f t="shared" si="1"/>
        <v>2021_1</v>
      </c>
      <c r="E49" s="43" t="str">
        <f t="shared" si="2"/>
        <v>2021_01</v>
      </c>
      <c r="F49" s="75">
        <f t="shared" si="3"/>
        <v>2021</v>
      </c>
      <c r="G49" s="75">
        <f t="shared" si="4"/>
        <v>1</v>
      </c>
      <c r="H49" s="4">
        <v>419634</v>
      </c>
      <c r="I49" s="4">
        <v>4077</v>
      </c>
      <c r="J49" s="4">
        <v>41402</v>
      </c>
      <c r="K49" s="4">
        <v>20497</v>
      </c>
      <c r="L49" s="4">
        <v>4134</v>
      </c>
      <c r="M49" s="4">
        <v>107444</v>
      </c>
      <c r="N49" s="4">
        <v>795299</v>
      </c>
      <c r="O49" s="4">
        <v>66160756</v>
      </c>
      <c r="P49" s="4">
        <v>244553</v>
      </c>
      <c r="Q49" s="4">
        <v>3985</v>
      </c>
      <c r="R49" s="4">
        <v>6806</v>
      </c>
      <c r="S49" s="4">
        <v>25384338</v>
      </c>
      <c r="T49" s="4">
        <v>153985</v>
      </c>
      <c r="U49" s="4">
        <v>56</v>
      </c>
      <c r="V49" s="42" t="str">
        <f>IFERROR(VLOOKUP(U49,Mapping!$A$1:$B$17,2,0),Absent)</f>
        <v>Texas</v>
      </c>
      <c r="W49" s="4" t="str">
        <f>VLOOKUP(U49,Mapping!$A$1:$B$17,2,0)</f>
        <v>Texas</v>
      </c>
      <c r="X49" s="4">
        <v>304129918</v>
      </c>
      <c r="Y49" s="4">
        <v>1626393</v>
      </c>
    </row>
    <row r="50" spans="2:25" x14ac:dyDescent="0.35">
      <c r="B50" s="34">
        <v>44222</v>
      </c>
      <c r="C50" s="34" t="str">
        <f t="shared" si="0"/>
        <v>2021_01</v>
      </c>
      <c r="D50" s="43" t="str">
        <f t="shared" si="1"/>
        <v>2021_1</v>
      </c>
      <c r="E50" s="43" t="str">
        <f t="shared" si="2"/>
        <v>2021_01</v>
      </c>
      <c r="F50" s="75">
        <f t="shared" si="3"/>
        <v>2021</v>
      </c>
      <c r="G50" s="75">
        <f t="shared" si="4"/>
        <v>1</v>
      </c>
      <c r="H50" s="4">
        <v>415557</v>
      </c>
      <c r="I50" s="4">
        <v>3734</v>
      </c>
      <c r="J50" s="4">
        <v>41205</v>
      </c>
      <c r="K50" s="4">
        <v>20573</v>
      </c>
      <c r="L50" s="4">
        <v>3705</v>
      </c>
      <c r="M50" s="4">
        <v>108960</v>
      </c>
      <c r="N50" s="4">
        <v>791165</v>
      </c>
      <c r="O50" s="4">
        <v>65916203</v>
      </c>
      <c r="P50" s="4">
        <v>377450</v>
      </c>
      <c r="Q50" s="4">
        <v>3976</v>
      </c>
      <c r="R50" s="4">
        <v>6832</v>
      </c>
      <c r="S50" s="4">
        <v>25230353</v>
      </c>
      <c r="T50" s="4">
        <v>146448</v>
      </c>
      <c r="U50" s="4">
        <v>56</v>
      </c>
      <c r="V50" s="42" t="str">
        <f>IFERROR(VLOOKUP(U50,Mapping!$A$1:$B$17,2,0),Absent)</f>
        <v>Texas</v>
      </c>
      <c r="W50" s="4" t="str">
        <f>VLOOKUP(U50,Mapping!$A$1:$B$17,2,0)</f>
        <v>Texas</v>
      </c>
      <c r="X50" s="4">
        <v>302503525</v>
      </c>
      <c r="Y50" s="4">
        <v>1733799</v>
      </c>
    </row>
    <row r="51" spans="2:25" x14ac:dyDescent="0.35">
      <c r="B51" s="34">
        <v>44221</v>
      </c>
      <c r="C51" s="34" t="str">
        <f t="shared" si="0"/>
        <v>2021_01</v>
      </c>
      <c r="D51" s="43" t="str">
        <f t="shared" si="1"/>
        <v>2021_1</v>
      </c>
      <c r="E51" s="43" t="str">
        <f t="shared" si="2"/>
        <v>2021_01</v>
      </c>
      <c r="F51" s="75">
        <f t="shared" si="3"/>
        <v>2021</v>
      </c>
      <c r="G51" s="75">
        <f t="shared" si="4"/>
        <v>1</v>
      </c>
      <c r="H51" s="4">
        <v>411823</v>
      </c>
      <c r="I51" s="4">
        <v>1593</v>
      </c>
      <c r="J51" s="4">
        <v>41028</v>
      </c>
      <c r="K51" s="4">
        <v>20875</v>
      </c>
      <c r="L51" s="4">
        <v>2515</v>
      </c>
      <c r="M51" s="4">
        <v>109936</v>
      </c>
      <c r="N51" s="4">
        <v>787460</v>
      </c>
      <c r="O51" s="4">
        <v>65538753</v>
      </c>
      <c r="P51" s="4">
        <v>217006</v>
      </c>
      <c r="Q51" s="4">
        <v>3949</v>
      </c>
      <c r="R51" s="4">
        <v>6857</v>
      </c>
      <c r="S51" s="4">
        <v>25083905</v>
      </c>
      <c r="T51" s="4">
        <v>133454</v>
      </c>
      <c r="U51" s="4">
        <v>56</v>
      </c>
      <c r="V51" s="42" t="str">
        <f>IFERROR(VLOOKUP(U51,Mapping!$A$1:$B$17,2,0),Absent)</f>
        <v>Texas</v>
      </c>
      <c r="W51" s="4" t="str">
        <f>VLOOKUP(U51,Mapping!$A$1:$B$17,2,0)</f>
        <v>Texas</v>
      </c>
      <c r="X51" s="4">
        <v>300769726</v>
      </c>
      <c r="Y51" s="4">
        <v>1630391</v>
      </c>
    </row>
    <row r="52" spans="2:25" x14ac:dyDescent="0.35">
      <c r="B52" s="34">
        <v>44220</v>
      </c>
      <c r="C52" s="34" t="str">
        <f t="shared" si="0"/>
        <v>2021_01</v>
      </c>
      <c r="D52" s="43" t="str">
        <f t="shared" si="1"/>
        <v>2021_1</v>
      </c>
      <c r="E52" s="43" t="str">
        <f t="shared" si="2"/>
        <v>2021_01</v>
      </c>
      <c r="F52" s="75">
        <f t="shared" si="3"/>
        <v>2021</v>
      </c>
      <c r="G52" s="75">
        <f t="shared" si="4"/>
        <v>1</v>
      </c>
      <c r="H52" s="4">
        <v>410230</v>
      </c>
      <c r="I52" s="4">
        <v>1944</v>
      </c>
      <c r="J52" s="4">
        <v>40931</v>
      </c>
      <c r="K52" s="4">
        <v>21168</v>
      </c>
      <c r="L52" s="4">
        <v>1909</v>
      </c>
      <c r="M52" s="4">
        <v>110628</v>
      </c>
      <c r="N52" s="4">
        <v>784945</v>
      </c>
      <c r="O52" s="4">
        <v>65321747</v>
      </c>
      <c r="P52" s="4">
        <v>223447</v>
      </c>
      <c r="Q52" s="4">
        <v>3943</v>
      </c>
      <c r="R52" s="4">
        <v>6989</v>
      </c>
      <c r="S52" s="4">
        <v>24950451</v>
      </c>
      <c r="T52" s="4">
        <v>144234</v>
      </c>
      <c r="U52" s="4">
        <v>56</v>
      </c>
      <c r="V52" s="42" t="str">
        <f>IFERROR(VLOOKUP(U52,Mapping!$A$1:$B$17,2,0),Absent)</f>
        <v>Texas</v>
      </c>
      <c r="W52" s="4" t="str">
        <f>VLOOKUP(U52,Mapping!$A$1:$B$17,2,0)</f>
        <v>Texas</v>
      </c>
      <c r="X52" s="4">
        <v>299139335</v>
      </c>
      <c r="Y52" s="4">
        <v>1792892</v>
      </c>
    </row>
    <row r="53" spans="2:25" x14ac:dyDescent="0.35">
      <c r="B53" s="34">
        <v>44219</v>
      </c>
      <c r="C53" s="34" t="str">
        <f t="shared" si="0"/>
        <v>2021_01</v>
      </c>
      <c r="D53" s="43" t="str">
        <f t="shared" si="1"/>
        <v>2021_1</v>
      </c>
      <c r="E53" s="43" t="str">
        <f t="shared" si="2"/>
        <v>2021_01</v>
      </c>
      <c r="F53" s="75">
        <f t="shared" si="3"/>
        <v>2021</v>
      </c>
      <c r="G53" s="75">
        <f t="shared" si="4"/>
        <v>1</v>
      </c>
      <c r="H53" s="4">
        <v>408286</v>
      </c>
      <c r="I53" s="4">
        <v>3591</v>
      </c>
      <c r="J53" s="4">
        <v>40853</v>
      </c>
      <c r="K53" s="4">
        <v>21657</v>
      </c>
      <c r="L53" s="4">
        <v>6652</v>
      </c>
      <c r="M53" s="4">
        <v>113609</v>
      </c>
      <c r="N53" s="4">
        <v>783036</v>
      </c>
      <c r="O53" s="4">
        <v>65098300</v>
      </c>
      <c r="P53" s="4">
        <v>274547</v>
      </c>
      <c r="Q53" s="4">
        <v>3941</v>
      </c>
      <c r="R53" s="4">
        <v>7110</v>
      </c>
      <c r="S53" s="4">
        <v>24806217</v>
      </c>
      <c r="T53" s="4">
        <v>177118</v>
      </c>
      <c r="U53" s="4">
        <v>56</v>
      </c>
      <c r="V53" s="42" t="str">
        <f>IFERROR(VLOOKUP(U53,Mapping!$A$1:$B$17,2,0),Absent)</f>
        <v>Texas</v>
      </c>
      <c r="W53" s="4" t="str">
        <f>VLOOKUP(U53,Mapping!$A$1:$B$17,2,0)</f>
        <v>Texas</v>
      </c>
      <c r="X53" s="4">
        <v>297346443</v>
      </c>
      <c r="Y53" s="4">
        <v>1990072</v>
      </c>
    </row>
    <row r="54" spans="2:25" x14ac:dyDescent="0.35">
      <c r="B54" s="34">
        <v>44217</v>
      </c>
      <c r="C54" s="34" t="str">
        <f t="shared" si="0"/>
        <v>2021_01</v>
      </c>
      <c r="D54" s="43" t="str">
        <f t="shared" si="1"/>
        <v>2021_1</v>
      </c>
      <c r="E54" s="43" t="str">
        <f t="shared" si="2"/>
        <v>2021_01</v>
      </c>
      <c r="F54" s="75">
        <f t="shared" si="3"/>
        <v>2021</v>
      </c>
      <c r="G54" s="75">
        <f t="shared" si="4"/>
        <v>1</v>
      </c>
      <c r="H54" s="4">
        <v>400715</v>
      </c>
      <c r="I54" s="4">
        <v>3878</v>
      </c>
      <c r="J54" s="4">
        <v>40481</v>
      </c>
      <c r="K54" s="4">
        <v>22309</v>
      </c>
      <c r="L54" s="4">
        <v>4053</v>
      </c>
      <c r="M54" s="4">
        <v>119949</v>
      </c>
      <c r="N54" s="4">
        <v>772059</v>
      </c>
      <c r="O54" s="4">
        <v>64539361</v>
      </c>
      <c r="P54" s="4">
        <v>256168</v>
      </c>
      <c r="Q54" s="4">
        <v>3910</v>
      </c>
      <c r="R54" s="4">
        <v>7370</v>
      </c>
      <c r="S54" s="4">
        <v>24438184</v>
      </c>
      <c r="T54" s="4">
        <v>186275</v>
      </c>
      <c r="U54" s="4">
        <v>56</v>
      </c>
      <c r="V54" s="42" t="str">
        <f>IFERROR(VLOOKUP(U54,Mapping!$A$1:$B$17,2,0),Absent)</f>
        <v>Texas</v>
      </c>
      <c r="W54" s="4" t="str">
        <f>VLOOKUP(U54,Mapping!$A$1:$B$17,2,0)</f>
        <v>Texas</v>
      </c>
      <c r="X54" s="4">
        <v>293334343</v>
      </c>
      <c r="Y54" s="4">
        <v>1922155</v>
      </c>
    </row>
    <row r="55" spans="2:25" x14ac:dyDescent="0.35">
      <c r="B55" s="34">
        <v>44216</v>
      </c>
      <c r="C55" s="34" t="str">
        <f t="shared" si="0"/>
        <v>2021_01</v>
      </c>
      <c r="D55" s="43" t="str">
        <f t="shared" si="1"/>
        <v>2021_1</v>
      </c>
      <c r="E55" s="43" t="str">
        <f t="shared" si="2"/>
        <v>2021_01</v>
      </c>
      <c r="F55" s="75">
        <f t="shared" si="3"/>
        <v>2021</v>
      </c>
      <c r="G55" s="75">
        <f t="shared" si="4"/>
        <v>1</v>
      </c>
      <c r="H55" s="4">
        <v>396837</v>
      </c>
      <c r="I55" s="4">
        <v>4409</v>
      </c>
      <c r="J55" s="4">
        <v>40340</v>
      </c>
      <c r="K55" s="4">
        <v>22809</v>
      </c>
      <c r="L55" s="4">
        <v>5105</v>
      </c>
      <c r="M55" s="4">
        <v>122700</v>
      </c>
      <c r="N55" s="4">
        <v>768006</v>
      </c>
      <c r="O55" s="4">
        <v>64283193</v>
      </c>
      <c r="P55" s="4">
        <v>312902</v>
      </c>
      <c r="Q55" s="4">
        <v>3897</v>
      </c>
      <c r="R55" s="4">
        <v>7564</v>
      </c>
      <c r="S55" s="4">
        <v>24251909</v>
      </c>
      <c r="T55" s="4">
        <v>189203</v>
      </c>
      <c r="U55" s="4">
        <v>56</v>
      </c>
      <c r="V55" s="42" t="str">
        <f>IFERROR(VLOOKUP(U55,Mapping!$A$1:$B$17,2,0),Absent)</f>
        <v>Texas</v>
      </c>
      <c r="W55" s="4" t="str">
        <f>VLOOKUP(U55,Mapping!$A$1:$B$17,2,0)</f>
        <v>Texas</v>
      </c>
      <c r="X55" s="4">
        <v>291412188</v>
      </c>
      <c r="Y55" s="4">
        <v>1821802</v>
      </c>
    </row>
    <row r="56" spans="2:25" x14ac:dyDescent="0.35">
      <c r="B56" s="34">
        <v>44215</v>
      </c>
      <c r="C56" s="34" t="str">
        <f t="shared" si="0"/>
        <v>2021_01</v>
      </c>
      <c r="D56" s="43" t="str">
        <f t="shared" si="1"/>
        <v>2021_1</v>
      </c>
      <c r="E56" s="43" t="str">
        <f t="shared" si="2"/>
        <v>2021_01</v>
      </c>
      <c r="F56" s="75">
        <f t="shared" si="3"/>
        <v>2021</v>
      </c>
      <c r="G56" s="75">
        <f t="shared" si="4"/>
        <v>1</v>
      </c>
      <c r="H56" s="4">
        <v>392428</v>
      </c>
      <c r="I56" s="4">
        <v>2141</v>
      </c>
      <c r="J56" s="4">
        <v>40103</v>
      </c>
      <c r="K56" s="4">
        <v>23029</v>
      </c>
      <c r="L56" s="4">
        <v>3206</v>
      </c>
      <c r="M56" s="4">
        <v>123820</v>
      </c>
      <c r="N56" s="4">
        <v>762901</v>
      </c>
      <c r="O56" s="4">
        <v>63970291</v>
      </c>
      <c r="P56" s="4">
        <v>370922</v>
      </c>
      <c r="Q56" s="4">
        <v>3883</v>
      </c>
      <c r="R56" s="4">
        <v>7688</v>
      </c>
      <c r="S56" s="4">
        <v>24062706</v>
      </c>
      <c r="T56" s="4">
        <v>146626</v>
      </c>
      <c r="U56" s="4">
        <v>56</v>
      </c>
      <c r="V56" s="42" t="str">
        <f>IFERROR(VLOOKUP(U56,Mapping!$A$1:$B$17,2,0),Absent)</f>
        <v>Texas</v>
      </c>
      <c r="W56" s="4" t="str">
        <f>VLOOKUP(U56,Mapping!$A$1:$B$17,2,0)</f>
        <v>Texas</v>
      </c>
      <c r="X56" s="4">
        <v>289590386</v>
      </c>
      <c r="Y56" s="4">
        <v>1637938</v>
      </c>
    </row>
    <row r="57" spans="2:25" x14ac:dyDescent="0.35">
      <c r="B57" s="34">
        <v>44214</v>
      </c>
      <c r="C57" s="34" t="str">
        <f t="shared" si="0"/>
        <v>2021_01</v>
      </c>
      <c r="D57" s="43" t="str">
        <f t="shared" si="1"/>
        <v>2021_1</v>
      </c>
      <c r="E57" s="43" t="str">
        <f t="shared" si="2"/>
        <v>2021_01</v>
      </c>
      <c r="F57" s="75">
        <f t="shared" si="3"/>
        <v>2021</v>
      </c>
      <c r="G57" s="75">
        <f t="shared" si="4"/>
        <v>1</v>
      </c>
      <c r="H57" s="4">
        <v>390287</v>
      </c>
      <c r="I57" s="4">
        <v>1395</v>
      </c>
      <c r="J57" s="4">
        <v>39973</v>
      </c>
      <c r="K57" s="4">
        <v>23226</v>
      </c>
      <c r="L57" s="4">
        <v>2839</v>
      </c>
      <c r="M57" s="4">
        <v>123848</v>
      </c>
      <c r="N57" s="4">
        <v>759695</v>
      </c>
      <c r="O57" s="4">
        <v>63599369</v>
      </c>
      <c r="P57" s="4">
        <v>192825</v>
      </c>
      <c r="Q57" s="4">
        <v>3865</v>
      </c>
      <c r="R57" s="4">
        <v>7772</v>
      </c>
      <c r="S57" s="4">
        <v>23916080</v>
      </c>
      <c r="T57" s="4">
        <v>150792</v>
      </c>
      <c r="U57" s="4">
        <v>56</v>
      </c>
      <c r="V57" s="42" t="str">
        <f>IFERROR(VLOOKUP(U57,Mapping!$A$1:$B$17,2,0),Absent)</f>
        <v>Texas</v>
      </c>
      <c r="W57" s="4" t="str">
        <f>VLOOKUP(U57,Mapping!$A$1:$B$17,2,0)</f>
        <v>Texas</v>
      </c>
      <c r="X57" s="4">
        <v>287952448</v>
      </c>
      <c r="Y57" s="4">
        <v>1771268</v>
      </c>
    </row>
    <row r="58" spans="2:25" x14ac:dyDescent="0.35">
      <c r="B58" s="34">
        <v>44213</v>
      </c>
      <c r="C58" s="34" t="str">
        <f t="shared" si="0"/>
        <v>2021_01</v>
      </c>
      <c r="D58" s="43" t="str">
        <f t="shared" si="1"/>
        <v>2021_1</v>
      </c>
      <c r="E58" s="43" t="str">
        <f t="shared" si="2"/>
        <v>2021_01</v>
      </c>
      <c r="F58" s="75">
        <f t="shared" si="3"/>
        <v>2021</v>
      </c>
      <c r="G58" s="75">
        <f t="shared" si="4"/>
        <v>1</v>
      </c>
      <c r="H58" s="4">
        <v>388892</v>
      </c>
      <c r="I58" s="4">
        <v>2053</v>
      </c>
      <c r="J58" s="4">
        <v>39864</v>
      </c>
      <c r="K58" s="4">
        <v>23432</v>
      </c>
      <c r="L58" s="4">
        <v>2167</v>
      </c>
      <c r="M58" s="4">
        <v>124387</v>
      </c>
      <c r="N58" s="4">
        <v>756856</v>
      </c>
      <c r="O58" s="4">
        <v>63406544</v>
      </c>
      <c r="P58" s="4">
        <v>277842</v>
      </c>
      <c r="Q58" s="4">
        <v>3860</v>
      </c>
      <c r="R58" s="4">
        <v>7797</v>
      </c>
      <c r="S58" s="4">
        <v>23765288</v>
      </c>
      <c r="T58" s="4">
        <v>187218</v>
      </c>
      <c r="U58" s="4">
        <v>56</v>
      </c>
      <c r="V58" s="42" t="str">
        <f>IFERROR(VLOOKUP(U58,Mapping!$A$1:$B$17,2,0),Absent)</f>
        <v>Texas</v>
      </c>
      <c r="W58" s="4" t="str">
        <f>VLOOKUP(U58,Mapping!$A$1:$B$17,2,0)</f>
        <v>Texas</v>
      </c>
      <c r="X58" s="4">
        <v>286181180</v>
      </c>
      <c r="Y58" s="4">
        <v>1916756</v>
      </c>
    </row>
    <row r="59" spans="2:25" x14ac:dyDescent="0.35">
      <c r="B59" s="34">
        <v>44212</v>
      </c>
      <c r="C59" s="34" t="str">
        <f t="shared" si="0"/>
        <v>2021_01</v>
      </c>
      <c r="D59" s="43" t="str">
        <f t="shared" si="1"/>
        <v>2021_1</v>
      </c>
      <c r="E59" s="43" t="str">
        <f t="shared" si="2"/>
        <v>2021_01</v>
      </c>
      <c r="F59" s="75">
        <f t="shared" si="3"/>
        <v>2021</v>
      </c>
      <c r="G59" s="75">
        <f t="shared" si="4"/>
        <v>1</v>
      </c>
      <c r="H59" s="4">
        <v>386839</v>
      </c>
      <c r="I59" s="4">
        <v>3709</v>
      </c>
      <c r="J59" s="4">
        <v>39797</v>
      </c>
      <c r="K59" s="4">
        <v>23524</v>
      </c>
      <c r="L59" s="4">
        <v>4039</v>
      </c>
      <c r="M59" s="4">
        <v>126139</v>
      </c>
      <c r="N59" s="4">
        <v>754689</v>
      </c>
      <c r="O59" s="4">
        <v>63128702</v>
      </c>
      <c r="P59" s="4">
        <v>226342</v>
      </c>
      <c r="Q59" s="4">
        <v>3858</v>
      </c>
      <c r="R59" s="4">
        <v>7755</v>
      </c>
      <c r="S59" s="4">
        <v>23578070</v>
      </c>
      <c r="T59" s="4">
        <v>218085</v>
      </c>
      <c r="U59" s="4">
        <v>56</v>
      </c>
      <c r="V59" s="42" t="str">
        <f>IFERROR(VLOOKUP(U59,Mapping!$A$1:$B$17,2,0),Absent)</f>
        <v>Texas</v>
      </c>
      <c r="W59" s="4" t="str">
        <f>VLOOKUP(U59,Mapping!$A$1:$B$17,2,0)</f>
        <v>Texas</v>
      </c>
      <c r="X59" s="4">
        <v>284264424</v>
      </c>
      <c r="Y59" s="4">
        <v>2116224</v>
      </c>
    </row>
    <row r="60" spans="2:25" x14ac:dyDescent="0.35">
      <c r="B60" s="34">
        <v>44211</v>
      </c>
      <c r="C60" s="34" t="str">
        <f t="shared" si="0"/>
        <v>2021_01</v>
      </c>
      <c r="D60" s="43" t="str">
        <f t="shared" si="1"/>
        <v>2021_1</v>
      </c>
      <c r="E60" s="43" t="str">
        <f t="shared" si="2"/>
        <v>2021_01</v>
      </c>
      <c r="F60" s="75">
        <f t="shared" si="3"/>
        <v>2021</v>
      </c>
      <c r="G60" s="75">
        <f t="shared" si="4"/>
        <v>1</v>
      </c>
      <c r="H60" s="4">
        <v>383130</v>
      </c>
      <c r="I60" s="4">
        <v>3679</v>
      </c>
      <c r="J60" s="4">
        <v>39626</v>
      </c>
      <c r="K60" s="4">
        <v>23593</v>
      </c>
      <c r="L60" s="4">
        <v>4000</v>
      </c>
      <c r="M60" s="4">
        <v>127235</v>
      </c>
      <c r="N60" s="4">
        <v>750650</v>
      </c>
      <c r="O60" s="4">
        <v>62902360</v>
      </c>
      <c r="P60" s="4">
        <v>410997</v>
      </c>
      <c r="Q60" s="4">
        <v>3845</v>
      </c>
      <c r="R60" s="4">
        <v>7772</v>
      </c>
      <c r="S60" s="4">
        <v>23359985</v>
      </c>
      <c r="T60" s="4">
        <v>246454</v>
      </c>
      <c r="U60" s="4">
        <v>56</v>
      </c>
      <c r="V60" s="42" t="str">
        <f>IFERROR(VLOOKUP(U60,Mapping!$A$1:$B$17,2,0),Absent)</f>
        <v>Texas</v>
      </c>
      <c r="W60" s="4" t="str">
        <f>VLOOKUP(U60,Mapping!$A$1:$B$17,2,0)</f>
        <v>Texas</v>
      </c>
      <c r="X60" s="4">
        <v>282148200</v>
      </c>
      <c r="Y60" s="4">
        <v>2309884</v>
      </c>
    </row>
    <row r="61" spans="2:25" x14ac:dyDescent="0.35">
      <c r="B61" s="34">
        <v>44210</v>
      </c>
      <c r="C61" s="34" t="str">
        <f t="shared" si="0"/>
        <v>2021_01</v>
      </c>
      <c r="D61" s="43" t="str">
        <f t="shared" si="1"/>
        <v>2021_1</v>
      </c>
      <c r="E61" s="43" t="str">
        <f t="shared" si="2"/>
        <v>2021_01</v>
      </c>
      <c r="F61" s="75">
        <f t="shared" si="3"/>
        <v>2021</v>
      </c>
      <c r="G61" s="75">
        <f t="shared" si="4"/>
        <v>1</v>
      </c>
      <c r="H61" s="4">
        <v>379451</v>
      </c>
      <c r="I61" s="4">
        <v>3915</v>
      </c>
      <c r="J61" s="4">
        <v>39418</v>
      </c>
      <c r="K61" s="4">
        <v>23891</v>
      </c>
      <c r="L61" s="4">
        <v>3792</v>
      </c>
      <c r="M61" s="4">
        <v>128947</v>
      </c>
      <c r="N61" s="4">
        <v>746650</v>
      </c>
      <c r="O61" s="4">
        <v>62491363</v>
      </c>
      <c r="P61" s="4">
        <v>305894</v>
      </c>
      <c r="Q61" s="4">
        <v>3829</v>
      </c>
      <c r="R61" s="4">
        <v>7878</v>
      </c>
      <c r="S61" s="4">
        <v>23113531</v>
      </c>
      <c r="T61" s="4">
        <v>225616</v>
      </c>
      <c r="U61" s="4">
        <v>56</v>
      </c>
      <c r="V61" s="42" t="str">
        <f>IFERROR(VLOOKUP(U61,Mapping!$A$1:$B$17,2,0),Absent)</f>
        <v>Texas</v>
      </c>
      <c r="W61" s="4" t="str">
        <f>VLOOKUP(U61,Mapping!$A$1:$B$17,2,0)</f>
        <v>Texas</v>
      </c>
      <c r="X61" s="4">
        <v>279838316</v>
      </c>
      <c r="Y61" s="4">
        <v>2048899</v>
      </c>
    </row>
    <row r="62" spans="2:25" x14ac:dyDescent="0.35">
      <c r="B62" s="34">
        <v>44209</v>
      </c>
      <c r="C62" s="34" t="str">
        <f t="shared" si="0"/>
        <v>2021_01</v>
      </c>
      <c r="D62" s="43" t="str">
        <f t="shared" si="1"/>
        <v>2021_1</v>
      </c>
      <c r="E62" s="43" t="str">
        <f t="shared" si="2"/>
        <v>2021_01</v>
      </c>
      <c r="F62" s="75">
        <f t="shared" si="3"/>
        <v>2021</v>
      </c>
      <c r="G62" s="75">
        <f t="shared" si="4"/>
        <v>1</v>
      </c>
      <c r="H62" s="4">
        <v>375536</v>
      </c>
      <c r="I62" s="4">
        <v>4087</v>
      </c>
      <c r="J62" s="4">
        <v>39248</v>
      </c>
      <c r="K62" s="4">
        <v>23857</v>
      </c>
      <c r="L62" s="4">
        <v>5312</v>
      </c>
      <c r="M62" s="4">
        <v>130391</v>
      </c>
      <c r="N62" s="4">
        <v>742858</v>
      </c>
      <c r="O62" s="4">
        <v>62185469</v>
      </c>
      <c r="P62" s="4">
        <v>237885</v>
      </c>
      <c r="Q62" s="4">
        <v>3811</v>
      </c>
      <c r="R62" s="4">
        <v>7902</v>
      </c>
      <c r="S62" s="4">
        <v>22887915</v>
      </c>
      <c r="T62" s="4">
        <v>224491</v>
      </c>
      <c r="U62" s="4">
        <v>56</v>
      </c>
      <c r="V62" s="42" t="str">
        <f>IFERROR(VLOOKUP(U62,Mapping!$A$1:$B$17,2,0),Absent)</f>
        <v>Texas</v>
      </c>
      <c r="W62" s="4" t="str">
        <f>VLOOKUP(U62,Mapping!$A$1:$B$17,2,0)</f>
        <v>Texas</v>
      </c>
      <c r="X62" s="4">
        <v>277789417</v>
      </c>
      <c r="Y62" s="4">
        <v>1827396</v>
      </c>
    </row>
    <row r="63" spans="2:25" x14ac:dyDescent="0.35">
      <c r="B63" s="34">
        <v>44208</v>
      </c>
      <c r="C63" s="34" t="str">
        <f t="shared" si="0"/>
        <v>2021_01</v>
      </c>
      <c r="D63" s="43" t="str">
        <f t="shared" si="1"/>
        <v>2021_1</v>
      </c>
      <c r="E63" s="43" t="str">
        <f t="shared" si="2"/>
        <v>2021_01</v>
      </c>
      <c r="F63" s="75">
        <f t="shared" si="3"/>
        <v>2021</v>
      </c>
      <c r="G63" s="75">
        <f t="shared" si="4"/>
        <v>1</v>
      </c>
      <c r="H63" s="4">
        <v>371449</v>
      </c>
      <c r="I63" s="4">
        <v>4064</v>
      </c>
      <c r="J63" s="4">
        <v>39049</v>
      </c>
      <c r="K63" s="4">
        <v>23881</v>
      </c>
      <c r="L63" s="4">
        <v>4657</v>
      </c>
      <c r="M63" s="4">
        <v>131326</v>
      </c>
      <c r="N63" s="4">
        <v>737546</v>
      </c>
      <c r="O63" s="4">
        <v>61947584</v>
      </c>
      <c r="P63" s="4">
        <v>428795</v>
      </c>
      <c r="Q63" s="4">
        <v>3796</v>
      </c>
      <c r="R63" s="4">
        <v>7879</v>
      </c>
      <c r="S63" s="4">
        <v>22663424</v>
      </c>
      <c r="T63" s="4">
        <v>218020</v>
      </c>
      <c r="U63" s="4">
        <v>56</v>
      </c>
      <c r="V63" s="42" t="str">
        <f>IFERROR(VLOOKUP(U63,Mapping!$A$1:$B$17,2,0),Absent)</f>
        <v>Texas</v>
      </c>
      <c r="W63" s="4" t="str">
        <f>VLOOKUP(U63,Mapping!$A$1:$B$17,2,0)</f>
        <v>Texas</v>
      </c>
      <c r="X63" s="4">
        <v>275962021</v>
      </c>
      <c r="Y63" s="4">
        <v>1944234</v>
      </c>
    </row>
    <row r="64" spans="2:25" x14ac:dyDescent="0.35">
      <c r="B64" s="34">
        <v>44207</v>
      </c>
      <c r="C64" s="34" t="str">
        <f t="shared" si="0"/>
        <v>2021_01</v>
      </c>
      <c r="D64" s="43" t="str">
        <f t="shared" si="1"/>
        <v>2021_1</v>
      </c>
      <c r="E64" s="43" t="str">
        <f t="shared" si="2"/>
        <v>2021_01</v>
      </c>
      <c r="F64" s="75">
        <f t="shared" si="3"/>
        <v>2021</v>
      </c>
      <c r="G64" s="75">
        <f t="shared" si="4"/>
        <v>1</v>
      </c>
      <c r="H64" s="4">
        <v>367385</v>
      </c>
      <c r="I64" s="4">
        <v>1733</v>
      </c>
      <c r="J64" s="4">
        <v>38823</v>
      </c>
      <c r="K64" s="4">
        <v>23501</v>
      </c>
      <c r="L64" s="4">
        <v>3045</v>
      </c>
      <c r="M64" s="4">
        <v>129793</v>
      </c>
      <c r="N64" s="4">
        <v>732889</v>
      </c>
      <c r="O64" s="4">
        <v>61518789</v>
      </c>
      <c r="P64" s="4">
        <v>225808</v>
      </c>
      <c r="Q64" s="4">
        <v>3773</v>
      </c>
      <c r="R64" s="4">
        <v>7786</v>
      </c>
      <c r="S64" s="4">
        <v>22445404</v>
      </c>
      <c r="T64" s="4">
        <v>195255</v>
      </c>
      <c r="U64" s="4">
        <v>56</v>
      </c>
      <c r="V64" s="42" t="str">
        <f>IFERROR(VLOOKUP(U64,Mapping!$A$1:$B$17,2,0),Absent)</f>
        <v>Texas</v>
      </c>
      <c r="W64" s="4" t="str">
        <f>VLOOKUP(U64,Mapping!$A$1:$B$17,2,0)</f>
        <v>Texas</v>
      </c>
      <c r="X64" s="4">
        <v>274017787</v>
      </c>
      <c r="Y64" s="4">
        <v>1695767</v>
      </c>
    </row>
    <row r="65" spans="2:25" x14ac:dyDescent="0.35">
      <c r="B65" s="34">
        <v>44206</v>
      </c>
      <c r="C65" s="34" t="str">
        <f t="shared" si="0"/>
        <v>2021_01</v>
      </c>
      <c r="D65" s="43" t="str">
        <f t="shared" si="1"/>
        <v>2021_1</v>
      </c>
      <c r="E65" s="43" t="str">
        <f t="shared" si="2"/>
        <v>2021_01</v>
      </c>
      <c r="F65" s="75">
        <f t="shared" si="3"/>
        <v>2021</v>
      </c>
      <c r="G65" s="75">
        <f t="shared" si="4"/>
        <v>1</v>
      </c>
      <c r="H65" s="4">
        <v>365652</v>
      </c>
      <c r="I65" s="4">
        <v>2068</v>
      </c>
      <c r="J65" s="4">
        <v>38706</v>
      </c>
      <c r="K65" s="4">
        <v>23640</v>
      </c>
      <c r="L65" s="4">
        <v>2413</v>
      </c>
      <c r="M65" s="4">
        <v>129223</v>
      </c>
      <c r="N65" s="4">
        <v>729844</v>
      </c>
      <c r="O65" s="4">
        <v>61292981</v>
      </c>
      <c r="P65" s="4">
        <v>270382</v>
      </c>
      <c r="Q65" s="4">
        <v>3771</v>
      </c>
      <c r="R65" s="4">
        <v>7878</v>
      </c>
      <c r="S65" s="4">
        <v>22250149</v>
      </c>
      <c r="T65" s="4">
        <v>228732</v>
      </c>
      <c r="U65" s="4">
        <v>56</v>
      </c>
      <c r="V65" s="42" t="str">
        <f>IFERROR(VLOOKUP(U65,Mapping!$A$1:$B$17,2,0),Absent)</f>
        <v>Texas</v>
      </c>
      <c r="W65" s="4" t="str">
        <f>VLOOKUP(U65,Mapping!$A$1:$B$17,2,0)</f>
        <v>Texas</v>
      </c>
      <c r="X65" s="4">
        <v>272322020</v>
      </c>
      <c r="Y65" s="4">
        <v>2051661</v>
      </c>
    </row>
    <row r="66" spans="2:25" x14ac:dyDescent="0.35">
      <c r="B66" s="34">
        <v>44205</v>
      </c>
      <c r="C66" s="34" t="str">
        <f t="shared" si="0"/>
        <v>2021_01</v>
      </c>
      <c r="D66" s="43" t="str">
        <f t="shared" si="1"/>
        <v>2021_1</v>
      </c>
      <c r="E66" s="43" t="str">
        <f t="shared" si="2"/>
        <v>2021_01</v>
      </c>
      <c r="F66" s="75">
        <f t="shared" si="3"/>
        <v>2021</v>
      </c>
      <c r="G66" s="75">
        <f t="shared" si="4"/>
        <v>1</v>
      </c>
      <c r="H66" s="4">
        <v>363584</v>
      </c>
      <c r="I66" s="4">
        <v>3537</v>
      </c>
      <c r="J66" s="4">
        <v>38607</v>
      </c>
      <c r="K66" s="4">
        <v>23718</v>
      </c>
      <c r="L66" s="4">
        <v>6683</v>
      </c>
      <c r="M66" s="4">
        <v>130781</v>
      </c>
      <c r="N66" s="4">
        <v>727431</v>
      </c>
      <c r="O66" s="4">
        <v>61022599</v>
      </c>
      <c r="P66" s="4">
        <v>290183</v>
      </c>
      <c r="Q66" s="4">
        <v>3767</v>
      </c>
      <c r="R66" s="4">
        <v>7791</v>
      </c>
      <c r="S66" s="4">
        <v>22021417</v>
      </c>
      <c r="T66" s="4">
        <v>269368</v>
      </c>
      <c r="U66" s="4">
        <v>56</v>
      </c>
      <c r="V66" s="42" t="str">
        <f>IFERROR(VLOOKUP(U66,Mapping!$A$1:$B$17,2,0),Absent)</f>
        <v>Texas</v>
      </c>
      <c r="W66" s="4" t="str">
        <f>VLOOKUP(U66,Mapping!$A$1:$B$17,2,0)</f>
        <v>Texas</v>
      </c>
      <c r="X66" s="4">
        <v>270270359</v>
      </c>
      <c r="Y66" s="4">
        <v>2137700</v>
      </c>
    </row>
    <row r="67" spans="2:25" x14ac:dyDescent="0.35">
      <c r="B67" s="34">
        <v>44204</v>
      </c>
      <c r="C67" s="34" t="str">
        <f t="shared" ref="C67:C130" si="5">YEAR(B67)&amp;"_"&amp;TEXT(MONTH(B67),"00")</f>
        <v>2021_01</v>
      </c>
      <c r="D67" s="43" t="str">
        <f t="shared" ref="D67:D130" si="6">YEAR(B67)&amp;"_"&amp;MONTH(B67)</f>
        <v>2021_1</v>
      </c>
      <c r="E67" s="43" t="str">
        <f t="shared" ref="E67:E130" si="7">YEAR(B67)&amp;"_"&amp;TEXT(MONTH(B67),"00")</f>
        <v>2021_01</v>
      </c>
      <c r="F67" s="75">
        <f t="shared" ref="F67:F130" si="8">YEAR(B67)</f>
        <v>2021</v>
      </c>
      <c r="G67" s="75">
        <f t="shared" ref="G67:G130" si="9">MONTH(B67)</f>
        <v>1</v>
      </c>
      <c r="H67" s="4">
        <v>360047</v>
      </c>
      <c r="I67" s="4">
        <v>3780</v>
      </c>
      <c r="J67" s="4">
        <v>38432</v>
      </c>
      <c r="K67" s="4">
        <v>23912</v>
      </c>
      <c r="L67" s="4">
        <v>4705</v>
      </c>
      <c r="M67" s="4">
        <v>131921</v>
      </c>
      <c r="N67" s="4">
        <v>720748</v>
      </c>
      <c r="O67" s="4">
        <v>60732416</v>
      </c>
      <c r="P67" s="4">
        <v>320284</v>
      </c>
      <c r="Q67" s="4">
        <v>3756</v>
      </c>
      <c r="R67" s="4">
        <v>7908</v>
      </c>
      <c r="S67" s="4">
        <v>21752049</v>
      </c>
      <c r="T67" s="4">
        <v>295121</v>
      </c>
      <c r="U67" s="4">
        <v>56</v>
      </c>
      <c r="V67" s="42" t="str">
        <f>IFERROR(VLOOKUP(U67,Mapping!$A$1:$B$17,2,0),Absent)</f>
        <v>Texas</v>
      </c>
      <c r="W67" s="4" t="str">
        <f>VLOOKUP(U67,Mapping!$A$1:$B$17,2,0)</f>
        <v>Texas</v>
      </c>
      <c r="X67" s="4">
        <v>268132659</v>
      </c>
      <c r="Y67" s="4">
        <v>2146223</v>
      </c>
    </row>
    <row r="68" spans="2:25" x14ac:dyDescent="0.35">
      <c r="B68" s="34">
        <v>44203</v>
      </c>
      <c r="C68" s="34" t="str">
        <f t="shared" si="5"/>
        <v>2021_01</v>
      </c>
      <c r="D68" s="43" t="str">
        <f t="shared" si="6"/>
        <v>2021_1</v>
      </c>
      <c r="E68" s="43" t="str">
        <f t="shared" si="7"/>
        <v>2021_01</v>
      </c>
      <c r="F68" s="75">
        <f t="shared" si="8"/>
        <v>2021</v>
      </c>
      <c r="G68" s="75">
        <f t="shared" si="9"/>
        <v>1</v>
      </c>
      <c r="H68" s="4">
        <v>356267</v>
      </c>
      <c r="I68" s="4">
        <v>4079</v>
      </c>
      <c r="J68" s="4">
        <v>38236</v>
      </c>
      <c r="K68" s="4">
        <v>23821</v>
      </c>
      <c r="L68" s="4">
        <v>5312</v>
      </c>
      <c r="M68" s="4">
        <v>132370</v>
      </c>
      <c r="N68" s="4">
        <v>716043</v>
      </c>
      <c r="O68" s="4">
        <v>60412132</v>
      </c>
      <c r="P68" s="4">
        <v>246578</v>
      </c>
      <c r="Q68" s="4">
        <v>3748</v>
      </c>
      <c r="R68" s="4">
        <v>7900</v>
      </c>
      <c r="S68" s="4">
        <v>21456928</v>
      </c>
      <c r="T68" s="4">
        <v>272043</v>
      </c>
      <c r="U68" s="4">
        <v>56</v>
      </c>
      <c r="V68" s="42" t="str">
        <f>IFERROR(VLOOKUP(U68,Mapping!$A$1:$B$17,2,0),Absent)</f>
        <v>Texas</v>
      </c>
      <c r="W68" s="4" t="str">
        <f>VLOOKUP(U68,Mapping!$A$1:$B$17,2,0)</f>
        <v>Texas</v>
      </c>
      <c r="X68" s="4">
        <v>265986436</v>
      </c>
      <c r="Y68" s="4">
        <v>1928262</v>
      </c>
    </row>
    <row r="69" spans="2:25" x14ac:dyDescent="0.35">
      <c r="B69" s="34">
        <v>44202</v>
      </c>
      <c r="C69" s="34" t="str">
        <f t="shared" si="5"/>
        <v>2021_01</v>
      </c>
      <c r="D69" s="43" t="str">
        <f t="shared" si="6"/>
        <v>2021_1</v>
      </c>
      <c r="E69" s="43" t="str">
        <f t="shared" si="7"/>
        <v>2021_01</v>
      </c>
      <c r="F69" s="75">
        <f t="shared" si="8"/>
        <v>2021</v>
      </c>
      <c r="G69" s="75">
        <f t="shared" si="9"/>
        <v>1</v>
      </c>
      <c r="H69" s="4">
        <v>352188</v>
      </c>
      <c r="I69" s="4">
        <v>3902</v>
      </c>
      <c r="J69" s="4">
        <v>38064</v>
      </c>
      <c r="K69" s="4">
        <v>23708</v>
      </c>
      <c r="L69" s="4">
        <v>6607</v>
      </c>
      <c r="M69" s="4">
        <v>132474</v>
      </c>
      <c r="N69" s="4">
        <v>710731</v>
      </c>
      <c r="O69" s="4">
        <v>60165554</v>
      </c>
      <c r="P69" s="4">
        <v>263088</v>
      </c>
      <c r="Q69" s="4">
        <v>3739</v>
      </c>
      <c r="R69" s="4">
        <v>7946</v>
      </c>
      <c r="S69" s="4">
        <v>21184885</v>
      </c>
      <c r="T69" s="4">
        <v>250184</v>
      </c>
      <c r="U69" s="4">
        <v>56</v>
      </c>
      <c r="V69" s="42" t="str">
        <f>IFERROR(VLOOKUP(U69,Mapping!$A$1:$B$17,2,0),Absent)</f>
        <v>Texas</v>
      </c>
      <c r="W69" s="4" t="str">
        <f>VLOOKUP(U69,Mapping!$A$1:$B$17,2,0)</f>
        <v>Texas</v>
      </c>
      <c r="X69" s="4">
        <v>264058174</v>
      </c>
      <c r="Y69" s="4">
        <v>1650493</v>
      </c>
    </row>
    <row r="70" spans="2:25" x14ac:dyDescent="0.35">
      <c r="B70" s="34">
        <v>44201</v>
      </c>
      <c r="C70" s="34" t="str">
        <f t="shared" si="5"/>
        <v>2021_01</v>
      </c>
      <c r="D70" s="43" t="str">
        <f t="shared" si="6"/>
        <v>2021_1</v>
      </c>
      <c r="E70" s="43" t="str">
        <f t="shared" si="7"/>
        <v>2021_01</v>
      </c>
      <c r="F70" s="75">
        <f t="shared" si="8"/>
        <v>2021</v>
      </c>
      <c r="G70" s="75">
        <f t="shared" si="9"/>
        <v>1</v>
      </c>
      <c r="H70" s="4">
        <v>348286</v>
      </c>
      <c r="I70" s="4">
        <v>3484</v>
      </c>
      <c r="J70" s="4">
        <v>37841</v>
      </c>
      <c r="K70" s="4">
        <v>23509</v>
      </c>
      <c r="L70" s="4">
        <v>4290</v>
      </c>
      <c r="M70" s="4">
        <v>131195</v>
      </c>
      <c r="N70" s="4">
        <v>704124</v>
      </c>
      <c r="O70" s="4">
        <v>59902466</v>
      </c>
      <c r="P70" s="4">
        <v>480256</v>
      </c>
      <c r="Q70" s="4">
        <v>3718</v>
      </c>
      <c r="R70" s="4">
        <v>7976</v>
      </c>
      <c r="S70" s="4">
        <v>20934701</v>
      </c>
      <c r="T70" s="4">
        <v>219075</v>
      </c>
      <c r="U70" s="4">
        <v>56</v>
      </c>
      <c r="V70" s="42" t="str">
        <f>IFERROR(VLOOKUP(U70,Mapping!$A$1:$B$17,2,0),Absent)</f>
        <v>Texas</v>
      </c>
      <c r="W70" s="4" t="str">
        <f>VLOOKUP(U70,Mapping!$A$1:$B$17,2,0)</f>
        <v>Texas</v>
      </c>
      <c r="X70" s="4">
        <v>262407681</v>
      </c>
      <c r="Y70" s="4">
        <v>1721007</v>
      </c>
    </row>
    <row r="71" spans="2:25" x14ac:dyDescent="0.35">
      <c r="B71" s="34">
        <v>44199</v>
      </c>
      <c r="C71" s="34" t="str">
        <f t="shared" si="5"/>
        <v>2021_01</v>
      </c>
      <c r="D71" s="43" t="str">
        <f t="shared" si="6"/>
        <v>2021_1</v>
      </c>
      <c r="E71" s="43" t="str">
        <f t="shared" si="7"/>
        <v>2021_01</v>
      </c>
      <c r="F71" s="75">
        <f t="shared" si="8"/>
        <v>2021</v>
      </c>
      <c r="G71" s="75">
        <f t="shared" si="9"/>
        <v>1</v>
      </c>
      <c r="H71" s="4">
        <v>343255</v>
      </c>
      <c r="I71" s="4">
        <v>1455</v>
      </c>
      <c r="J71" s="4">
        <v>37433</v>
      </c>
      <c r="K71" s="4">
        <v>23243</v>
      </c>
      <c r="L71" s="4">
        <v>2226</v>
      </c>
      <c r="M71" s="4">
        <v>125562</v>
      </c>
      <c r="N71" s="4">
        <v>695942</v>
      </c>
      <c r="O71" s="4">
        <v>59273596</v>
      </c>
      <c r="P71" s="4">
        <v>215583</v>
      </c>
      <c r="Q71" s="4">
        <v>3688</v>
      </c>
      <c r="R71" s="4">
        <v>7939</v>
      </c>
      <c r="S71" s="4">
        <v>20536055</v>
      </c>
      <c r="T71" s="4">
        <v>208457</v>
      </c>
      <c r="U71" s="4">
        <v>56</v>
      </c>
      <c r="V71" s="42" t="str">
        <f>IFERROR(VLOOKUP(U71,Mapping!$A$1:$B$17,2,0),Absent)</f>
        <v>Texas</v>
      </c>
      <c r="W71" s="4" t="str">
        <f>VLOOKUP(U71,Mapping!$A$1:$B$17,2,0)</f>
        <v>Texas</v>
      </c>
      <c r="X71" s="4">
        <v>259174063</v>
      </c>
      <c r="Y71" s="4">
        <v>1444257</v>
      </c>
    </row>
    <row r="72" spans="2:25" x14ac:dyDescent="0.35">
      <c r="B72" s="34">
        <v>44198</v>
      </c>
      <c r="C72" s="34" t="str">
        <f t="shared" si="5"/>
        <v>2021_01</v>
      </c>
      <c r="D72" s="43" t="str">
        <f t="shared" si="6"/>
        <v>2021_1</v>
      </c>
      <c r="E72" s="43" t="str">
        <f t="shared" si="7"/>
        <v>2021_01</v>
      </c>
      <c r="F72" s="75">
        <f t="shared" si="8"/>
        <v>2021</v>
      </c>
      <c r="G72" s="75">
        <f t="shared" si="9"/>
        <v>1</v>
      </c>
      <c r="H72" s="4">
        <v>341800</v>
      </c>
      <c r="I72" s="4">
        <v>2406</v>
      </c>
      <c r="J72" s="4">
        <v>37309</v>
      </c>
      <c r="K72" s="4">
        <v>23133</v>
      </c>
      <c r="L72" s="4">
        <v>3051</v>
      </c>
      <c r="M72" s="4">
        <v>123614</v>
      </c>
      <c r="N72" s="4">
        <v>693716</v>
      </c>
      <c r="O72" s="4">
        <v>59058013</v>
      </c>
      <c r="P72" s="4">
        <v>221792</v>
      </c>
      <c r="Q72" s="4">
        <v>3684</v>
      </c>
      <c r="R72" s="4">
        <v>7910</v>
      </c>
      <c r="S72" s="4">
        <v>20327598</v>
      </c>
      <c r="T72" s="4">
        <v>280318</v>
      </c>
      <c r="U72" s="4">
        <v>56</v>
      </c>
      <c r="V72" s="42" t="str">
        <f>IFERROR(VLOOKUP(U72,Mapping!$A$1:$B$17,2,0),Absent)</f>
        <v>Texas</v>
      </c>
      <c r="W72" s="4" t="str">
        <f>VLOOKUP(U72,Mapping!$A$1:$B$17,2,0)</f>
        <v>Texas</v>
      </c>
      <c r="X72" s="4">
        <v>257729806</v>
      </c>
      <c r="Y72" s="4">
        <v>1934350</v>
      </c>
    </row>
    <row r="73" spans="2:25" x14ac:dyDescent="0.35">
      <c r="B73" s="34">
        <v>44197</v>
      </c>
      <c r="C73" s="34" t="str">
        <f t="shared" si="5"/>
        <v>2021_01</v>
      </c>
      <c r="D73" s="43" t="str">
        <f t="shared" si="6"/>
        <v>2021_1</v>
      </c>
      <c r="E73" s="43" t="str">
        <f t="shared" si="7"/>
        <v>2021_01</v>
      </c>
      <c r="F73" s="75">
        <f t="shared" si="8"/>
        <v>2021</v>
      </c>
      <c r="G73" s="75">
        <f t="shared" si="9"/>
        <v>1</v>
      </c>
      <c r="H73" s="4">
        <v>339394</v>
      </c>
      <c r="I73" s="4">
        <v>2592</v>
      </c>
      <c r="J73" s="4">
        <v>37196</v>
      </c>
      <c r="K73" s="4">
        <v>23255</v>
      </c>
      <c r="L73" s="4">
        <v>4550</v>
      </c>
      <c r="M73" s="4">
        <v>125047</v>
      </c>
      <c r="N73" s="4">
        <v>690665</v>
      </c>
      <c r="O73" s="4">
        <v>58836221</v>
      </c>
      <c r="P73" s="4">
        <v>192048</v>
      </c>
      <c r="Q73" s="4">
        <v>3681</v>
      </c>
      <c r="R73" s="4">
        <v>7990</v>
      </c>
      <c r="S73" s="4">
        <v>20047280</v>
      </c>
      <c r="T73" s="4">
        <v>182906</v>
      </c>
      <c r="U73" s="4">
        <v>56</v>
      </c>
      <c r="V73" s="42" t="str">
        <f>IFERROR(VLOOKUP(U73,Mapping!$A$1:$B$17,2,0),Absent)</f>
        <v>Texas</v>
      </c>
      <c r="W73" s="4" t="str">
        <f>VLOOKUP(U73,Mapping!$A$1:$B$17,2,0)</f>
        <v>Texas</v>
      </c>
      <c r="X73" s="4">
        <v>255795456</v>
      </c>
      <c r="Y73" s="4">
        <v>1545537</v>
      </c>
    </row>
    <row r="74" spans="2:25" x14ac:dyDescent="0.35">
      <c r="B74" s="34">
        <v>44196</v>
      </c>
      <c r="C74" s="34" t="str">
        <f t="shared" si="5"/>
        <v>2020_12</v>
      </c>
      <c r="D74" s="43" t="str">
        <f t="shared" si="6"/>
        <v>2020_12</v>
      </c>
      <c r="E74" s="43" t="str">
        <f t="shared" si="7"/>
        <v>2020_12</v>
      </c>
      <c r="F74" s="75">
        <f t="shared" si="8"/>
        <v>2020</v>
      </c>
      <c r="G74" s="75">
        <f t="shared" si="9"/>
        <v>12</v>
      </c>
      <c r="H74" s="4">
        <v>336802</v>
      </c>
      <c r="I74" s="4">
        <v>3297</v>
      </c>
      <c r="J74" s="4">
        <v>37066</v>
      </c>
      <c r="K74" s="4">
        <v>23097</v>
      </c>
      <c r="L74" s="4">
        <v>4348</v>
      </c>
      <c r="M74" s="4">
        <v>125423</v>
      </c>
      <c r="N74" s="4">
        <v>686115</v>
      </c>
      <c r="O74" s="4">
        <v>58644173</v>
      </c>
      <c r="P74" s="4">
        <v>262855</v>
      </c>
      <c r="Q74" s="4">
        <v>3672</v>
      </c>
      <c r="R74" s="4">
        <v>8004</v>
      </c>
      <c r="S74" s="4">
        <v>19864374</v>
      </c>
      <c r="T74" s="4">
        <v>226246</v>
      </c>
      <c r="U74" s="4">
        <v>56</v>
      </c>
      <c r="V74" s="42" t="str">
        <f>IFERROR(VLOOKUP(U74,Mapping!$A$1:$B$17,2,0),Absent)</f>
        <v>Texas</v>
      </c>
      <c r="W74" s="4" t="str">
        <f>VLOOKUP(U74,Mapping!$A$1:$B$17,2,0)</f>
        <v>Texas</v>
      </c>
      <c r="X74" s="4">
        <v>254249919</v>
      </c>
      <c r="Y74" s="4">
        <v>1797220</v>
      </c>
    </row>
    <row r="75" spans="2:25" x14ac:dyDescent="0.35">
      <c r="B75" s="34">
        <v>44195</v>
      </c>
      <c r="C75" s="34" t="str">
        <f t="shared" si="5"/>
        <v>2020_12</v>
      </c>
      <c r="D75" s="43" t="str">
        <f t="shared" si="6"/>
        <v>2020_12</v>
      </c>
      <c r="E75" s="43" t="str">
        <f t="shared" si="7"/>
        <v>2020_12</v>
      </c>
      <c r="F75" s="75">
        <f t="shared" si="8"/>
        <v>2020</v>
      </c>
      <c r="G75" s="75">
        <f t="shared" si="9"/>
        <v>12</v>
      </c>
      <c r="H75" s="4">
        <v>333505</v>
      </c>
      <c r="I75" s="4">
        <v>3900</v>
      </c>
      <c r="J75" s="4">
        <v>36855</v>
      </c>
      <c r="K75" s="4">
        <v>23069</v>
      </c>
      <c r="L75" s="4">
        <v>5514</v>
      </c>
      <c r="M75" s="4">
        <v>125220</v>
      </c>
      <c r="N75" s="4">
        <v>681767</v>
      </c>
      <c r="O75" s="4">
        <v>58381318</v>
      </c>
      <c r="P75" s="4">
        <v>215107</v>
      </c>
      <c r="Q75" s="4">
        <v>3653</v>
      </c>
      <c r="R75" s="4">
        <v>7930</v>
      </c>
      <c r="S75" s="4">
        <v>19638128</v>
      </c>
      <c r="T75" s="4">
        <v>229496</v>
      </c>
      <c r="U75" s="4">
        <v>56</v>
      </c>
      <c r="V75" s="42" t="str">
        <f>IFERROR(VLOOKUP(U75,Mapping!$A$1:$B$17,2,0),Absent)</f>
        <v>Texas</v>
      </c>
      <c r="W75" s="4" t="str">
        <f>VLOOKUP(U75,Mapping!$A$1:$B$17,2,0)</f>
        <v>Texas</v>
      </c>
      <c r="X75" s="4">
        <v>252452699</v>
      </c>
      <c r="Y75" s="4">
        <v>1583713</v>
      </c>
    </row>
    <row r="76" spans="2:25" x14ac:dyDescent="0.35">
      <c r="B76" s="34">
        <v>44194</v>
      </c>
      <c r="C76" s="34" t="str">
        <f t="shared" si="5"/>
        <v>2020_12</v>
      </c>
      <c r="D76" s="43" t="str">
        <f t="shared" si="6"/>
        <v>2020_12</v>
      </c>
      <c r="E76" s="43" t="str">
        <f t="shared" si="7"/>
        <v>2020_12</v>
      </c>
      <c r="F76" s="75">
        <f t="shared" si="8"/>
        <v>2020</v>
      </c>
      <c r="G76" s="75">
        <f t="shared" si="9"/>
        <v>12</v>
      </c>
      <c r="H76" s="4">
        <v>329605</v>
      </c>
      <c r="I76" s="4">
        <v>3289</v>
      </c>
      <c r="J76" s="4">
        <v>36583</v>
      </c>
      <c r="K76" s="4">
        <v>22838</v>
      </c>
      <c r="L76" s="4">
        <v>5261</v>
      </c>
      <c r="M76" s="4">
        <v>124686</v>
      </c>
      <c r="N76" s="4">
        <v>676253</v>
      </c>
      <c r="O76" s="4">
        <v>58166211</v>
      </c>
      <c r="P76" s="4">
        <v>201698</v>
      </c>
      <c r="Q76" s="4">
        <v>3635</v>
      </c>
      <c r="R76" s="4">
        <v>7885</v>
      </c>
      <c r="S76" s="4">
        <v>19408632</v>
      </c>
      <c r="T76" s="4">
        <v>199679</v>
      </c>
      <c r="U76" s="4">
        <v>56</v>
      </c>
      <c r="V76" s="42" t="str">
        <f>IFERROR(VLOOKUP(U76,Mapping!$A$1:$B$17,2,0),Absent)</f>
        <v>Texas</v>
      </c>
      <c r="W76" s="4" t="str">
        <f>VLOOKUP(U76,Mapping!$A$1:$B$17,2,0)</f>
        <v>Texas</v>
      </c>
      <c r="X76" s="4">
        <v>250868986</v>
      </c>
      <c r="Y76" s="4">
        <v>1343514</v>
      </c>
    </row>
    <row r="77" spans="2:25" x14ac:dyDescent="0.35">
      <c r="B77" s="34">
        <v>44193</v>
      </c>
      <c r="C77" s="34" t="str">
        <f t="shared" si="5"/>
        <v>2020_12</v>
      </c>
      <c r="D77" s="43" t="str">
        <f t="shared" si="6"/>
        <v>2020_12</v>
      </c>
      <c r="E77" s="43" t="str">
        <f t="shared" si="7"/>
        <v>2020_12</v>
      </c>
      <c r="F77" s="75">
        <f t="shared" si="8"/>
        <v>2020</v>
      </c>
      <c r="G77" s="75">
        <f t="shared" si="9"/>
        <v>12</v>
      </c>
      <c r="H77" s="4">
        <v>326316</v>
      </c>
      <c r="I77" s="4">
        <v>1490</v>
      </c>
      <c r="J77" s="4">
        <v>36308</v>
      </c>
      <c r="K77" s="4">
        <v>22579</v>
      </c>
      <c r="L77" s="4">
        <v>3723</v>
      </c>
      <c r="M77" s="4">
        <v>121202</v>
      </c>
      <c r="N77" s="4">
        <v>670992</v>
      </c>
      <c r="O77" s="4">
        <v>57964513</v>
      </c>
      <c r="P77" s="4">
        <v>309721</v>
      </c>
      <c r="Q77" s="4">
        <v>3612</v>
      </c>
      <c r="R77" s="4">
        <v>7948</v>
      </c>
      <c r="S77" s="4">
        <v>19208953</v>
      </c>
      <c r="T77" s="4">
        <v>164127</v>
      </c>
      <c r="U77" s="4">
        <v>56</v>
      </c>
      <c r="V77" s="42" t="str">
        <f>IFERROR(VLOOKUP(U77,Mapping!$A$1:$B$17,2,0),Absent)</f>
        <v>Texas</v>
      </c>
      <c r="W77" s="4" t="str">
        <f>VLOOKUP(U77,Mapping!$A$1:$B$17,2,0)</f>
        <v>Texas</v>
      </c>
      <c r="X77" s="4">
        <v>249525472</v>
      </c>
      <c r="Y77" s="4">
        <v>1332122</v>
      </c>
    </row>
    <row r="78" spans="2:25" x14ac:dyDescent="0.35">
      <c r="B78" s="34">
        <v>44192</v>
      </c>
      <c r="C78" s="34" t="str">
        <f t="shared" si="5"/>
        <v>2020_12</v>
      </c>
      <c r="D78" s="43" t="str">
        <f t="shared" si="6"/>
        <v>2020_12</v>
      </c>
      <c r="E78" s="43" t="str">
        <f t="shared" si="7"/>
        <v>2020_12</v>
      </c>
      <c r="F78" s="75">
        <f t="shared" si="8"/>
        <v>2020</v>
      </c>
      <c r="G78" s="75">
        <f t="shared" si="9"/>
        <v>12</v>
      </c>
      <c r="H78" s="4">
        <v>324826</v>
      </c>
      <c r="I78" s="4">
        <v>1397</v>
      </c>
      <c r="J78" s="4">
        <v>36164</v>
      </c>
      <c r="K78" s="4">
        <v>22447</v>
      </c>
      <c r="L78" s="4">
        <v>2302</v>
      </c>
      <c r="M78" s="4">
        <v>118720</v>
      </c>
      <c r="N78" s="4">
        <v>667269</v>
      </c>
      <c r="O78" s="4">
        <v>57654792</v>
      </c>
      <c r="P78" s="4">
        <v>204288</v>
      </c>
      <c r="Q78" s="4">
        <v>3604</v>
      </c>
      <c r="R78" s="4">
        <v>7878</v>
      </c>
      <c r="S78" s="4">
        <v>19044826</v>
      </c>
      <c r="T78" s="4">
        <v>153540</v>
      </c>
      <c r="U78" s="4">
        <v>56</v>
      </c>
      <c r="V78" s="42" t="str">
        <f>IFERROR(VLOOKUP(U78,Mapping!$A$1:$B$17,2,0),Absent)</f>
        <v>Texas</v>
      </c>
      <c r="W78" s="4" t="str">
        <f>VLOOKUP(U78,Mapping!$A$1:$B$17,2,0)</f>
        <v>Texas</v>
      </c>
      <c r="X78" s="4">
        <v>248193350</v>
      </c>
      <c r="Y78" s="4">
        <v>1395240</v>
      </c>
    </row>
    <row r="79" spans="2:25" x14ac:dyDescent="0.35">
      <c r="B79" s="34">
        <v>44191</v>
      </c>
      <c r="C79" s="34" t="str">
        <f t="shared" si="5"/>
        <v>2020_12</v>
      </c>
      <c r="D79" s="43" t="str">
        <f t="shared" si="6"/>
        <v>2020_12</v>
      </c>
      <c r="E79" s="43" t="str">
        <f t="shared" si="7"/>
        <v>2020_12</v>
      </c>
      <c r="F79" s="75">
        <f t="shared" si="8"/>
        <v>2020</v>
      </c>
      <c r="G79" s="75">
        <f t="shared" si="9"/>
        <v>12</v>
      </c>
      <c r="H79" s="4">
        <v>323429</v>
      </c>
      <c r="I79" s="4">
        <v>1426</v>
      </c>
      <c r="J79" s="4">
        <v>36038</v>
      </c>
      <c r="K79" s="4">
        <v>22373</v>
      </c>
      <c r="L79" s="4">
        <v>2292</v>
      </c>
      <c r="M79" s="4">
        <v>117344</v>
      </c>
      <c r="N79" s="4">
        <v>664967</v>
      </c>
      <c r="O79" s="4">
        <v>57450504</v>
      </c>
      <c r="P79" s="4">
        <v>214555</v>
      </c>
      <c r="Q79" s="4">
        <v>3593</v>
      </c>
      <c r="R79" s="4">
        <v>7809</v>
      </c>
      <c r="S79" s="4">
        <v>18891286</v>
      </c>
      <c r="T79" s="4">
        <v>190594</v>
      </c>
      <c r="U79" s="4">
        <v>56</v>
      </c>
      <c r="V79" s="42" t="str">
        <f>IFERROR(VLOOKUP(U79,Mapping!$A$1:$B$17,2,0),Absent)</f>
        <v>Texas</v>
      </c>
      <c r="W79" s="4" t="str">
        <f>VLOOKUP(U79,Mapping!$A$1:$B$17,2,0)</f>
        <v>Texas</v>
      </c>
      <c r="X79" s="4">
        <v>246798110</v>
      </c>
      <c r="Y79" s="4">
        <v>1974298</v>
      </c>
    </row>
    <row r="80" spans="2:25" x14ac:dyDescent="0.35">
      <c r="B80" s="34">
        <v>44190</v>
      </c>
      <c r="C80" s="34" t="str">
        <f t="shared" si="5"/>
        <v>2020_12</v>
      </c>
      <c r="D80" s="43" t="str">
        <f t="shared" si="6"/>
        <v>2020_12</v>
      </c>
      <c r="E80" s="43" t="str">
        <f t="shared" si="7"/>
        <v>2020_12</v>
      </c>
      <c r="F80" s="75">
        <f t="shared" si="8"/>
        <v>2020</v>
      </c>
      <c r="G80" s="75">
        <f t="shared" si="9"/>
        <v>12</v>
      </c>
      <c r="H80" s="4">
        <v>322003</v>
      </c>
      <c r="I80" s="4">
        <v>1553</v>
      </c>
      <c r="J80" s="4">
        <v>35945</v>
      </c>
      <c r="K80" s="4">
        <v>22418</v>
      </c>
      <c r="L80" s="4">
        <v>2047</v>
      </c>
      <c r="M80" s="4">
        <v>118948</v>
      </c>
      <c r="N80" s="4">
        <v>662675</v>
      </c>
      <c r="O80" s="4">
        <v>57235949</v>
      </c>
      <c r="P80" s="4">
        <v>170690</v>
      </c>
      <c r="Q80" s="4">
        <v>3592</v>
      </c>
      <c r="R80" s="4">
        <v>7831</v>
      </c>
      <c r="S80" s="4">
        <v>18700692</v>
      </c>
      <c r="T80" s="4">
        <v>126796</v>
      </c>
      <c r="U80" s="4">
        <v>56</v>
      </c>
      <c r="V80" s="42" t="str">
        <f>IFERROR(VLOOKUP(U80,Mapping!$A$1:$B$17,2,0),Absent)</f>
        <v>Texas</v>
      </c>
      <c r="W80" s="4" t="str">
        <f>VLOOKUP(U80,Mapping!$A$1:$B$17,2,0)</f>
        <v>Texas</v>
      </c>
      <c r="X80" s="4">
        <v>244823812</v>
      </c>
      <c r="Y80" s="4">
        <v>1568040</v>
      </c>
    </row>
    <row r="81" spans="2:25" x14ac:dyDescent="0.35">
      <c r="B81" s="34">
        <v>44189</v>
      </c>
      <c r="C81" s="34" t="str">
        <f t="shared" si="5"/>
        <v>2020_12</v>
      </c>
      <c r="D81" s="43" t="str">
        <f t="shared" si="6"/>
        <v>2020_12</v>
      </c>
      <c r="E81" s="43" t="str">
        <f t="shared" si="7"/>
        <v>2020_12</v>
      </c>
      <c r="F81" s="75">
        <f t="shared" si="8"/>
        <v>2020</v>
      </c>
      <c r="G81" s="75">
        <f t="shared" si="9"/>
        <v>12</v>
      </c>
      <c r="H81" s="4">
        <v>320450</v>
      </c>
      <c r="I81" s="4">
        <v>2958</v>
      </c>
      <c r="J81" s="4">
        <v>35899</v>
      </c>
      <c r="K81" s="4">
        <v>22623</v>
      </c>
      <c r="L81" s="4">
        <v>4289</v>
      </c>
      <c r="M81" s="4">
        <v>120200</v>
      </c>
      <c r="N81" s="4">
        <v>660628</v>
      </c>
      <c r="O81" s="4">
        <v>57065259</v>
      </c>
      <c r="P81" s="4">
        <v>322117</v>
      </c>
      <c r="Q81" s="4">
        <v>3587</v>
      </c>
      <c r="R81" s="4">
        <v>7792</v>
      </c>
      <c r="S81" s="4">
        <v>18573896</v>
      </c>
      <c r="T81" s="4">
        <v>206684</v>
      </c>
      <c r="U81" s="4">
        <v>56</v>
      </c>
      <c r="V81" s="42" t="str">
        <f>IFERROR(VLOOKUP(U81,Mapping!$A$1:$B$17,2,0),Absent)</f>
        <v>Texas</v>
      </c>
      <c r="W81" s="4" t="str">
        <f>VLOOKUP(U81,Mapping!$A$1:$B$17,2,0)</f>
        <v>Texas</v>
      </c>
      <c r="X81" s="4">
        <v>243255772</v>
      </c>
      <c r="Y81" s="4">
        <v>2031894</v>
      </c>
    </row>
    <row r="82" spans="2:25" x14ac:dyDescent="0.35">
      <c r="B82" s="34">
        <v>44188</v>
      </c>
      <c r="C82" s="34" t="str">
        <f t="shared" si="5"/>
        <v>2020_12</v>
      </c>
      <c r="D82" s="43" t="str">
        <f t="shared" si="6"/>
        <v>2020_12</v>
      </c>
      <c r="E82" s="43" t="str">
        <f t="shared" si="7"/>
        <v>2020_12</v>
      </c>
      <c r="F82" s="75">
        <f t="shared" si="8"/>
        <v>2020</v>
      </c>
      <c r="G82" s="75">
        <f t="shared" si="9"/>
        <v>12</v>
      </c>
      <c r="H82" s="4">
        <v>317492</v>
      </c>
      <c r="I82" s="4">
        <v>3393</v>
      </c>
      <c r="J82" s="4">
        <v>35695</v>
      </c>
      <c r="K82" s="4">
        <v>22489</v>
      </c>
      <c r="L82" s="4">
        <v>4795</v>
      </c>
      <c r="M82" s="4">
        <v>119463</v>
      </c>
      <c r="N82" s="4">
        <v>656339</v>
      </c>
      <c r="O82" s="4">
        <v>56743142</v>
      </c>
      <c r="P82" s="4">
        <v>304962</v>
      </c>
      <c r="Q82" s="4">
        <v>3579</v>
      </c>
      <c r="R82" s="4">
        <v>7819</v>
      </c>
      <c r="S82" s="4">
        <v>18367212</v>
      </c>
      <c r="T82" s="4">
        <v>224526</v>
      </c>
      <c r="U82" s="4">
        <v>56</v>
      </c>
      <c r="V82" s="42" t="str">
        <f>IFERROR(VLOOKUP(U82,Mapping!$A$1:$B$17,2,0),Absent)</f>
        <v>Texas</v>
      </c>
      <c r="W82" s="4" t="str">
        <f>VLOOKUP(U82,Mapping!$A$1:$B$17,2,0)</f>
        <v>Texas</v>
      </c>
      <c r="X82" s="4">
        <v>241223878</v>
      </c>
      <c r="Y82" s="4">
        <v>1791481</v>
      </c>
    </row>
    <row r="83" spans="2:25" x14ac:dyDescent="0.35">
      <c r="B83" s="34">
        <v>44187</v>
      </c>
      <c r="C83" s="34" t="str">
        <f t="shared" si="5"/>
        <v>2020_12</v>
      </c>
      <c r="D83" s="43" t="str">
        <f t="shared" si="6"/>
        <v>2020_12</v>
      </c>
      <c r="E83" s="43" t="str">
        <f t="shared" si="7"/>
        <v>2020_12</v>
      </c>
      <c r="F83" s="75">
        <f t="shared" si="8"/>
        <v>2020</v>
      </c>
      <c r="G83" s="75">
        <f t="shared" si="9"/>
        <v>12</v>
      </c>
      <c r="H83" s="4">
        <v>314099</v>
      </c>
      <c r="I83" s="4">
        <v>3137</v>
      </c>
      <c r="J83" s="4">
        <v>35428</v>
      </c>
      <c r="K83" s="4">
        <v>22213</v>
      </c>
      <c r="L83" s="4">
        <v>4567</v>
      </c>
      <c r="M83" s="4">
        <v>117777</v>
      </c>
      <c r="N83" s="4">
        <v>651544</v>
      </c>
      <c r="O83" s="4">
        <v>56438180</v>
      </c>
      <c r="P83" s="4">
        <v>268046</v>
      </c>
      <c r="Q83" s="4">
        <v>3554</v>
      </c>
      <c r="R83" s="4">
        <v>7830</v>
      </c>
      <c r="S83" s="4">
        <v>18142686</v>
      </c>
      <c r="T83" s="4">
        <v>193008</v>
      </c>
      <c r="U83" s="4">
        <v>56</v>
      </c>
      <c r="V83" s="42" t="str">
        <f>IFERROR(VLOOKUP(U83,Mapping!$A$1:$B$17,2,0),Absent)</f>
        <v>Texas</v>
      </c>
      <c r="W83" s="4" t="str">
        <f>VLOOKUP(U83,Mapping!$A$1:$B$17,2,0)</f>
        <v>Texas</v>
      </c>
      <c r="X83" s="4">
        <v>239432397</v>
      </c>
      <c r="Y83" s="4">
        <v>1770133</v>
      </c>
    </row>
    <row r="84" spans="2:25" x14ac:dyDescent="0.35">
      <c r="B84" s="34">
        <v>44186</v>
      </c>
      <c r="C84" s="34" t="str">
        <f t="shared" si="5"/>
        <v>2020_12</v>
      </c>
      <c r="D84" s="43" t="str">
        <f t="shared" si="6"/>
        <v>2020_12</v>
      </c>
      <c r="E84" s="43" t="str">
        <f t="shared" si="7"/>
        <v>2020_12</v>
      </c>
      <c r="F84" s="75">
        <f t="shared" si="8"/>
        <v>2020</v>
      </c>
      <c r="G84" s="75">
        <f t="shared" si="9"/>
        <v>12</v>
      </c>
      <c r="H84" s="4">
        <v>310962</v>
      </c>
      <c r="I84" s="4">
        <v>1480</v>
      </c>
      <c r="J84" s="4">
        <v>35178</v>
      </c>
      <c r="K84" s="4">
        <v>21884</v>
      </c>
      <c r="L84" s="4">
        <v>3111</v>
      </c>
      <c r="M84" s="4">
        <v>115358</v>
      </c>
      <c r="N84" s="4">
        <v>646977</v>
      </c>
      <c r="O84" s="4">
        <v>56170134</v>
      </c>
      <c r="P84" s="4">
        <v>439796</v>
      </c>
      <c r="Q84" s="4">
        <v>3539</v>
      </c>
      <c r="R84" s="4">
        <v>7783</v>
      </c>
      <c r="S84" s="4">
        <v>17949678</v>
      </c>
      <c r="T84" s="4">
        <v>179406</v>
      </c>
      <c r="U84" s="4">
        <v>56</v>
      </c>
      <c r="V84" s="42" t="str">
        <f>IFERROR(VLOOKUP(U84,Mapping!$A$1:$B$17,2,0),Absent)</f>
        <v>Texas</v>
      </c>
      <c r="W84" s="4" t="str">
        <f>VLOOKUP(U84,Mapping!$A$1:$B$17,2,0)</f>
        <v>Texas</v>
      </c>
      <c r="X84" s="4">
        <v>237662264</v>
      </c>
      <c r="Y84" s="4">
        <v>1974590</v>
      </c>
    </row>
    <row r="85" spans="2:25" x14ac:dyDescent="0.35">
      <c r="B85" s="34">
        <v>44185</v>
      </c>
      <c r="C85" s="34" t="str">
        <f t="shared" si="5"/>
        <v>2020_12</v>
      </c>
      <c r="D85" s="43" t="str">
        <f t="shared" si="6"/>
        <v>2020_12</v>
      </c>
      <c r="E85" s="43" t="str">
        <f t="shared" si="7"/>
        <v>2020_12</v>
      </c>
      <c r="F85" s="75">
        <f t="shared" si="8"/>
        <v>2020</v>
      </c>
      <c r="G85" s="75">
        <f t="shared" si="9"/>
        <v>12</v>
      </c>
      <c r="H85" s="4">
        <v>309482</v>
      </c>
      <c r="I85" s="4">
        <v>1668</v>
      </c>
      <c r="J85" s="4">
        <v>35030</v>
      </c>
      <c r="K85" s="4">
        <v>21763</v>
      </c>
      <c r="L85" s="4">
        <v>2382</v>
      </c>
      <c r="M85" s="4">
        <v>113601</v>
      </c>
      <c r="N85" s="4">
        <v>643866</v>
      </c>
      <c r="O85" s="4">
        <v>55730338</v>
      </c>
      <c r="P85" s="4">
        <v>249266</v>
      </c>
      <c r="Q85" s="4">
        <v>3530</v>
      </c>
      <c r="R85" s="4">
        <v>7695</v>
      </c>
      <c r="S85" s="4">
        <v>17770272</v>
      </c>
      <c r="T85" s="4">
        <v>197494</v>
      </c>
      <c r="U85" s="4">
        <v>56</v>
      </c>
      <c r="V85" s="42" t="str">
        <f>IFERROR(VLOOKUP(U85,Mapping!$A$1:$B$17,2,0),Absent)</f>
        <v>Texas</v>
      </c>
      <c r="W85" s="4" t="str">
        <f>VLOOKUP(U85,Mapping!$A$1:$B$17,2,0)</f>
        <v>Texas</v>
      </c>
      <c r="X85" s="4">
        <v>235687674</v>
      </c>
      <c r="Y85" s="4">
        <v>1821629</v>
      </c>
    </row>
    <row r="86" spans="2:25" x14ac:dyDescent="0.35">
      <c r="B86" s="34">
        <v>44184</v>
      </c>
      <c r="C86" s="34" t="str">
        <f t="shared" si="5"/>
        <v>2020_12</v>
      </c>
      <c r="D86" s="43" t="str">
        <f t="shared" si="6"/>
        <v>2020_12</v>
      </c>
      <c r="E86" s="43" t="str">
        <f t="shared" si="7"/>
        <v>2020_12</v>
      </c>
      <c r="F86" s="75">
        <f t="shared" si="8"/>
        <v>2020</v>
      </c>
      <c r="G86" s="75">
        <f t="shared" si="9"/>
        <v>12</v>
      </c>
      <c r="H86" s="4">
        <v>307814</v>
      </c>
      <c r="I86" s="4">
        <v>2708</v>
      </c>
      <c r="J86" s="4">
        <v>34949</v>
      </c>
      <c r="K86" s="4">
        <v>21692</v>
      </c>
      <c r="L86" s="4">
        <v>3429</v>
      </c>
      <c r="M86" s="4">
        <v>113914</v>
      </c>
      <c r="N86" s="4">
        <v>641484</v>
      </c>
      <c r="O86" s="4">
        <v>55481072</v>
      </c>
      <c r="P86" s="4">
        <v>200763</v>
      </c>
      <c r="Q86" s="4">
        <v>3529</v>
      </c>
      <c r="R86" s="4">
        <v>7786</v>
      </c>
      <c r="S86" s="4">
        <v>17572778</v>
      </c>
      <c r="T86" s="4">
        <v>204873</v>
      </c>
      <c r="U86" s="4">
        <v>56</v>
      </c>
      <c r="V86" s="42" t="str">
        <f>IFERROR(VLOOKUP(U86,Mapping!$A$1:$B$17,2,0),Absent)</f>
        <v>Texas</v>
      </c>
      <c r="W86" s="4" t="str">
        <f>VLOOKUP(U86,Mapping!$A$1:$B$17,2,0)</f>
        <v>Texas</v>
      </c>
      <c r="X86" s="4">
        <v>233866045</v>
      </c>
      <c r="Y86" s="4">
        <v>1859539</v>
      </c>
    </row>
    <row r="87" spans="2:25" x14ac:dyDescent="0.35">
      <c r="B87" s="34">
        <v>44183</v>
      </c>
      <c r="C87" s="34" t="str">
        <f t="shared" si="5"/>
        <v>2020_12</v>
      </c>
      <c r="D87" s="43" t="str">
        <f t="shared" si="6"/>
        <v>2020_12</v>
      </c>
      <c r="E87" s="43" t="str">
        <f t="shared" si="7"/>
        <v>2020_12</v>
      </c>
      <c r="F87" s="75">
        <f t="shared" si="8"/>
        <v>2020</v>
      </c>
      <c r="G87" s="75">
        <f t="shared" si="9"/>
        <v>12</v>
      </c>
      <c r="H87" s="4">
        <v>305106</v>
      </c>
      <c r="I87" s="4">
        <v>2866</v>
      </c>
      <c r="J87" s="4">
        <v>34716</v>
      </c>
      <c r="K87" s="4">
        <v>21745</v>
      </c>
      <c r="L87" s="4">
        <v>5214</v>
      </c>
      <c r="M87" s="4">
        <v>113955</v>
      </c>
      <c r="N87" s="4">
        <v>638055</v>
      </c>
      <c r="O87" s="4">
        <v>55280309</v>
      </c>
      <c r="P87" s="4">
        <v>450795</v>
      </c>
      <c r="Q87" s="4">
        <v>3519</v>
      </c>
      <c r="R87" s="4">
        <v>7786</v>
      </c>
      <c r="S87" s="4">
        <v>17367905</v>
      </c>
      <c r="T87" s="4">
        <v>241786</v>
      </c>
      <c r="U87" s="4">
        <v>56</v>
      </c>
      <c r="V87" s="42" t="str">
        <f>IFERROR(VLOOKUP(U87,Mapping!$A$1:$B$17,2,0),Absent)</f>
        <v>Texas</v>
      </c>
      <c r="W87" s="4" t="str">
        <f>VLOOKUP(U87,Mapping!$A$1:$B$17,2,0)</f>
        <v>Texas</v>
      </c>
      <c r="X87" s="4">
        <v>232006506</v>
      </c>
      <c r="Y87" s="4">
        <v>2193466</v>
      </c>
    </row>
    <row r="88" spans="2:25" x14ac:dyDescent="0.35">
      <c r="B88" s="34">
        <v>44182</v>
      </c>
      <c r="C88" s="34" t="str">
        <f t="shared" si="5"/>
        <v>2020_12</v>
      </c>
      <c r="D88" s="43" t="str">
        <f t="shared" si="6"/>
        <v>2020_12</v>
      </c>
      <c r="E88" s="43" t="str">
        <f t="shared" si="7"/>
        <v>2020_12</v>
      </c>
      <c r="F88" s="75">
        <f t="shared" si="8"/>
        <v>2020</v>
      </c>
      <c r="G88" s="75">
        <f t="shared" si="9"/>
        <v>12</v>
      </c>
      <c r="H88" s="4">
        <v>302240</v>
      </c>
      <c r="I88" s="4">
        <v>3465</v>
      </c>
      <c r="J88" s="4">
        <v>34485</v>
      </c>
      <c r="K88" s="4">
        <v>21912</v>
      </c>
      <c r="L88" s="4">
        <v>5167</v>
      </c>
      <c r="M88" s="4">
        <v>114492</v>
      </c>
      <c r="N88" s="4">
        <v>632841</v>
      </c>
      <c r="O88" s="4">
        <v>54829514</v>
      </c>
      <c r="P88" s="4">
        <v>246432</v>
      </c>
      <c r="Q88" s="4">
        <v>3504</v>
      </c>
      <c r="R88" s="4">
        <v>7848</v>
      </c>
      <c r="S88" s="4">
        <v>17126119</v>
      </c>
      <c r="T88" s="4">
        <v>242970</v>
      </c>
      <c r="U88" s="4">
        <v>56</v>
      </c>
      <c r="V88" s="42" t="str">
        <f>IFERROR(VLOOKUP(U88,Mapping!$A$1:$B$17,2,0),Absent)</f>
        <v>Texas</v>
      </c>
      <c r="W88" s="4" t="str">
        <f>VLOOKUP(U88,Mapping!$A$1:$B$17,2,0)</f>
        <v>Texas</v>
      </c>
      <c r="X88" s="4">
        <v>229813040</v>
      </c>
      <c r="Y88" s="4">
        <v>1912697</v>
      </c>
    </row>
    <row r="89" spans="2:25" x14ac:dyDescent="0.35">
      <c r="B89" s="34">
        <v>44181</v>
      </c>
      <c r="C89" s="34" t="str">
        <f t="shared" si="5"/>
        <v>2020_12</v>
      </c>
      <c r="D89" s="43" t="str">
        <f t="shared" si="6"/>
        <v>2020_12</v>
      </c>
      <c r="E89" s="43" t="str">
        <f t="shared" si="7"/>
        <v>2020_12</v>
      </c>
      <c r="F89" s="75">
        <f t="shared" si="8"/>
        <v>2020</v>
      </c>
      <c r="G89" s="75">
        <f t="shared" si="9"/>
        <v>12</v>
      </c>
      <c r="H89" s="4">
        <v>298775</v>
      </c>
      <c r="I89" s="4">
        <v>3453</v>
      </c>
      <c r="J89" s="4">
        <v>34237</v>
      </c>
      <c r="K89" s="4">
        <v>21943</v>
      </c>
      <c r="L89" s="4">
        <v>4776</v>
      </c>
      <c r="M89" s="4">
        <v>113257</v>
      </c>
      <c r="N89" s="4">
        <v>627674</v>
      </c>
      <c r="O89" s="4">
        <v>54583082</v>
      </c>
      <c r="P89" s="4">
        <v>303846</v>
      </c>
      <c r="Q89" s="4">
        <v>3488</v>
      </c>
      <c r="R89" s="4">
        <v>7782</v>
      </c>
      <c r="S89" s="4">
        <v>16883149</v>
      </c>
      <c r="T89" s="4">
        <v>234288</v>
      </c>
      <c r="U89" s="4">
        <v>56</v>
      </c>
      <c r="V89" s="42" t="str">
        <f>IFERROR(VLOOKUP(U89,Mapping!$A$1:$B$17,2,0),Absent)</f>
        <v>Texas</v>
      </c>
      <c r="W89" s="4" t="str">
        <f>VLOOKUP(U89,Mapping!$A$1:$B$17,2,0)</f>
        <v>Texas</v>
      </c>
      <c r="X89" s="4">
        <v>227900343</v>
      </c>
      <c r="Y89" s="4">
        <v>1839996</v>
      </c>
    </row>
    <row r="90" spans="2:25" x14ac:dyDescent="0.35">
      <c r="B90" s="34">
        <v>44180</v>
      </c>
      <c r="C90" s="34" t="str">
        <f t="shared" si="5"/>
        <v>2020_12</v>
      </c>
      <c r="D90" s="43" t="str">
        <f t="shared" si="6"/>
        <v>2020_12</v>
      </c>
      <c r="E90" s="43" t="str">
        <f t="shared" si="7"/>
        <v>2020_12</v>
      </c>
      <c r="F90" s="75">
        <f t="shared" si="8"/>
        <v>2020</v>
      </c>
      <c r="G90" s="75">
        <f t="shared" si="9"/>
        <v>12</v>
      </c>
      <c r="H90" s="4">
        <v>295322</v>
      </c>
      <c r="I90" s="4">
        <v>2924</v>
      </c>
      <c r="J90" s="4">
        <v>33958</v>
      </c>
      <c r="K90" s="4">
        <v>21897</v>
      </c>
      <c r="L90" s="4">
        <v>4430</v>
      </c>
      <c r="M90" s="4">
        <v>112816</v>
      </c>
      <c r="N90" s="4">
        <v>622898</v>
      </c>
      <c r="O90" s="4">
        <v>54279236</v>
      </c>
      <c r="P90" s="4">
        <v>316712</v>
      </c>
      <c r="Q90" s="4">
        <v>3460</v>
      </c>
      <c r="R90" s="4">
        <v>7702</v>
      </c>
      <c r="S90" s="4">
        <v>16648861</v>
      </c>
      <c r="T90" s="4">
        <v>193218</v>
      </c>
      <c r="U90" s="4">
        <v>56</v>
      </c>
      <c r="V90" s="42" t="str">
        <f>IFERROR(VLOOKUP(U90,Mapping!$A$1:$B$17,2,0),Absent)</f>
        <v>Texas</v>
      </c>
      <c r="W90" s="4" t="str">
        <f>VLOOKUP(U90,Mapping!$A$1:$B$17,2,0)</f>
        <v>Texas</v>
      </c>
      <c r="X90" s="4">
        <v>226060347</v>
      </c>
      <c r="Y90" s="4">
        <v>1833138</v>
      </c>
    </row>
    <row r="91" spans="2:25" x14ac:dyDescent="0.35">
      <c r="B91" s="34">
        <v>44179</v>
      </c>
      <c r="C91" s="34" t="str">
        <f t="shared" si="5"/>
        <v>2020_12</v>
      </c>
      <c r="D91" s="43" t="str">
        <f t="shared" si="6"/>
        <v>2020_12</v>
      </c>
      <c r="E91" s="43" t="str">
        <f t="shared" si="7"/>
        <v>2020_12</v>
      </c>
      <c r="F91" s="75">
        <f t="shared" si="8"/>
        <v>2020</v>
      </c>
      <c r="G91" s="75">
        <f t="shared" si="9"/>
        <v>12</v>
      </c>
      <c r="H91" s="4">
        <v>292398</v>
      </c>
      <c r="I91" s="4">
        <v>1357</v>
      </c>
      <c r="J91" s="4">
        <v>33693</v>
      </c>
      <c r="K91" s="4">
        <v>21458</v>
      </c>
      <c r="L91" s="4">
        <v>3461</v>
      </c>
      <c r="M91" s="4">
        <v>110573</v>
      </c>
      <c r="N91" s="4">
        <v>618468</v>
      </c>
      <c r="O91" s="4">
        <v>53962524</v>
      </c>
      <c r="P91" s="4">
        <v>456078</v>
      </c>
      <c r="Q91" s="4">
        <v>3442</v>
      </c>
      <c r="R91" s="4">
        <v>7699</v>
      </c>
      <c r="S91" s="4">
        <v>16455643</v>
      </c>
      <c r="T91" s="4">
        <v>193286</v>
      </c>
      <c r="U91" s="4">
        <v>56</v>
      </c>
      <c r="V91" s="42" t="str">
        <f>IFERROR(VLOOKUP(U91,Mapping!$A$1:$B$17,2,0),Absent)</f>
        <v>Texas</v>
      </c>
      <c r="W91" s="4" t="str">
        <f>VLOOKUP(U91,Mapping!$A$1:$B$17,2,0)</f>
        <v>Texas</v>
      </c>
      <c r="X91" s="4">
        <v>224227209</v>
      </c>
      <c r="Y91" s="4">
        <v>2010951</v>
      </c>
    </row>
    <row r="92" spans="2:25" x14ac:dyDescent="0.35">
      <c r="B92" s="34">
        <v>44178</v>
      </c>
      <c r="C92" s="34" t="str">
        <f t="shared" si="5"/>
        <v>2020_12</v>
      </c>
      <c r="D92" s="43" t="str">
        <f t="shared" si="6"/>
        <v>2020_12</v>
      </c>
      <c r="E92" s="43" t="str">
        <f t="shared" si="7"/>
        <v>2020_12</v>
      </c>
      <c r="F92" s="75">
        <f t="shared" si="8"/>
        <v>2020</v>
      </c>
      <c r="G92" s="75">
        <f t="shared" si="9"/>
        <v>12</v>
      </c>
      <c r="H92" s="4">
        <v>291041</v>
      </c>
      <c r="I92" s="4">
        <v>1501</v>
      </c>
      <c r="J92" s="4">
        <v>33494</v>
      </c>
      <c r="K92" s="4">
        <v>21230</v>
      </c>
      <c r="L92" s="4">
        <v>2314</v>
      </c>
      <c r="M92" s="4">
        <v>109298</v>
      </c>
      <c r="N92" s="4">
        <v>615007</v>
      </c>
      <c r="O92" s="4">
        <v>53506446</v>
      </c>
      <c r="P92" s="4">
        <v>299810</v>
      </c>
      <c r="Q92" s="4">
        <v>3432</v>
      </c>
      <c r="R92" s="4">
        <v>7535</v>
      </c>
      <c r="S92" s="4">
        <v>16262357</v>
      </c>
      <c r="T92" s="4">
        <v>187251</v>
      </c>
      <c r="U92" s="4">
        <v>56</v>
      </c>
      <c r="V92" s="42" t="str">
        <f>IFERROR(VLOOKUP(U92,Mapping!$A$1:$B$17,2,0),Absent)</f>
        <v>Texas</v>
      </c>
      <c r="W92" s="4" t="str">
        <f>VLOOKUP(U92,Mapping!$A$1:$B$17,2,0)</f>
        <v>Texas</v>
      </c>
      <c r="X92" s="4">
        <v>222216258</v>
      </c>
      <c r="Y92" s="4">
        <v>1827310</v>
      </c>
    </row>
    <row r="93" spans="2:25" x14ac:dyDescent="0.35">
      <c r="B93" s="34">
        <v>44177</v>
      </c>
      <c r="C93" s="34" t="str">
        <f t="shared" si="5"/>
        <v>2020_12</v>
      </c>
      <c r="D93" s="43" t="str">
        <f t="shared" si="6"/>
        <v>2020_12</v>
      </c>
      <c r="E93" s="43" t="str">
        <f t="shared" si="7"/>
        <v>2020_12</v>
      </c>
      <c r="F93" s="75">
        <f t="shared" si="8"/>
        <v>2020</v>
      </c>
      <c r="G93" s="75">
        <f t="shared" si="9"/>
        <v>12</v>
      </c>
      <c r="H93" s="4">
        <v>289540</v>
      </c>
      <c r="I93" s="4">
        <v>2497</v>
      </c>
      <c r="J93" s="4">
        <v>33419</v>
      </c>
      <c r="K93" s="4">
        <v>21198</v>
      </c>
      <c r="L93" s="4">
        <v>3789</v>
      </c>
      <c r="M93" s="4">
        <v>108461</v>
      </c>
      <c r="N93" s="4">
        <v>612693</v>
      </c>
      <c r="O93" s="4">
        <v>53206636</v>
      </c>
      <c r="P93" s="4">
        <v>226203</v>
      </c>
      <c r="Q93" s="4">
        <v>3430</v>
      </c>
      <c r="R93" s="4">
        <v>7515</v>
      </c>
      <c r="S93" s="4">
        <v>16075106</v>
      </c>
      <c r="T93" s="4">
        <v>226904</v>
      </c>
      <c r="U93" s="4">
        <v>56</v>
      </c>
      <c r="V93" s="42" t="str">
        <f>IFERROR(VLOOKUP(U93,Mapping!$A$1:$B$17,2,0),Absent)</f>
        <v>Texas</v>
      </c>
      <c r="W93" s="4" t="str">
        <f>VLOOKUP(U93,Mapping!$A$1:$B$17,2,0)</f>
        <v>Texas</v>
      </c>
      <c r="X93" s="4">
        <v>220388948</v>
      </c>
      <c r="Y93" s="4">
        <v>1919896</v>
      </c>
    </row>
    <row r="94" spans="2:25" x14ac:dyDescent="0.35">
      <c r="B94" s="34">
        <v>44176</v>
      </c>
      <c r="C94" s="34" t="str">
        <f t="shared" si="5"/>
        <v>2020_12</v>
      </c>
      <c r="D94" s="43" t="str">
        <f t="shared" si="6"/>
        <v>2020_12</v>
      </c>
      <c r="E94" s="43" t="str">
        <f t="shared" si="7"/>
        <v>2020_12</v>
      </c>
      <c r="F94" s="75">
        <f t="shared" si="8"/>
        <v>2020</v>
      </c>
      <c r="G94" s="75">
        <f t="shared" si="9"/>
        <v>12</v>
      </c>
      <c r="H94" s="4">
        <v>287043</v>
      </c>
      <c r="I94" s="4">
        <v>2747</v>
      </c>
      <c r="J94" s="4">
        <v>33237</v>
      </c>
      <c r="K94" s="4">
        <v>21012</v>
      </c>
      <c r="L94" s="4">
        <v>5411</v>
      </c>
      <c r="M94" s="4">
        <v>108101</v>
      </c>
      <c r="N94" s="4">
        <v>608904</v>
      </c>
      <c r="O94" s="4">
        <v>52980433</v>
      </c>
      <c r="P94" s="4">
        <v>350441</v>
      </c>
      <c r="Q94" s="4">
        <v>3424</v>
      </c>
      <c r="R94" s="4">
        <v>7488</v>
      </c>
      <c r="S94" s="4">
        <v>15848202</v>
      </c>
      <c r="T94" s="4">
        <v>236933</v>
      </c>
      <c r="U94" s="4">
        <v>56</v>
      </c>
      <c r="V94" s="42" t="str">
        <f>IFERROR(VLOOKUP(U94,Mapping!$A$1:$B$17,2,0),Absent)</f>
        <v>Texas</v>
      </c>
      <c r="W94" s="4" t="str">
        <f>VLOOKUP(U94,Mapping!$A$1:$B$17,2,0)</f>
        <v>Texas</v>
      </c>
      <c r="X94" s="4">
        <v>218469052</v>
      </c>
      <c r="Y94" s="4">
        <v>1969509</v>
      </c>
    </row>
    <row r="95" spans="2:25" x14ac:dyDescent="0.35">
      <c r="B95" s="34">
        <v>44175</v>
      </c>
      <c r="C95" s="34" t="str">
        <f t="shared" si="5"/>
        <v>2020_12</v>
      </c>
      <c r="D95" s="43" t="str">
        <f t="shared" si="6"/>
        <v>2020_12</v>
      </c>
      <c r="E95" s="43" t="str">
        <f t="shared" si="7"/>
        <v>2020_12</v>
      </c>
      <c r="F95" s="75">
        <f t="shared" si="8"/>
        <v>2020</v>
      </c>
      <c r="G95" s="75">
        <f t="shared" si="9"/>
        <v>12</v>
      </c>
      <c r="H95" s="4">
        <v>284296</v>
      </c>
      <c r="I95" s="4">
        <v>3132</v>
      </c>
      <c r="J95" s="4">
        <v>32919</v>
      </c>
      <c r="K95" s="4">
        <v>21024</v>
      </c>
      <c r="L95" s="4">
        <v>4450</v>
      </c>
      <c r="M95" s="4">
        <v>107300</v>
      </c>
      <c r="N95" s="4">
        <v>603493</v>
      </c>
      <c r="O95" s="4">
        <v>52629992</v>
      </c>
      <c r="P95" s="4">
        <v>311589</v>
      </c>
      <c r="Q95" s="4">
        <v>3394</v>
      </c>
      <c r="R95" s="4">
        <v>7444</v>
      </c>
      <c r="S95" s="4">
        <v>15611269</v>
      </c>
      <c r="T95" s="4">
        <v>220846</v>
      </c>
      <c r="U95" s="4">
        <v>56</v>
      </c>
      <c r="V95" s="42" t="str">
        <f>IFERROR(VLOOKUP(U95,Mapping!$A$1:$B$17,2,0),Absent)</f>
        <v>Texas</v>
      </c>
      <c r="W95" s="4" t="str">
        <f>VLOOKUP(U95,Mapping!$A$1:$B$17,2,0)</f>
        <v>Texas</v>
      </c>
      <c r="X95" s="4">
        <v>216499543</v>
      </c>
      <c r="Y95" s="4">
        <v>1967578</v>
      </c>
    </row>
    <row r="96" spans="2:25" x14ac:dyDescent="0.35">
      <c r="B96" s="34">
        <v>44174</v>
      </c>
      <c r="C96" s="34" t="str">
        <f t="shared" si="5"/>
        <v>2020_12</v>
      </c>
      <c r="D96" s="43" t="str">
        <f t="shared" si="6"/>
        <v>2020_12</v>
      </c>
      <c r="E96" s="43" t="str">
        <f t="shared" si="7"/>
        <v>2020_12</v>
      </c>
      <c r="F96" s="75">
        <f t="shared" si="8"/>
        <v>2020</v>
      </c>
      <c r="G96" s="75">
        <f t="shared" si="9"/>
        <v>12</v>
      </c>
      <c r="H96" s="4">
        <v>281164</v>
      </c>
      <c r="I96" s="4">
        <v>3169</v>
      </c>
      <c r="J96" s="4">
        <v>32720</v>
      </c>
      <c r="K96" s="4">
        <v>20903</v>
      </c>
      <c r="L96" s="4">
        <v>5300</v>
      </c>
      <c r="M96" s="4">
        <v>106671</v>
      </c>
      <c r="N96" s="4">
        <v>599043</v>
      </c>
      <c r="O96" s="4">
        <v>52318403</v>
      </c>
      <c r="P96" s="4">
        <v>378319</v>
      </c>
      <c r="Q96" s="4">
        <v>3376</v>
      </c>
      <c r="R96" s="4">
        <v>7621</v>
      </c>
      <c r="S96" s="4">
        <v>15390423</v>
      </c>
      <c r="T96" s="4">
        <v>216728</v>
      </c>
      <c r="U96" s="4">
        <v>56</v>
      </c>
      <c r="V96" s="42" t="str">
        <f>IFERROR(VLOOKUP(U96,Mapping!$A$1:$B$17,2,0),Absent)</f>
        <v>Texas</v>
      </c>
      <c r="W96" s="4" t="str">
        <f>VLOOKUP(U96,Mapping!$A$1:$B$17,2,0)</f>
        <v>Texas</v>
      </c>
      <c r="X96" s="4">
        <v>214531965</v>
      </c>
      <c r="Y96" s="4">
        <v>1832545</v>
      </c>
    </row>
    <row r="97" spans="2:25" x14ac:dyDescent="0.35">
      <c r="B97" s="34">
        <v>44173</v>
      </c>
      <c r="C97" s="34" t="str">
        <f t="shared" si="5"/>
        <v>2020_12</v>
      </c>
      <c r="D97" s="43" t="str">
        <f t="shared" si="6"/>
        <v>2020_12</v>
      </c>
      <c r="E97" s="43" t="str">
        <f t="shared" si="7"/>
        <v>2020_12</v>
      </c>
      <c r="F97" s="75">
        <f t="shared" si="8"/>
        <v>2020</v>
      </c>
      <c r="G97" s="75">
        <f t="shared" si="9"/>
        <v>12</v>
      </c>
      <c r="H97" s="4">
        <v>277995</v>
      </c>
      <c r="I97" s="4">
        <v>2680</v>
      </c>
      <c r="J97" s="4">
        <v>32406</v>
      </c>
      <c r="K97" s="4">
        <v>20475</v>
      </c>
      <c r="L97" s="4">
        <v>4410</v>
      </c>
      <c r="M97" s="4">
        <v>104637</v>
      </c>
      <c r="N97" s="4">
        <v>593743</v>
      </c>
      <c r="O97" s="4">
        <v>51940084</v>
      </c>
      <c r="P97" s="4">
        <v>292335</v>
      </c>
      <c r="Q97" s="4">
        <v>3359</v>
      </c>
      <c r="R97" s="4">
        <v>7251</v>
      </c>
      <c r="S97" s="4">
        <v>15173695</v>
      </c>
      <c r="T97" s="4">
        <v>217844</v>
      </c>
      <c r="U97" s="4">
        <v>56</v>
      </c>
      <c r="V97" s="42" t="str">
        <f>IFERROR(VLOOKUP(U97,Mapping!$A$1:$B$17,2,0),Absent)</f>
        <v>Texas</v>
      </c>
      <c r="W97" s="4" t="str">
        <f>VLOOKUP(U97,Mapping!$A$1:$B$17,2,0)</f>
        <v>Texas</v>
      </c>
      <c r="X97" s="4">
        <v>212699420</v>
      </c>
      <c r="Y97" s="4">
        <v>1690914</v>
      </c>
    </row>
    <row r="98" spans="2:25" x14ac:dyDescent="0.35">
      <c r="B98" s="34">
        <v>44172</v>
      </c>
      <c r="C98" s="34" t="str">
        <f t="shared" si="5"/>
        <v>2020_12</v>
      </c>
      <c r="D98" s="43" t="str">
        <f t="shared" si="6"/>
        <v>2020_12</v>
      </c>
      <c r="E98" s="43" t="str">
        <f t="shared" si="7"/>
        <v>2020_12</v>
      </c>
      <c r="F98" s="75">
        <f t="shared" si="8"/>
        <v>2020</v>
      </c>
      <c r="G98" s="75">
        <f t="shared" si="9"/>
        <v>12</v>
      </c>
      <c r="H98" s="4">
        <v>275315</v>
      </c>
      <c r="I98" s="4">
        <v>1291</v>
      </c>
      <c r="J98" s="4">
        <v>32120</v>
      </c>
      <c r="K98" s="4">
        <v>20097</v>
      </c>
      <c r="L98" s="4">
        <v>3461</v>
      </c>
      <c r="M98" s="4">
        <v>102122</v>
      </c>
      <c r="N98" s="4">
        <v>589333</v>
      </c>
      <c r="O98" s="4">
        <v>51647749</v>
      </c>
      <c r="P98" s="4">
        <v>269111</v>
      </c>
      <c r="Q98" s="4">
        <v>3328</v>
      </c>
      <c r="R98" s="4">
        <v>7067</v>
      </c>
      <c r="S98" s="4">
        <v>14955851</v>
      </c>
      <c r="T98" s="4">
        <v>181897</v>
      </c>
      <c r="U98" s="4">
        <v>56</v>
      </c>
      <c r="V98" s="42" t="str">
        <f>IFERROR(VLOOKUP(U98,Mapping!$A$1:$B$17,2,0),Absent)</f>
        <v>Texas</v>
      </c>
      <c r="W98" s="4" t="str">
        <f>VLOOKUP(U98,Mapping!$A$1:$B$17,2,0)</f>
        <v>Texas</v>
      </c>
      <c r="X98" s="4">
        <v>211008506</v>
      </c>
      <c r="Y98" s="4">
        <v>1653269</v>
      </c>
    </row>
    <row r="99" spans="2:25" x14ac:dyDescent="0.35">
      <c r="B99" s="34">
        <v>44171</v>
      </c>
      <c r="C99" s="34" t="str">
        <f t="shared" si="5"/>
        <v>2020_12</v>
      </c>
      <c r="D99" s="43" t="str">
        <f t="shared" si="6"/>
        <v>2020_12</v>
      </c>
      <c r="E99" s="43" t="str">
        <f t="shared" si="7"/>
        <v>2020_12</v>
      </c>
      <c r="F99" s="75">
        <f t="shared" si="8"/>
        <v>2020</v>
      </c>
      <c r="G99" s="75">
        <f t="shared" si="9"/>
        <v>12</v>
      </c>
      <c r="H99" s="4">
        <v>274024</v>
      </c>
      <c r="I99" s="4">
        <v>1163</v>
      </c>
      <c r="J99" s="4">
        <v>31946</v>
      </c>
      <c r="K99" s="4">
        <v>20145</v>
      </c>
      <c r="L99" s="4">
        <v>2311</v>
      </c>
      <c r="M99" s="4">
        <v>101501</v>
      </c>
      <c r="N99" s="4">
        <v>585872</v>
      </c>
      <c r="O99" s="4">
        <v>51378638</v>
      </c>
      <c r="P99" s="4">
        <v>299691</v>
      </c>
      <c r="Q99" s="4">
        <v>3322</v>
      </c>
      <c r="R99" s="4">
        <v>7095</v>
      </c>
      <c r="S99" s="4">
        <v>14773954</v>
      </c>
      <c r="T99" s="4">
        <v>182580</v>
      </c>
      <c r="U99" s="4">
        <v>56</v>
      </c>
      <c r="V99" s="42" t="str">
        <f>IFERROR(VLOOKUP(U99,Mapping!$A$1:$B$17,2,0),Absent)</f>
        <v>Texas</v>
      </c>
      <c r="W99" s="4" t="str">
        <f>VLOOKUP(U99,Mapping!$A$1:$B$17,2,0)</f>
        <v>Texas</v>
      </c>
      <c r="X99" s="4">
        <v>209355237</v>
      </c>
      <c r="Y99" s="4">
        <v>1675779</v>
      </c>
    </row>
    <row r="100" spans="2:25" x14ac:dyDescent="0.35">
      <c r="B100" s="34">
        <v>44170</v>
      </c>
      <c r="C100" s="34" t="str">
        <f t="shared" si="5"/>
        <v>2020_12</v>
      </c>
      <c r="D100" s="43" t="str">
        <f t="shared" si="6"/>
        <v>2020_12</v>
      </c>
      <c r="E100" s="43" t="str">
        <f t="shared" si="7"/>
        <v>2020_12</v>
      </c>
      <c r="F100" s="75">
        <f t="shared" si="8"/>
        <v>2020</v>
      </c>
      <c r="G100" s="75">
        <f t="shared" si="9"/>
        <v>12</v>
      </c>
      <c r="H100" s="4">
        <v>272861</v>
      </c>
      <c r="I100" s="4">
        <v>2486</v>
      </c>
      <c r="J100" s="4">
        <v>31831</v>
      </c>
      <c r="K100" s="4">
        <v>19947</v>
      </c>
      <c r="L100" s="4">
        <v>3513</v>
      </c>
      <c r="M100" s="4">
        <v>101192</v>
      </c>
      <c r="N100" s="4">
        <v>583561</v>
      </c>
      <c r="O100" s="4">
        <v>51078947</v>
      </c>
      <c r="P100" s="4">
        <v>356778</v>
      </c>
      <c r="Q100" s="4">
        <v>3321</v>
      </c>
      <c r="R100" s="4">
        <v>7006</v>
      </c>
      <c r="S100" s="4">
        <v>14591374</v>
      </c>
      <c r="T100" s="4">
        <v>219070</v>
      </c>
      <c r="U100" s="4">
        <v>56</v>
      </c>
      <c r="V100" s="42" t="str">
        <f>IFERROR(VLOOKUP(U100,Mapping!$A$1:$B$17,2,0),Absent)</f>
        <v>Texas</v>
      </c>
      <c r="W100" s="4" t="str">
        <f>VLOOKUP(U100,Mapping!$A$1:$B$17,2,0)</f>
        <v>Texas</v>
      </c>
      <c r="X100" s="4">
        <v>207679458</v>
      </c>
      <c r="Y100" s="4">
        <v>2302086</v>
      </c>
    </row>
    <row r="101" spans="2:25" x14ac:dyDescent="0.35">
      <c r="B101" s="34">
        <v>44169</v>
      </c>
      <c r="C101" s="34" t="str">
        <f t="shared" si="5"/>
        <v>2020_12</v>
      </c>
      <c r="D101" s="43" t="str">
        <f t="shared" si="6"/>
        <v>2020_12</v>
      </c>
      <c r="E101" s="43" t="str">
        <f t="shared" si="7"/>
        <v>2020_12</v>
      </c>
      <c r="F101" s="75">
        <f t="shared" si="8"/>
        <v>2020</v>
      </c>
      <c r="G101" s="75">
        <f t="shared" si="9"/>
        <v>12</v>
      </c>
      <c r="H101" s="4">
        <v>270375</v>
      </c>
      <c r="I101" s="4">
        <v>2563</v>
      </c>
      <c r="J101" s="4">
        <v>31608</v>
      </c>
      <c r="K101" s="4">
        <v>19853</v>
      </c>
      <c r="L101" s="4">
        <v>4654</v>
      </c>
      <c r="M101" s="4">
        <v>101309</v>
      </c>
      <c r="N101" s="4">
        <v>580048</v>
      </c>
      <c r="O101" s="4">
        <v>50722169</v>
      </c>
      <c r="P101" s="4">
        <v>310395</v>
      </c>
      <c r="Q101" s="4">
        <v>3305</v>
      </c>
      <c r="R101" s="4">
        <v>6992</v>
      </c>
      <c r="S101" s="4">
        <v>14372304</v>
      </c>
      <c r="T101" s="4">
        <v>230313</v>
      </c>
      <c r="U101" s="4">
        <v>56</v>
      </c>
      <c r="V101" s="42" t="str">
        <f>IFERROR(VLOOKUP(U101,Mapping!$A$1:$B$17,2,0),Absent)</f>
        <v>Texas</v>
      </c>
      <c r="W101" s="4" t="str">
        <f>VLOOKUP(U101,Mapping!$A$1:$B$17,2,0)</f>
        <v>Texas</v>
      </c>
      <c r="X101" s="4">
        <v>205377372</v>
      </c>
      <c r="Y101" s="4">
        <v>1918739</v>
      </c>
    </row>
    <row r="102" spans="2:25" x14ac:dyDescent="0.35">
      <c r="B102" s="34">
        <v>44168</v>
      </c>
      <c r="C102" s="34" t="str">
        <f t="shared" si="5"/>
        <v>2020_12</v>
      </c>
      <c r="D102" s="43" t="str">
        <f t="shared" si="6"/>
        <v>2020_12</v>
      </c>
      <c r="E102" s="43" t="str">
        <f t="shared" si="7"/>
        <v>2020_12</v>
      </c>
      <c r="F102" s="75">
        <f t="shared" si="8"/>
        <v>2020</v>
      </c>
      <c r="G102" s="75">
        <f t="shared" si="9"/>
        <v>12</v>
      </c>
      <c r="H102" s="4">
        <v>267812</v>
      </c>
      <c r="I102" s="4">
        <v>2822</v>
      </c>
      <c r="J102" s="4">
        <v>31276</v>
      </c>
      <c r="K102" s="4">
        <v>19714</v>
      </c>
      <c r="L102" s="4">
        <v>5369</v>
      </c>
      <c r="M102" s="4">
        <v>100746</v>
      </c>
      <c r="N102" s="4">
        <v>575394</v>
      </c>
      <c r="O102" s="4">
        <v>50411774</v>
      </c>
      <c r="P102" s="4">
        <v>306223</v>
      </c>
      <c r="Q102" s="4">
        <v>3280</v>
      </c>
      <c r="R102" s="4">
        <v>6871</v>
      </c>
      <c r="S102" s="4">
        <v>14141991</v>
      </c>
      <c r="T102" s="4">
        <v>216271</v>
      </c>
      <c r="U102" s="4">
        <v>56</v>
      </c>
      <c r="V102" s="42" t="str">
        <f>IFERROR(VLOOKUP(U102,Mapping!$A$1:$B$17,2,0),Absent)</f>
        <v>Texas</v>
      </c>
      <c r="W102" s="4" t="str">
        <f>VLOOKUP(U102,Mapping!$A$1:$B$17,2,0)</f>
        <v>Texas</v>
      </c>
      <c r="X102" s="4">
        <v>203458633</v>
      </c>
      <c r="Y102" s="4">
        <v>1904020</v>
      </c>
    </row>
    <row r="103" spans="2:25" x14ac:dyDescent="0.35">
      <c r="B103" s="34">
        <v>44167</v>
      </c>
      <c r="C103" s="34" t="str">
        <f t="shared" si="5"/>
        <v>2020_12</v>
      </c>
      <c r="D103" s="43" t="str">
        <f t="shared" si="6"/>
        <v>2020_12</v>
      </c>
      <c r="E103" s="43" t="str">
        <f t="shared" si="7"/>
        <v>2020_12</v>
      </c>
      <c r="F103" s="75">
        <f t="shared" si="8"/>
        <v>2020</v>
      </c>
      <c r="G103" s="75">
        <f t="shared" si="9"/>
        <v>12</v>
      </c>
      <c r="H103" s="4">
        <v>264990</v>
      </c>
      <c r="I103" s="4">
        <v>2811</v>
      </c>
      <c r="J103" s="4">
        <v>31038</v>
      </c>
      <c r="K103" s="4">
        <v>19687</v>
      </c>
      <c r="L103" s="4">
        <v>5238</v>
      </c>
      <c r="M103" s="4">
        <v>100327</v>
      </c>
      <c r="N103" s="4">
        <v>570025</v>
      </c>
      <c r="O103" s="4">
        <v>50105551</v>
      </c>
      <c r="P103" s="4">
        <v>-658774</v>
      </c>
      <c r="Q103" s="4">
        <v>3252</v>
      </c>
      <c r="R103" s="4">
        <v>6855</v>
      </c>
      <c r="S103" s="4">
        <v>13925720</v>
      </c>
      <c r="T103" s="4">
        <v>203429</v>
      </c>
      <c r="U103" s="4">
        <v>56</v>
      </c>
      <c r="V103" s="42" t="str">
        <f>IFERROR(VLOOKUP(U103,Mapping!$A$1:$B$17,2,0),Absent)</f>
        <v>Texas</v>
      </c>
      <c r="W103" s="4" t="str">
        <f>VLOOKUP(U103,Mapping!$A$1:$B$17,2,0)</f>
        <v>Texas</v>
      </c>
      <c r="X103" s="4">
        <v>201554613</v>
      </c>
      <c r="Y103" s="4">
        <v>1587969</v>
      </c>
    </row>
    <row r="104" spans="2:25" x14ac:dyDescent="0.35">
      <c r="B104" s="34">
        <v>44166</v>
      </c>
      <c r="C104" s="34" t="str">
        <f t="shared" si="5"/>
        <v>2020_12</v>
      </c>
      <c r="D104" s="43" t="str">
        <f t="shared" si="6"/>
        <v>2020_12</v>
      </c>
      <c r="E104" s="43" t="str">
        <f t="shared" si="7"/>
        <v>2020_12</v>
      </c>
      <c r="F104" s="75">
        <f t="shared" si="8"/>
        <v>2020</v>
      </c>
      <c r="G104" s="75">
        <f t="shared" si="9"/>
        <v>12</v>
      </c>
      <c r="H104" s="4">
        <v>262179</v>
      </c>
      <c r="I104" s="4">
        <v>2489</v>
      </c>
      <c r="J104" s="4">
        <v>30749</v>
      </c>
      <c r="K104" s="4">
        <v>19292</v>
      </c>
      <c r="L104" s="4">
        <v>4916</v>
      </c>
      <c r="M104" s="4">
        <v>98736</v>
      </c>
      <c r="N104" s="4">
        <v>564787</v>
      </c>
      <c r="O104" s="4">
        <v>50764325</v>
      </c>
      <c r="P104" s="4">
        <v>263699</v>
      </c>
      <c r="Q104" s="4">
        <v>3223</v>
      </c>
      <c r="R104" s="4">
        <v>6643</v>
      </c>
      <c r="S104" s="4">
        <v>13722291</v>
      </c>
      <c r="T104" s="4">
        <v>181183</v>
      </c>
      <c r="U104" s="4">
        <v>56</v>
      </c>
      <c r="V104" s="42" t="str">
        <f>IFERROR(VLOOKUP(U104,Mapping!$A$1:$B$17,2,0),Absent)</f>
        <v>Texas</v>
      </c>
      <c r="W104" s="4" t="str">
        <f>VLOOKUP(U104,Mapping!$A$1:$B$17,2,0)</f>
        <v>Texas</v>
      </c>
      <c r="X104" s="4">
        <v>199966644</v>
      </c>
      <c r="Y104" s="4">
        <v>1494046</v>
      </c>
    </row>
    <row r="105" spans="2:25" x14ac:dyDescent="0.35">
      <c r="B105" s="34">
        <v>44165</v>
      </c>
      <c r="C105" s="34" t="str">
        <f t="shared" si="5"/>
        <v>2020_11</v>
      </c>
      <c r="D105" s="43" t="str">
        <f t="shared" si="6"/>
        <v>2020_11</v>
      </c>
      <c r="E105" s="43" t="str">
        <f t="shared" si="7"/>
        <v>2020_11</v>
      </c>
      <c r="F105" s="75">
        <f t="shared" si="8"/>
        <v>2020</v>
      </c>
      <c r="G105" s="75">
        <f t="shared" si="9"/>
        <v>11</v>
      </c>
      <c r="H105" s="4">
        <v>259690</v>
      </c>
      <c r="I105" s="4">
        <v>1037</v>
      </c>
      <c r="J105" s="4">
        <v>30469</v>
      </c>
      <c r="K105" s="4">
        <v>18807</v>
      </c>
      <c r="L105" s="4">
        <v>3394</v>
      </c>
      <c r="M105" s="4">
        <v>96134</v>
      </c>
      <c r="N105" s="4">
        <v>559871</v>
      </c>
      <c r="O105" s="4">
        <v>50500626</v>
      </c>
      <c r="P105" s="4">
        <v>344231</v>
      </c>
      <c r="Q105" s="4">
        <v>3205</v>
      </c>
      <c r="R105" s="4">
        <v>6520</v>
      </c>
      <c r="S105" s="4">
        <v>13541108</v>
      </c>
      <c r="T105" s="4">
        <v>150031</v>
      </c>
      <c r="U105" s="4">
        <v>56</v>
      </c>
      <c r="V105" s="42" t="str">
        <f>IFERROR(VLOOKUP(U105,Mapping!$A$1:$B$17,2,0),Absent)</f>
        <v>Texas</v>
      </c>
      <c r="W105" s="4" t="str">
        <f>VLOOKUP(U105,Mapping!$A$1:$B$17,2,0)</f>
        <v>Texas</v>
      </c>
      <c r="X105" s="4">
        <v>198472598</v>
      </c>
      <c r="Y105" s="4">
        <v>1520240</v>
      </c>
    </row>
    <row r="106" spans="2:25" x14ac:dyDescent="0.35">
      <c r="B106" s="34">
        <v>44164</v>
      </c>
      <c r="C106" s="34" t="str">
        <f t="shared" si="5"/>
        <v>2020_11</v>
      </c>
      <c r="D106" s="43" t="str">
        <f t="shared" si="6"/>
        <v>2020_11</v>
      </c>
      <c r="E106" s="43" t="str">
        <f t="shared" si="7"/>
        <v>2020_11</v>
      </c>
      <c r="F106" s="75">
        <f t="shared" si="8"/>
        <v>2020</v>
      </c>
      <c r="G106" s="75">
        <f t="shared" si="9"/>
        <v>11</v>
      </c>
      <c r="H106" s="4">
        <v>258653</v>
      </c>
      <c r="I106" s="4">
        <v>825</v>
      </c>
      <c r="J106" s="4">
        <v>30274</v>
      </c>
      <c r="K106" s="4">
        <v>18437</v>
      </c>
      <c r="L106" s="4">
        <v>2429</v>
      </c>
      <c r="M106" s="4">
        <v>93357</v>
      </c>
      <c r="N106" s="4">
        <v>556477</v>
      </c>
      <c r="O106" s="4">
        <v>50156395</v>
      </c>
      <c r="P106" s="4">
        <v>226788</v>
      </c>
      <c r="Q106" s="4">
        <v>3184</v>
      </c>
      <c r="R106" s="4">
        <v>6245</v>
      </c>
      <c r="S106" s="4">
        <v>13391077</v>
      </c>
      <c r="T106" s="4">
        <v>137254</v>
      </c>
      <c r="U106" s="4">
        <v>56</v>
      </c>
      <c r="V106" s="42" t="str">
        <f>IFERROR(VLOOKUP(U106,Mapping!$A$1:$B$17,2,0),Absent)</f>
        <v>Texas</v>
      </c>
      <c r="W106" s="4" t="str">
        <f>VLOOKUP(U106,Mapping!$A$1:$B$17,2,0)</f>
        <v>Texas</v>
      </c>
      <c r="X106" s="4">
        <v>196952358</v>
      </c>
      <c r="Y106" s="4">
        <v>1337135</v>
      </c>
    </row>
    <row r="107" spans="2:25" x14ac:dyDescent="0.35">
      <c r="B107" s="34">
        <v>44163</v>
      </c>
      <c r="C107" s="34" t="str">
        <f t="shared" si="5"/>
        <v>2020_11</v>
      </c>
      <c r="D107" s="43" t="str">
        <f t="shared" si="6"/>
        <v>2020_11</v>
      </c>
      <c r="E107" s="43" t="str">
        <f t="shared" si="7"/>
        <v>2020_11</v>
      </c>
      <c r="F107" s="75">
        <f t="shared" si="8"/>
        <v>2020</v>
      </c>
      <c r="G107" s="75">
        <f t="shared" si="9"/>
        <v>11</v>
      </c>
      <c r="H107" s="4">
        <v>257828</v>
      </c>
      <c r="I107" s="4">
        <v>1243</v>
      </c>
      <c r="J107" s="4">
        <v>30109</v>
      </c>
      <c r="K107" s="4">
        <v>18249</v>
      </c>
      <c r="L107" s="4">
        <v>3485</v>
      </c>
      <c r="M107" s="4">
        <v>91762</v>
      </c>
      <c r="N107" s="4">
        <v>554048</v>
      </c>
      <c r="O107" s="4">
        <v>49929607</v>
      </c>
      <c r="P107" s="4">
        <v>324413</v>
      </c>
      <c r="Q107" s="4">
        <v>3179</v>
      </c>
      <c r="R107" s="4">
        <v>6148</v>
      </c>
      <c r="S107" s="4">
        <v>13253823</v>
      </c>
      <c r="T107" s="4">
        <v>151469</v>
      </c>
      <c r="U107" s="4">
        <v>56</v>
      </c>
      <c r="V107" s="42" t="str">
        <f>IFERROR(VLOOKUP(U107,Mapping!$A$1:$B$17,2,0),Absent)</f>
        <v>Texas</v>
      </c>
      <c r="W107" s="4" t="str">
        <f>VLOOKUP(U107,Mapping!$A$1:$B$17,2,0)</f>
        <v>Texas</v>
      </c>
      <c r="X107" s="4">
        <v>195615223</v>
      </c>
      <c r="Y107" s="4">
        <v>1675224</v>
      </c>
    </row>
    <row r="108" spans="2:25" x14ac:dyDescent="0.35">
      <c r="B108" s="34">
        <v>44162</v>
      </c>
      <c r="C108" s="34" t="str">
        <f t="shared" si="5"/>
        <v>2020_11</v>
      </c>
      <c r="D108" s="43" t="str">
        <f t="shared" si="6"/>
        <v>2020_11</v>
      </c>
      <c r="E108" s="43" t="str">
        <f t="shared" si="7"/>
        <v>2020_11</v>
      </c>
      <c r="F108" s="75">
        <f t="shared" si="8"/>
        <v>2020</v>
      </c>
      <c r="G108" s="75">
        <f t="shared" si="9"/>
        <v>11</v>
      </c>
      <c r="H108" s="4">
        <v>256585</v>
      </c>
      <c r="I108" s="4">
        <v>1404</v>
      </c>
      <c r="J108" s="4">
        <v>29858</v>
      </c>
      <c r="K108" s="4">
        <v>18056</v>
      </c>
      <c r="L108" s="4">
        <v>3418</v>
      </c>
      <c r="M108" s="4">
        <v>89913</v>
      </c>
      <c r="N108" s="4">
        <v>550563</v>
      </c>
      <c r="O108" s="4">
        <v>49605194</v>
      </c>
      <c r="P108" s="4">
        <v>384580</v>
      </c>
      <c r="Q108" s="4">
        <v>3171</v>
      </c>
      <c r="R108" s="4">
        <v>6028</v>
      </c>
      <c r="S108" s="4">
        <v>13102354</v>
      </c>
      <c r="T108" s="4">
        <v>198874</v>
      </c>
      <c r="U108" s="4">
        <v>56</v>
      </c>
      <c r="V108" s="42" t="str">
        <f>IFERROR(VLOOKUP(U108,Mapping!$A$1:$B$17,2,0),Absent)</f>
        <v>Texas</v>
      </c>
      <c r="W108" s="4" t="str">
        <f>VLOOKUP(U108,Mapping!$A$1:$B$17,2,0)</f>
        <v>Texas</v>
      </c>
      <c r="X108" s="4">
        <v>193939999</v>
      </c>
      <c r="Y108" s="4">
        <v>1970528</v>
      </c>
    </row>
    <row r="109" spans="2:25" x14ac:dyDescent="0.35">
      <c r="B109" s="34">
        <v>44161</v>
      </c>
      <c r="C109" s="34" t="str">
        <f t="shared" si="5"/>
        <v>2020_11</v>
      </c>
      <c r="D109" s="43" t="str">
        <f t="shared" si="6"/>
        <v>2020_11</v>
      </c>
      <c r="E109" s="43" t="str">
        <f t="shared" si="7"/>
        <v>2020_11</v>
      </c>
      <c r="F109" s="75">
        <f t="shared" si="8"/>
        <v>2020</v>
      </c>
      <c r="G109" s="75">
        <f t="shared" si="9"/>
        <v>11</v>
      </c>
      <c r="H109" s="4">
        <v>255181</v>
      </c>
      <c r="I109" s="4">
        <v>1392</v>
      </c>
      <c r="J109" s="4">
        <v>29673</v>
      </c>
      <c r="K109" s="4">
        <v>18019</v>
      </c>
      <c r="L109" s="4">
        <v>2333</v>
      </c>
      <c r="M109" s="4">
        <v>90564</v>
      </c>
      <c r="N109" s="4">
        <v>547145</v>
      </c>
      <c r="O109" s="4">
        <v>49220614</v>
      </c>
      <c r="P109" s="4">
        <v>179941</v>
      </c>
      <c r="Q109" s="4">
        <v>3153</v>
      </c>
      <c r="R109" s="4">
        <v>5986</v>
      </c>
      <c r="S109" s="4">
        <v>12903480</v>
      </c>
      <c r="T109" s="4">
        <v>129764</v>
      </c>
      <c r="U109" s="4">
        <v>56</v>
      </c>
      <c r="V109" s="42" t="str">
        <f>IFERROR(VLOOKUP(U109,Mapping!$A$1:$B$17,2,0),Absent)</f>
        <v>Texas</v>
      </c>
      <c r="W109" s="4" t="str">
        <f>VLOOKUP(U109,Mapping!$A$1:$B$17,2,0)</f>
        <v>Texas</v>
      </c>
      <c r="X109" s="4">
        <v>191969471</v>
      </c>
      <c r="Y109" s="4">
        <v>1467611</v>
      </c>
    </row>
    <row r="110" spans="2:25" x14ac:dyDescent="0.35">
      <c r="B110" s="34">
        <v>44160</v>
      </c>
      <c r="C110" s="34" t="str">
        <f t="shared" si="5"/>
        <v>2020_11</v>
      </c>
      <c r="D110" s="43" t="str">
        <f t="shared" si="6"/>
        <v>2020_11</v>
      </c>
      <c r="E110" s="43" t="str">
        <f t="shared" si="7"/>
        <v>2020_11</v>
      </c>
      <c r="F110" s="75">
        <f t="shared" si="8"/>
        <v>2020</v>
      </c>
      <c r="G110" s="75">
        <f t="shared" si="9"/>
        <v>11</v>
      </c>
      <c r="H110" s="4">
        <v>253789</v>
      </c>
      <c r="I110" s="4">
        <v>2281</v>
      </c>
      <c r="J110" s="4">
        <v>29540</v>
      </c>
      <c r="K110" s="4">
        <v>17738</v>
      </c>
      <c r="L110" s="4">
        <v>4538</v>
      </c>
      <c r="M110" s="4">
        <v>90043</v>
      </c>
      <c r="N110" s="4">
        <v>544812</v>
      </c>
      <c r="O110" s="4">
        <v>49040673</v>
      </c>
      <c r="P110" s="4">
        <v>394165</v>
      </c>
      <c r="Q110" s="4">
        <v>3147</v>
      </c>
      <c r="R110" s="4">
        <v>5987</v>
      </c>
      <c r="S110" s="4">
        <v>12773716</v>
      </c>
      <c r="T110" s="4">
        <v>188496</v>
      </c>
      <c r="U110" s="4">
        <v>56</v>
      </c>
      <c r="V110" s="42" t="str">
        <f>IFERROR(VLOOKUP(U110,Mapping!$A$1:$B$17,2,0),Absent)</f>
        <v>Texas</v>
      </c>
      <c r="W110" s="4" t="str">
        <f>VLOOKUP(U110,Mapping!$A$1:$B$17,2,0)</f>
        <v>Texas</v>
      </c>
      <c r="X110" s="4">
        <v>190501860</v>
      </c>
      <c r="Y110" s="4">
        <v>1881059</v>
      </c>
    </row>
    <row r="111" spans="2:25" x14ac:dyDescent="0.35">
      <c r="B111" s="34">
        <v>44159</v>
      </c>
      <c r="C111" s="34" t="str">
        <f t="shared" si="5"/>
        <v>2020_11</v>
      </c>
      <c r="D111" s="43" t="str">
        <f t="shared" si="6"/>
        <v>2020_11</v>
      </c>
      <c r="E111" s="43" t="str">
        <f t="shared" si="7"/>
        <v>2020_11</v>
      </c>
      <c r="F111" s="75">
        <f t="shared" si="8"/>
        <v>2020</v>
      </c>
      <c r="G111" s="75">
        <f t="shared" si="9"/>
        <v>11</v>
      </c>
      <c r="H111" s="4">
        <v>251508</v>
      </c>
      <c r="I111" s="4">
        <v>2091</v>
      </c>
      <c r="J111" s="4">
        <v>29245</v>
      </c>
      <c r="K111" s="4">
        <v>17317</v>
      </c>
      <c r="L111" s="4">
        <v>4685</v>
      </c>
      <c r="M111" s="4">
        <v>88132</v>
      </c>
      <c r="N111" s="4">
        <v>540274</v>
      </c>
      <c r="O111" s="4">
        <v>48646508</v>
      </c>
      <c r="P111" s="4">
        <v>360586</v>
      </c>
      <c r="Q111" s="4">
        <v>3123</v>
      </c>
      <c r="R111" s="4">
        <v>5626</v>
      </c>
      <c r="S111" s="4">
        <v>12585220</v>
      </c>
      <c r="T111" s="4">
        <v>166503</v>
      </c>
      <c r="U111" s="4">
        <v>56</v>
      </c>
      <c r="V111" s="42" t="str">
        <f>IFERROR(VLOOKUP(U111,Mapping!$A$1:$B$17,2,0),Absent)</f>
        <v>Texas</v>
      </c>
      <c r="W111" s="4" t="str">
        <f>VLOOKUP(U111,Mapping!$A$1:$B$17,2,0)</f>
        <v>Texas</v>
      </c>
      <c r="X111" s="4">
        <v>188620801</v>
      </c>
      <c r="Y111" s="4">
        <v>1873837</v>
      </c>
    </row>
    <row r="112" spans="2:25" x14ac:dyDescent="0.35">
      <c r="B112" s="34">
        <v>44158</v>
      </c>
      <c r="C112" s="34" t="str">
        <f t="shared" si="5"/>
        <v>2020_11</v>
      </c>
      <c r="D112" s="43" t="str">
        <f t="shared" si="6"/>
        <v>2020_11</v>
      </c>
      <c r="E112" s="43" t="str">
        <f t="shared" si="7"/>
        <v>2020_11</v>
      </c>
      <c r="F112" s="75">
        <f t="shared" si="8"/>
        <v>2020</v>
      </c>
      <c r="G112" s="75">
        <f t="shared" si="9"/>
        <v>11</v>
      </c>
      <c r="H112" s="4">
        <v>249417</v>
      </c>
      <c r="I112" s="4">
        <v>853</v>
      </c>
      <c r="J112" s="4">
        <v>28990</v>
      </c>
      <c r="K112" s="4">
        <v>17060</v>
      </c>
      <c r="L112" s="4">
        <v>2835</v>
      </c>
      <c r="M112" s="4">
        <v>85945</v>
      </c>
      <c r="N112" s="4">
        <v>535589</v>
      </c>
      <c r="O112" s="4">
        <v>48285922</v>
      </c>
      <c r="P112" s="4">
        <v>331207</v>
      </c>
      <c r="Q112" s="4">
        <v>3106</v>
      </c>
      <c r="R112" s="4">
        <v>5455</v>
      </c>
      <c r="S112" s="4">
        <v>12418717</v>
      </c>
      <c r="T112" s="4">
        <v>154696</v>
      </c>
      <c r="U112" s="4">
        <v>56</v>
      </c>
      <c r="V112" s="42" t="str">
        <f>IFERROR(VLOOKUP(U112,Mapping!$A$1:$B$17,2,0),Absent)</f>
        <v>Texas</v>
      </c>
      <c r="W112" s="4" t="str">
        <f>VLOOKUP(U112,Mapping!$A$1:$B$17,2,0)</f>
        <v>Texas</v>
      </c>
      <c r="X112" s="4">
        <v>186746964</v>
      </c>
      <c r="Y112" s="4">
        <v>1671011</v>
      </c>
    </row>
    <row r="113" spans="2:25" x14ac:dyDescent="0.35">
      <c r="B113" s="34">
        <v>44157</v>
      </c>
      <c r="C113" s="34" t="str">
        <f t="shared" si="5"/>
        <v>2020_11</v>
      </c>
      <c r="D113" s="43" t="str">
        <f t="shared" si="6"/>
        <v>2020_11</v>
      </c>
      <c r="E113" s="43" t="str">
        <f t="shared" si="7"/>
        <v>2020_11</v>
      </c>
      <c r="F113" s="75">
        <f t="shared" si="8"/>
        <v>2020</v>
      </c>
      <c r="G113" s="75">
        <f t="shared" si="9"/>
        <v>11</v>
      </c>
      <c r="H113" s="4">
        <v>248564</v>
      </c>
      <c r="I113" s="4">
        <v>923</v>
      </c>
      <c r="J113" s="4">
        <v>28828</v>
      </c>
      <c r="K113" s="4">
        <v>16411</v>
      </c>
      <c r="L113" s="4">
        <v>2291</v>
      </c>
      <c r="M113" s="4">
        <v>83882</v>
      </c>
      <c r="N113" s="4">
        <v>532754</v>
      </c>
      <c r="O113" s="4">
        <v>47954715</v>
      </c>
      <c r="P113" s="4">
        <v>373855</v>
      </c>
      <c r="Q113" s="4">
        <v>3094</v>
      </c>
      <c r="R113" s="4">
        <v>5233</v>
      </c>
      <c r="S113" s="4">
        <v>12264021</v>
      </c>
      <c r="T113" s="4">
        <v>154188</v>
      </c>
      <c r="U113" s="4">
        <v>56</v>
      </c>
      <c r="V113" s="42" t="str">
        <f>IFERROR(VLOOKUP(U113,Mapping!$A$1:$B$17,2,0),Absent)</f>
        <v>Texas</v>
      </c>
      <c r="W113" s="4" t="str">
        <f>VLOOKUP(U113,Mapping!$A$1:$B$17,2,0)</f>
        <v>Texas</v>
      </c>
      <c r="X113" s="4">
        <v>185075953</v>
      </c>
      <c r="Y113" s="4">
        <v>1818793</v>
      </c>
    </row>
    <row r="114" spans="2:25" x14ac:dyDescent="0.35">
      <c r="B114" s="34">
        <v>44156</v>
      </c>
      <c r="C114" s="34" t="str">
        <f t="shared" si="5"/>
        <v>2020_11</v>
      </c>
      <c r="D114" s="43" t="str">
        <f t="shared" si="6"/>
        <v>2020_11</v>
      </c>
      <c r="E114" s="43" t="str">
        <f t="shared" si="7"/>
        <v>2020_11</v>
      </c>
      <c r="F114" s="75">
        <f t="shared" si="8"/>
        <v>2020</v>
      </c>
      <c r="G114" s="75">
        <f t="shared" si="9"/>
        <v>11</v>
      </c>
      <c r="H114" s="4">
        <v>247641</v>
      </c>
      <c r="I114" s="4">
        <v>1551</v>
      </c>
      <c r="J114" s="4">
        <v>28693</v>
      </c>
      <c r="K114" s="4">
        <v>16264</v>
      </c>
      <c r="L114" s="4">
        <v>3375</v>
      </c>
      <c r="M114" s="4">
        <v>83346</v>
      </c>
      <c r="N114" s="4">
        <v>530463</v>
      </c>
      <c r="O114" s="4">
        <v>47580860</v>
      </c>
      <c r="P114" s="4">
        <v>376533</v>
      </c>
      <c r="Q114" s="4">
        <v>3087</v>
      </c>
      <c r="R114" s="4">
        <v>5103</v>
      </c>
      <c r="S114" s="4">
        <v>12109833</v>
      </c>
      <c r="T114" s="4">
        <v>186385</v>
      </c>
      <c r="U114" s="4">
        <v>56</v>
      </c>
      <c r="V114" s="42" t="str">
        <f>IFERROR(VLOOKUP(U114,Mapping!$A$1:$B$17,2,0),Absent)</f>
        <v>Texas</v>
      </c>
      <c r="W114" s="4" t="str">
        <f>VLOOKUP(U114,Mapping!$A$1:$B$17,2,0)</f>
        <v>Texas</v>
      </c>
      <c r="X114" s="4">
        <v>183257160</v>
      </c>
      <c r="Y114" s="4">
        <v>2140465</v>
      </c>
    </row>
    <row r="115" spans="2:25" x14ac:dyDescent="0.35">
      <c r="B115" s="34">
        <v>44155</v>
      </c>
      <c r="C115" s="34" t="str">
        <f t="shared" si="5"/>
        <v>2020_11</v>
      </c>
      <c r="D115" s="43" t="str">
        <f t="shared" si="6"/>
        <v>2020_11</v>
      </c>
      <c r="E115" s="43" t="str">
        <f t="shared" si="7"/>
        <v>2020_11</v>
      </c>
      <c r="F115" s="75">
        <f t="shared" si="8"/>
        <v>2020</v>
      </c>
      <c r="G115" s="75">
        <f t="shared" si="9"/>
        <v>11</v>
      </c>
      <c r="H115" s="4">
        <v>246090</v>
      </c>
      <c r="I115" s="4">
        <v>1910</v>
      </c>
      <c r="J115" s="4">
        <v>28472</v>
      </c>
      <c r="K115" s="4">
        <v>16146</v>
      </c>
      <c r="L115" s="4">
        <v>3903</v>
      </c>
      <c r="M115" s="4">
        <v>82318</v>
      </c>
      <c r="N115" s="4">
        <v>527088</v>
      </c>
      <c r="O115" s="4">
        <v>47204327</v>
      </c>
      <c r="P115" s="4">
        <v>448167</v>
      </c>
      <c r="Q115" s="4">
        <v>3078</v>
      </c>
      <c r="R115" s="4">
        <v>5058</v>
      </c>
      <c r="S115" s="4">
        <v>11923448</v>
      </c>
      <c r="T115" s="4">
        <v>197164</v>
      </c>
      <c r="U115" s="4">
        <v>56</v>
      </c>
      <c r="V115" s="42" t="str">
        <f>IFERROR(VLOOKUP(U115,Mapping!$A$1:$B$17,2,0),Absent)</f>
        <v>Texas</v>
      </c>
      <c r="W115" s="4" t="str">
        <f>VLOOKUP(U115,Mapping!$A$1:$B$17,2,0)</f>
        <v>Texas</v>
      </c>
      <c r="X115" s="4">
        <v>181116695</v>
      </c>
      <c r="Y115" s="4">
        <v>2004886</v>
      </c>
    </row>
    <row r="116" spans="2:25" x14ac:dyDescent="0.35">
      <c r="B116" s="34">
        <v>44154</v>
      </c>
      <c r="C116" s="34" t="str">
        <f t="shared" si="5"/>
        <v>2020_11</v>
      </c>
      <c r="D116" s="43" t="str">
        <f t="shared" si="6"/>
        <v>2020_11</v>
      </c>
      <c r="E116" s="43" t="str">
        <f t="shared" si="7"/>
        <v>2020_11</v>
      </c>
      <c r="F116" s="75">
        <f t="shared" si="8"/>
        <v>2020</v>
      </c>
      <c r="G116" s="75">
        <f t="shared" si="9"/>
        <v>11</v>
      </c>
      <c r="H116" s="4">
        <v>244180</v>
      </c>
      <c r="I116" s="4">
        <v>2010</v>
      </c>
      <c r="J116" s="4">
        <v>28216</v>
      </c>
      <c r="K116" s="4">
        <v>15759</v>
      </c>
      <c r="L116" s="4">
        <v>4456</v>
      </c>
      <c r="M116" s="4">
        <v>80669</v>
      </c>
      <c r="N116" s="4">
        <v>523185</v>
      </c>
      <c r="O116" s="4">
        <v>46756160</v>
      </c>
      <c r="P116" s="4">
        <v>324389</v>
      </c>
      <c r="Q116" s="4">
        <v>3052</v>
      </c>
      <c r="R116" s="4">
        <v>4860</v>
      </c>
      <c r="S116" s="4">
        <v>11726284</v>
      </c>
      <c r="T116" s="4">
        <v>187932</v>
      </c>
      <c r="U116" s="4">
        <v>56</v>
      </c>
      <c r="V116" s="42" t="str">
        <f>IFERROR(VLOOKUP(U116,Mapping!$A$1:$B$17,2,0),Absent)</f>
        <v>Texas</v>
      </c>
      <c r="W116" s="4" t="str">
        <f>VLOOKUP(U116,Mapping!$A$1:$B$17,2,0)</f>
        <v>Texas</v>
      </c>
      <c r="X116" s="4">
        <v>179111809</v>
      </c>
      <c r="Y116" s="4">
        <v>1845354</v>
      </c>
    </row>
    <row r="117" spans="2:25" x14ac:dyDescent="0.35">
      <c r="B117" s="34">
        <v>44153</v>
      </c>
      <c r="C117" s="34" t="str">
        <f t="shared" si="5"/>
        <v>2020_11</v>
      </c>
      <c r="D117" s="43" t="str">
        <f t="shared" si="6"/>
        <v>2020_11</v>
      </c>
      <c r="E117" s="43" t="str">
        <f t="shared" si="7"/>
        <v>2020_11</v>
      </c>
      <c r="F117" s="75">
        <f t="shared" si="8"/>
        <v>2020</v>
      </c>
      <c r="G117" s="75">
        <f t="shared" si="9"/>
        <v>11</v>
      </c>
      <c r="H117" s="4">
        <v>242170</v>
      </c>
      <c r="I117" s="4">
        <v>1885</v>
      </c>
      <c r="J117" s="4">
        <v>27989</v>
      </c>
      <c r="K117" s="4">
        <v>15557</v>
      </c>
      <c r="L117" s="4">
        <v>4352</v>
      </c>
      <c r="M117" s="4">
        <v>79478</v>
      </c>
      <c r="N117" s="4">
        <v>518729</v>
      </c>
      <c r="O117" s="4">
        <v>46431771</v>
      </c>
      <c r="P117" s="4">
        <v>346915</v>
      </c>
      <c r="Q117" s="4">
        <v>3024</v>
      </c>
      <c r="R117" s="4">
        <v>4699</v>
      </c>
      <c r="S117" s="4">
        <v>11538352</v>
      </c>
      <c r="T117" s="4">
        <v>168220</v>
      </c>
      <c r="U117" s="4">
        <v>56</v>
      </c>
      <c r="V117" s="42" t="str">
        <f>IFERROR(VLOOKUP(U117,Mapping!$A$1:$B$17,2,0),Absent)</f>
        <v>Texas</v>
      </c>
      <c r="W117" s="4" t="str">
        <f>VLOOKUP(U117,Mapping!$A$1:$B$17,2,0)</f>
        <v>Texas</v>
      </c>
      <c r="X117" s="4">
        <v>177266455</v>
      </c>
      <c r="Y117" s="4">
        <v>1701006</v>
      </c>
    </row>
    <row r="118" spans="2:25" x14ac:dyDescent="0.35">
      <c r="B118" s="34">
        <v>44152</v>
      </c>
      <c r="C118" s="34" t="str">
        <f t="shared" si="5"/>
        <v>2020_11</v>
      </c>
      <c r="D118" s="43" t="str">
        <f t="shared" si="6"/>
        <v>2020_11</v>
      </c>
      <c r="E118" s="43" t="str">
        <f t="shared" si="7"/>
        <v>2020_11</v>
      </c>
      <c r="F118" s="75">
        <f t="shared" si="8"/>
        <v>2020</v>
      </c>
      <c r="G118" s="75">
        <f t="shared" si="9"/>
        <v>11</v>
      </c>
      <c r="H118" s="4">
        <v>240285</v>
      </c>
      <c r="I118" s="4">
        <v>1553</v>
      </c>
      <c r="J118" s="4">
        <v>27681</v>
      </c>
      <c r="K118" s="4">
        <v>15009</v>
      </c>
      <c r="L118" s="4">
        <v>3887</v>
      </c>
      <c r="M118" s="4">
        <v>77047</v>
      </c>
      <c r="N118" s="4">
        <v>514377</v>
      </c>
      <c r="O118" s="4">
        <v>46084856</v>
      </c>
      <c r="P118" s="4">
        <v>300498</v>
      </c>
      <c r="Q118" s="4">
        <v>3004</v>
      </c>
      <c r="R118" s="4">
        <v>4379</v>
      </c>
      <c r="S118" s="4">
        <v>11370132</v>
      </c>
      <c r="T118" s="4">
        <v>159826</v>
      </c>
      <c r="U118" s="4">
        <v>56</v>
      </c>
      <c r="V118" s="42" t="str">
        <f>IFERROR(VLOOKUP(U118,Mapping!$A$1:$B$17,2,0),Absent)</f>
        <v>Texas</v>
      </c>
      <c r="W118" s="4" t="str">
        <f>VLOOKUP(U118,Mapping!$A$1:$B$17,2,0)</f>
        <v>Texas</v>
      </c>
      <c r="X118" s="4">
        <v>175565449</v>
      </c>
      <c r="Y118" s="4">
        <v>1634272</v>
      </c>
    </row>
    <row r="119" spans="2:25" x14ac:dyDescent="0.35">
      <c r="B119" s="34">
        <v>44151</v>
      </c>
      <c r="C119" s="34" t="str">
        <f t="shared" si="5"/>
        <v>2020_11</v>
      </c>
      <c r="D119" s="43" t="str">
        <f t="shared" si="6"/>
        <v>2020_11</v>
      </c>
      <c r="E119" s="43" t="str">
        <f t="shared" si="7"/>
        <v>2020_11</v>
      </c>
      <c r="F119" s="75">
        <f t="shared" si="8"/>
        <v>2020</v>
      </c>
      <c r="G119" s="75">
        <f t="shared" si="9"/>
        <v>11</v>
      </c>
      <c r="H119" s="4">
        <v>238732</v>
      </c>
      <c r="I119" s="4">
        <v>607</v>
      </c>
      <c r="J119" s="4">
        <v>27437</v>
      </c>
      <c r="K119" s="4">
        <v>14471</v>
      </c>
      <c r="L119" s="4">
        <v>2907</v>
      </c>
      <c r="M119" s="4">
        <v>73320</v>
      </c>
      <c r="N119" s="4">
        <v>510490</v>
      </c>
      <c r="O119" s="4">
        <v>45784358</v>
      </c>
      <c r="P119" s="4">
        <v>249458</v>
      </c>
      <c r="Q119" s="4">
        <v>2988</v>
      </c>
      <c r="R119" s="4">
        <v>4156</v>
      </c>
      <c r="S119" s="4">
        <v>11210306</v>
      </c>
      <c r="T119" s="4">
        <v>149977</v>
      </c>
      <c r="U119" s="4">
        <v>56</v>
      </c>
      <c r="V119" s="42" t="str">
        <f>IFERROR(VLOOKUP(U119,Mapping!$A$1:$B$17,2,0),Absent)</f>
        <v>Texas</v>
      </c>
      <c r="W119" s="4" t="str">
        <f>VLOOKUP(U119,Mapping!$A$1:$B$17,2,0)</f>
        <v>Texas</v>
      </c>
      <c r="X119" s="4">
        <v>173931177</v>
      </c>
      <c r="Y119" s="4">
        <v>1484630</v>
      </c>
    </row>
    <row r="120" spans="2:25" x14ac:dyDescent="0.35">
      <c r="B120" s="34">
        <v>44150</v>
      </c>
      <c r="C120" s="34" t="str">
        <f t="shared" si="5"/>
        <v>2020_11</v>
      </c>
      <c r="D120" s="43" t="str">
        <f t="shared" si="6"/>
        <v>2020_11</v>
      </c>
      <c r="E120" s="43" t="str">
        <f t="shared" si="7"/>
        <v>2020_11</v>
      </c>
      <c r="F120" s="75">
        <f t="shared" si="8"/>
        <v>2020</v>
      </c>
      <c r="G120" s="75">
        <f t="shared" si="9"/>
        <v>11</v>
      </c>
      <c r="H120" s="4">
        <v>238125</v>
      </c>
      <c r="I120" s="4">
        <v>712</v>
      </c>
      <c r="J120" s="4">
        <v>27269</v>
      </c>
      <c r="K120" s="4">
        <v>13849</v>
      </c>
      <c r="L120" s="4">
        <v>1868</v>
      </c>
      <c r="M120" s="4">
        <v>70202</v>
      </c>
      <c r="N120" s="4">
        <v>507583</v>
      </c>
      <c r="O120" s="4">
        <v>45534900</v>
      </c>
      <c r="P120" s="4">
        <v>400351</v>
      </c>
      <c r="Q120" s="4">
        <v>2975</v>
      </c>
      <c r="R120" s="4">
        <v>3939</v>
      </c>
      <c r="S120" s="4">
        <v>11060329</v>
      </c>
      <c r="T120" s="4">
        <v>147062</v>
      </c>
      <c r="U120" s="4">
        <v>56</v>
      </c>
      <c r="V120" s="42" t="str">
        <f>IFERROR(VLOOKUP(U120,Mapping!$A$1:$B$17,2,0),Absent)</f>
        <v>Texas</v>
      </c>
      <c r="W120" s="4" t="str">
        <f>VLOOKUP(U120,Mapping!$A$1:$B$17,2,0)</f>
        <v>Texas</v>
      </c>
      <c r="X120" s="4">
        <v>172446547</v>
      </c>
      <c r="Y120" s="4">
        <v>1626437</v>
      </c>
    </row>
    <row r="121" spans="2:25" x14ac:dyDescent="0.35">
      <c r="B121" s="34">
        <v>44149</v>
      </c>
      <c r="C121" s="34" t="str">
        <f t="shared" si="5"/>
        <v>2020_11</v>
      </c>
      <c r="D121" s="43" t="str">
        <f t="shared" si="6"/>
        <v>2020_11</v>
      </c>
      <c r="E121" s="43" t="str">
        <f t="shared" si="7"/>
        <v>2020_11</v>
      </c>
      <c r="F121" s="75">
        <f t="shared" si="8"/>
        <v>2020</v>
      </c>
      <c r="G121" s="75">
        <f t="shared" si="9"/>
        <v>11</v>
      </c>
      <c r="H121" s="4">
        <v>237413</v>
      </c>
      <c r="I121" s="4">
        <v>1353</v>
      </c>
      <c r="J121" s="4">
        <v>27172</v>
      </c>
      <c r="K121" s="4">
        <v>13491</v>
      </c>
      <c r="L121" s="4">
        <v>3468</v>
      </c>
      <c r="M121" s="4">
        <v>69588</v>
      </c>
      <c r="N121" s="4">
        <v>505715</v>
      </c>
      <c r="O121" s="4">
        <v>45134549</v>
      </c>
      <c r="P121" s="4">
        <v>300446</v>
      </c>
      <c r="Q121" s="4">
        <v>2972</v>
      </c>
      <c r="R121" s="4">
        <v>3945</v>
      </c>
      <c r="S121" s="4">
        <v>10913267</v>
      </c>
      <c r="T121" s="4">
        <v>167726</v>
      </c>
      <c r="U121" s="4">
        <v>56</v>
      </c>
      <c r="V121" s="42" t="str">
        <f>IFERROR(VLOOKUP(U121,Mapping!$A$1:$B$17,2,0),Absent)</f>
        <v>Texas</v>
      </c>
      <c r="W121" s="4" t="str">
        <f>VLOOKUP(U121,Mapping!$A$1:$B$17,2,0)</f>
        <v>Texas</v>
      </c>
      <c r="X121" s="4">
        <v>170820110</v>
      </c>
      <c r="Y121" s="4">
        <v>1785889</v>
      </c>
    </row>
    <row r="122" spans="2:25" x14ac:dyDescent="0.35">
      <c r="B122" s="34">
        <v>44148</v>
      </c>
      <c r="C122" s="34" t="str">
        <f t="shared" si="5"/>
        <v>2020_11</v>
      </c>
      <c r="D122" s="43" t="str">
        <f t="shared" si="6"/>
        <v>2020_11</v>
      </c>
      <c r="E122" s="43" t="str">
        <f t="shared" si="7"/>
        <v>2020_11</v>
      </c>
      <c r="F122" s="75">
        <f t="shared" si="8"/>
        <v>2020</v>
      </c>
      <c r="G122" s="75">
        <f t="shared" si="9"/>
        <v>11</v>
      </c>
      <c r="H122" s="4">
        <v>236060</v>
      </c>
      <c r="I122" s="4">
        <v>1301</v>
      </c>
      <c r="J122" s="4">
        <v>26997</v>
      </c>
      <c r="K122" s="4">
        <v>13280</v>
      </c>
      <c r="L122" s="4">
        <v>3673</v>
      </c>
      <c r="M122" s="4">
        <v>68585</v>
      </c>
      <c r="N122" s="4">
        <v>502247</v>
      </c>
      <c r="O122" s="4">
        <v>44834103</v>
      </c>
      <c r="P122" s="4">
        <v>331974</v>
      </c>
      <c r="Q122" s="4">
        <v>2967</v>
      </c>
      <c r="R122" s="4">
        <v>3766</v>
      </c>
      <c r="S122" s="4">
        <v>10745541</v>
      </c>
      <c r="T122" s="4">
        <v>174633</v>
      </c>
      <c r="U122" s="4">
        <v>56</v>
      </c>
      <c r="V122" s="42" t="str">
        <f>IFERROR(VLOOKUP(U122,Mapping!$A$1:$B$17,2,0),Absent)</f>
        <v>Texas</v>
      </c>
      <c r="W122" s="4" t="str">
        <f>VLOOKUP(U122,Mapping!$A$1:$B$17,2,0)</f>
        <v>Texas</v>
      </c>
      <c r="X122" s="4">
        <v>169034221</v>
      </c>
      <c r="Y122" s="4">
        <v>1742559</v>
      </c>
    </row>
    <row r="123" spans="2:25" x14ac:dyDescent="0.35">
      <c r="B123" s="34">
        <v>44147</v>
      </c>
      <c r="C123" s="34" t="str">
        <f t="shared" si="5"/>
        <v>2020_11</v>
      </c>
      <c r="D123" s="43" t="str">
        <f t="shared" si="6"/>
        <v>2020_11</v>
      </c>
      <c r="E123" s="43" t="str">
        <f t="shared" si="7"/>
        <v>2020_11</v>
      </c>
      <c r="F123" s="75">
        <f t="shared" si="8"/>
        <v>2020</v>
      </c>
      <c r="G123" s="75">
        <f t="shared" si="9"/>
        <v>11</v>
      </c>
      <c r="H123" s="4">
        <v>234759</v>
      </c>
      <c r="I123" s="4">
        <v>1112</v>
      </c>
      <c r="J123" s="4">
        <v>26803</v>
      </c>
      <c r="K123" s="4">
        <v>12917</v>
      </c>
      <c r="L123" s="4">
        <v>3562</v>
      </c>
      <c r="M123" s="4">
        <v>67236</v>
      </c>
      <c r="N123" s="4">
        <v>498574</v>
      </c>
      <c r="O123" s="4">
        <v>44502129</v>
      </c>
      <c r="P123" s="4">
        <v>271550</v>
      </c>
      <c r="Q123" s="4">
        <v>2954</v>
      </c>
      <c r="R123" s="4">
        <v>3622</v>
      </c>
      <c r="S123" s="4">
        <v>10570908</v>
      </c>
      <c r="T123" s="4">
        <v>157542</v>
      </c>
      <c r="U123" s="4">
        <v>56</v>
      </c>
      <c r="V123" s="42" t="str">
        <f>IFERROR(VLOOKUP(U123,Mapping!$A$1:$B$17,2,0),Absent)</f>
        <v>Texas</v>
      </c>
      <c r="W123" s="4" t="str">
        <f>VLOOKUP(U123,Mapping!$A$1:$B$17,2,0)</f>
        <v>Texas</v>
      </c>
      <c r="X123" s="4">
        <v>167291662</v>
      </c>
      <c r="Y123" s="4">
        <v>1607551</v>
      </c>
    </row>
    <row r="124" spans="2:25" x14ac:dyDescent="0.35">
      <c r="B124" s="34">
        <v>44146</v>
      </c>
      <c r="C124" s="34" t="str">
        <f t="shared" si="5"/>
        <v>2020_11</v>
      </c>
      <c r="D124" s="43" t="str">
        <f t="shared" si="6"/>
        <v>2020_11</v>
      </c>
      <c r="E124" s="43" t="str">
        <f t="shared" si="7"/>
        <v>2020_11</v>
      </c>
      <c r="F124" s="75">
        <f t="shared" si="8"/>
        <v>2020</v>
      </c>
      <c r="G124" s="75">
        <f t="shared" si="9"/>
        <v>11</v>
      </c>
      <c r="H124" s="4">
        <v>233647</v>
      </c>
      <c r="I124" s="4">
        <v>1577</v>
      </c>
      <c r="J124" s="4">
        <v>26584</v>
      </c>
      <c r="K124" s="4">
        <v>12626</v>
      </c>
      <c r="L124" s="4">
        <v>3281</v>
      </c>
      <c r="M124" s="4">
        <v>65549</v>
      </c>
      <c r="N124" s="4">
        <v>495012</v>
      </c>
      <c r="O124" s="4">
        <v>44230579</v>
      </c>
      <c r="P124" s="4">
        <v>283243</v>
      </c>
      <c r="Q124" s="4">
        <v>2947</v>
      </c>
      <c r="R124" s="4">
        <v>3365</v>
      </c>
      <c r="S124" s="4">
        <v>10413366</v>
      </c>
      <c r="T124" s="4">
        <v>149333</v>
      </c>
      <c r="U124" s="4">
        <v>56</v>
      </c>
      <c r="V124" s="42" t="str">
        <f>IFERROR(VLOOKUP(U124,Mapping!$A$1:$B$17,2,0),Absent)</f>
        <v>Texas</v>
      </c>
      <c r="W124" s="4" t="str">
        <f>VLOOKUP(U124,Mapping!$A$1:$B$17,2,0)</f>
        <v>Texas</v>
      </c>
      <c r="X124" s="4">
        <v>165684111</v>
      </c>
      <c r="Y124" s="4">
        <v>1503560</v>
      </c>
    </row>
    <row r="125" spans="2:25" x14ac:dyDescent="0.35">
      <c r="B125" s="34">
        <v>44145</v>
      </c>
      <c r="C125" s="34" t="str">
        <f t="shared" si="5"/>
        <v>2020_11</v>
      </c>
      <c r="D125" s="43" t="str">
        <f t="shared" si="6"/>
        <v>2020_11</v>
      </c>
      <c r="E125" s="43" t="str">
        <f t="shared" si="7"/>
        <v>2020_11</v>
      </c>
      <c r="F125" s="75">
        <f t="shared" si="8"/>
        <v>2020</v>
      </c>
      <c r="G125" s="75">
        <f t="shared" si="9"/>
        <v>11</v>
      </c>
      <c r="H125" s="4">
        <v>232070</v>
      </c>
      <c r="I125" s="4">
        <v>1358</v>
      </c>
      <c r="J125" s="4">
        <v>26335</v>
      </c>
      <c r="K125" s="4">
        <v>12057</v>
      </c>
      <c r="L125" s="4">
        <v>4070</v>
      </c>
      <c r="M125" s="4">
        <v>62119</v>
      </c>
      <c r="N125" s="4">
        <v>491731</v>
      </c>
      <c r="O125" s="4">
        <v>43947336</v>
      </c>
      <c r="P125" s="4">
        <v>203377</v>
      </c>
      <c r="Q125" s="4">
        <v>2922</v>
      </c>
      <c r="R125" s="4">
        <v>3202</v>
      </c>
      <c r="S125" s="4">
        <v>10264033</v>
      </c>
      <c r="T125" s="4">
        <v>135569</v>
      </c>
      <c r="U125" s="4">
        <v>56</v>
      </c>
      <c r="V125" s="42" t="str">
        <f>IFERROR(VLOOKUP(U125,Mapping!$A$1:$B$17,2,0),Absent)</f>
        <v>Texas</v>
      </c>
      <c r="W125" s="4" t="str">
        <f>VLOOKUP(U125,Mapping!$A$1:$B$17,2,0)</f>
        <v>Texas</v>
      </c>
      <c r="X125" s="4">
        <v>164180551</v>
      </c>
      <c r="Y125" s="4">
        <v>1386936</v>
      </c>
    </row>
    <row r="126" spans="2:25" x14ac:dyDescent="0.35">
      <c r="B126" s="34">
        <v>44144</v>
      </c>
      <c r="C126" s="34" t="str">
        <f t="shared" si="5"/>
        <v>2020_11</v>
      </c>
      <c r="D126" s="43" t="str">
        <f t="shared" si="6"/>
        <v>2020_11</v>
      </c>
      <c r="E126" s="43" t="str">
        <f t="shared" si="7"/>
        <v>2020_11</v>
      </c>
      <c r="F126" s="75">
        <f t="shared" si="8"/>
        <v>2020</v>
      </c>
      <c r="G126" s="75">
        <f t="shared" si="9"/>
        <v>11</v>
      </c>
      <c r="H126" s="4">
        <v>230712</v>
      </c>
      <c r="I126" s="4">
        <v>577</v>
      </c>
      <c r="J126" s="4">
        <v>26087</v>
      </c>
      <c r="K126" s="4">
        <v>11636</v>
      </c>
      <c r="L126" s="4">
        <v>2176</v>
      </c>
      <c r="M126" s="4">
        <v>59342</v>
      </c>
      <c r="N126" s="4">
        <v>487661</v>
      </c>
      <c r="O126" s="4">
        <v>43743959</v>
      </c>
      <c r="P126" s="4">
        <v>283666</v>
      </c>
      <c r="Q126" s="4">
        <v>2907</v>
      </c>
      <c r="R126" s="4">
        <v>3111</v>
      </c>
      <c r="S126" s="4">
        <v>10128464</v>
      </c>
      <c r="T126" s="4">
        <v>118403</v>
      </c>
      <c r="U126" s="4">
        <v>56</v>
      </c>
      <c r="V126" s="42" t="str">
        <f>IFERROR(VLOOKUP(U126,Mapping!$A$1:$B$17,2,0),Absent)</f>
        <v>Texas</v>
      </c>
      <c r="W126" s="4" t="str">
        <f>VLOOKUP(U126,Mapping!$A$1:$B$17,2,0)</f>
        <v>Texas</v>
      </c>
      <c r="X126" s="4">
        <v>162793615</v>
      </c>
      <c r="Y126" s="4">
        <v>1314380</v>
      </c>
    </row>
    <row r="127" spans="2:25" x14ac:dyDescent="0.35">
      <c r="B127" s="34">
        <v>44143</v>
      </c>
      <c r="C127" s="34" t="str">
        <f t="shared" si="5"/>
        <v>2020_11</v>
      </c>
      <c r="D127" s="43" t="str">
        <f t="shared" si="6"/>
        <v>2020_11</v>
      </c>
      <c r="E127" s="43" t="str">
        <f t="shared" si="7"/>
        <v>2020_11</v>
      </c>
      <c r="F127" s="75">
        <f t="shared" si="8"/>
        <v>2020</v>
      </c>
      <c r="G127" s="75">
        <f t="shared" si="9"/>
        <v>11</v>
      </c>
      <c r="H127" s="4">
        <v>230135</v>
      </c>
      <c r="I127" s="4">
        <v>513</v>
      </c>
      <c r="J127" s="4">
        <v>25819</v>
      </c>
      <c r="K127" s="4">
        <v>11223</v>
      </c>
      <c r="L127" s="4">
        <v>1467</v>
      </c>
      <c r="M127" s="4">
        <v>56942</v>
      </c>
      <c r="N127" s="4">
        <v>485485</v>
      </c>
      <c r="O127" s="4">
        <v>43460293</v>
      </c>
      <c r="P127" s="4">
        <v>239635</v>
      </c>
      <c r="Q127" s="4">
        <v>2900</v>
      </c>
      <c r="R127" s="4">
        <v>2977</v>
      </c>
      <c r="S127" s="4">
        <v>10010061</v>
      </c>
      <c r="T127" s="4">
        <v>112445</v>
      </c>
      <c r="U127" s="4">
        <v>56</v>
      </c>
      <c r="V127" s="42" t="str">
        <f>IFERROR(VLOOKUP(U127,Mapping!$A$1:$B$17,2,0),Absent)</f>
        <v>Texas</v>
      </c>
      <c r="W127" s="4" t="str">
        <f>VLOOKUP(U127,Mapping!$A$1:$B$17,2,0)</f>
        <v>Texas</v>
      </c>
      <c r="X127" s="4">
        <v>161479235</v>
      </c>
      <c r="Y127" s="4">
        <v>1266058</v>
      </c>
    </row>
    <row r="128" spans="2:25" x14ac:dyDescent="0.35">
      <c r="B128" s="34">
        <v>44142</v>
      </c>
      <c r="C128" s="34" t="str">
        <f t="shared" si="5"/>
        <v>2020_11</v>
      </c>
      <c r="D128" s="43" t="str">
        <f t="shared" si="6"/>
        <v>2020_11</v>
      </c>
      <c r="E128" s="43" t="str">
        <f t="shared" si="7"/>
        <v>2020_11</v>
      </c>
      <c r="F128" s="75">
        <f t="shared" si="8"/>
        <v>2020</v>
      </c>
      <c r="G128" s="75">
        <f t="shared" si="9"/>
        <v>11</v>
      </c>
      <c r="H128" s="4">
        <v>229622</v>
      </c>
      <c r="I128" s="4">
        <v>1125</v>
      </c>
      <c r="J128" s="4">
        <v>25721</v>
      </c>
      <c r="K128" s="4">
        <v>11215</v>
      </c>
      <c r="L128" s="4">
        <v>2341</v>
      </c>
      <c r="M128" s="4">
        <v>56037</v>
      </c>
      <c r="N128" s="4">
        <v>484018</v>
      </c>
      <c r="O128" s="4">
        <v>43220658</v>
      </c>
      <c r="P128" s="4">
        <v>357869</v>
      </c>
      <c r="Q128" s="4">
        <v>2898</v>
      </c>
      <c r="R128" s="4">
        <v>2947</v>
      </c>
      <c r="S128" s="4">
        <v>9897616</v>
      </c>
      <c r="T128" s="4">
        <v>132113</v>
      </c>
      <c r="U128" s="4">
        <v>56</v>
      </c>
      <c r="V128" s="42" t="str">
        <f>IFERROR(VLOOKUP(U128,Mapping!$A$1:$B$17,2,0),Absent)</f>
        <v>Texas</v>
      </c>
      <c r="W128" s="4" t="str">
        <f>VLOOKUP(U128,Mapping!$A$1:$B$17,2,0)</f>
        <v>Texas</v>
      </c>
      <c r="X128" s="4">
        <v>160213177</v>
      </c>
      <c r="Y128" s="4">
        <v>1546164</v>
      </c>
    </row>
    <row r="129" spans="2:25" x14ac:dyDescent="0.35">
      <c r="B129" s="34">
        <v>44141</v>
      </c>
      <c r="C129" s="34" t="str">
        <f t="shared" si="5"/>
        <v>2020_11</v>
      </c>
      <c r="D129" s="43" t="str">
        <f t="shared" si="6"/>
        <v>2020_11</v>
      </c>
      <c r="E129" s="43" t="str">
        <f t="shared" si="7"/>
        <v>2020_11</v>
      </c>
      <c r="F129" s="75">
        <f t="shared" si="8"/>
        <v>2020</v>
      </c>
      <c r="G129" s="75">
        <f t="shared" si="9"/>
        <v>11</v>
      </c>
      <c r="H129" s="4">
        <v>228497</v>
      </c>
      <c r="I129" s="4">
        <v>1185</v>
      </c>
      <c r="J129" s="4">
        <v>25498</v>
      </c>
      <c r="K129" s="4">
        <v>11213</v>
      </c>
      <c r="L129" s="4">
        <v>3121</v>
      </c>
      <c r="M129" s="4">
        <v>55005</v>
      </c>
      <c r="N129" s="4">
        <v>481677</v>
      </c>
      <c r="O129" s="4">
        <v>42862789</v>
      </c>
      <c r="P129" s="4">
        <v>314445</v>
      </c>
      <c r="Q129" s="4">
        <v>2885</v>
      </c>
      <c r="R129" s="4">
        <v>2850</v>
      </c>
      <c r="S129" s="4">
        <v>9765503</v>
      </c>
      <c r="T129" s="4">
        <v>129990</v>
      </c>
      <c r="U129" s="4">
        <v>56</v>
      </c>
      <c r="V129" s="42" t="str">
        <f>IFERROR(VLOOKUP(U129,Mapping!$A$1:$B$17,2,0),Absent)</f>
        <v>Texas</v>
      </c>
      <c r="W129" s="4" t="str">
        <f>VLOOKUP(U129,Mapping!$A$1:$B$17,2,0)</f>
        <v>Texas</v>
      </c>
      <c r="X129" s="4">
        <v>158667013</v>
      </c>
      <c r="Y129" s="4">
        <v>1772955</v>
      </c>
    </row>
    <row r="130" spans="2:25" x14ac:dyDescent="0.35">
      <c r="B130" s="34">
        <v>44140</v>
      </c>
      <c r="C130" s="34" t="str">
        <f t="shared" si="5"/>
        <v>2020_11</v>
      </c>
      <c r="D130" s="43" t="str">
        <f t="shared" si="6"/>
        <v>2020_11</v>
      </c>
      <c r="E130" s="43" t="str">
        <f t="shared" si="7"/>
        <v>2020_11</v>
      </c>
      <c r="F130" s="75">
        <f t="shared" si="8"/>
        <v>2020</v>
      </c>
      <c r="G130" s="75">
        <f t="shared" si="9"/>
        <v>11</v>
      </c>
      <c r="H130" s="4">
        <v>227312</v>
      </c>
      <c r="I130" s="4">
        <v>1154</v>
      </c>
      <c r="J130" s="4">
        <v>25276</v>
      </c>
      <c r="K130" s="4">
        <v>11050</v>
      </c>
      <c r="L130" s="4">
        <v>2553</v>
      </c>
      <c r="M130" s="4">
        <v>53380</v>
      </c>
      <c r="N130" s="4">
        <v>478556</v>
      </c>
      <c r="O130" s="4">
        <v>42548344</v>
      </c>
      <c r="P130" s="4">
        <v>302427</v>
      </c>
      <c r="Q130" s="4">
        <v>2872</v>
      </c>
      <c r="R130" s="4">
        <v>2876</v>
      </c>
      <c r="S130" s="4">
        <v>9635513</v>
      </c>
      <c r="T130" s="4">
        <v>119023</v>
      </c>
      <c r="U130" s="4">
        <v>56</v>
      </c>
      <c r="V130" s="42" t="str">
        <f>IFERROR(VLOOKUP(U130,Mapping!$A$1:$B$17,2,0),Absent)</f>
        <v>Texas</v>
      </c>
      <c r="W130" s="4" t="str">
        <f>VLOOKUP(U130,Mapping!$A$1:$B$17,2,0)</f>
        <v>Texas</v>
      </c>
      <c r="X130" s="4">
        <v>156894058</v>
      </c>
      <c r="Y130" s="4">
        <v>1561062</v>
      </c>
    </row>
    <row r="131" spans="2:25" x14ac:dyDescent="0.35">
      <c r="B131" s="34">
        <v>44139</v>
      </c>
      <c r="C131" s="34" t="str">
        <f t="shared" ref="C131:C194" si="10">YEAR(B131)&amp;"_"&amp;TEXT(MONTH(B131),"00")</f>
        <v>2020_11</v>
      </c>
      <c r="D131" s="43" t="str">
        <f t="shared" ref="D131:D194" si="11">YEAR(B131)&amp;"_"&amp;MONTH(B131)</f>
        <v>2020_11</v>
      </c>
      <c r="E131" s="43" t="str">
        <f t="shared" ref="E131:E194" si="12">YEAR(B131)&amp;"_"&amp;TEXT(MONTH(B131),"00")</f>
        <v>2020_11</v>
      </c>
      <c r="F131" s="75">
        <f t="shared" ref="F131:F194" si="13">YEAR(B131)</f>
        <v>2020</v>
      </c>
      <c r="G131" s="75">
        <f t="shared" ref="G131:G194" si="14">MONTH(B131)</f>
        <v>11</v>
      </c>
      <c r="H131" s="4">
        <v>226158</v>
      </c>
      <c r="I131" s="4">
        <v>1131</v>
      </c>
      <c r="J131" s="4">
        <v>25041</v>
      </c>
      <c r="K131" s="4">
        <v>10892</v>
      </c>
      <c r="L131" s="4">
        <v>3107</v>
      </c>
      <c r="M131" s="4">
        <v>52166</v>
      </c>
      <c r="N131" s="4">
        <v>476003</v>
      </c>
      <c r="O131" s="4">
        <v>42245917</v>
      </c>
      <c r="P131" s="4">
        <v>202598</v>
      </c>
      <c r="Q131" s="4">
        <v>2853</v>
      </c>
      <c r="R131" s="4">
        <v>2832</v>
      </c>
      <c r="S131" s="4">
        <v>9516490</v>
      </c>
      <c r="T131" s="4">
        <v>105996</v>
      </c>
      <c r="U131" s="4">
        <v>56</v>
      </c>
      <c r="V131" s="42" t="str">
        <f>IFERROR(VLOOKUP(U131,Mapping!$A$1:$B$17,2,0),Absent)</f>
        <v>Texas</v>
      </c>
      <c r="W131" s="4" t="str">
        <f>VLOOKUP(U131,Mapping!$A$1:$B$17,2,0)</f>
        <v>Texas</v>
      </c>
      <c r="X131" s="4">
        <v>155332996</v>
      </c>
      <c r="Y131" s="4">
        <v>1318451</v>
      </c>
    </row>
    <row r="132" spans="2:25" x14ac:dyDescent="0.35">
      <c r="B132" s="34">
        <v>44138</v>
      </c>
      <c r="C132" s="34" t="str">
        <f t="shared" si="10"/>
        <v>2020_11</v>
      </c>
      <c r="D132" s="43" t="str">
        <f t="shared" si="11"/>
        <v>2020_11</v>
      </c>
      <c r="E132" s="43" t="str">
        <f t="shared" si="12"/>
        <v>2020_11</v>
      </c>
      <c r="F132" s="75">
        <f t="shared" si="13"/>
        <v>2020</v>
      </c>
      <c r="G132" s="75">
        <f t="shared" si="14"/>
        <v>11</v>
      </c>
      <c r="H132" s="4">
        <v>225027</v>
      </c>
      <c r="I132" s="4">
        <v>1517</v>
      </c>
      <c r="J132" s="4">
        <v>24796</v>
      </c>
      <c r="K132" s="4">
        <v>10538</v>
      </c>
      <c r="L132" s="4">
        <v>3135</v>
      </c>
      <c r="M132" s="4">
        <v>50509</v>
      </c>
      <c r="N132" s="4">
        <v>472896</v>
      </c>
      <c r="O132" s="4">
        <v>42043319</v>
      </c>
      <c r="P132" s="4">
        <v>255848</v>
      </c>
      <c r="Q132" s="4">
        <v>2833</v>
      </c>
      <c r="R132" s="4">
        <v>2734</v>
      </c>
      <c r="S132" s="4">
        <v>9410494</v>
      </c>
      <c r="T132" s="4">
        <v>119949</v>
      </c>
      <c r="U132" s="4">
        <v>56</v>
      </c>
      <c r="V132" s="42" t="str">
        <f>IFERROR(VLOOKUP(U132,Mapping!$A$1:$B$17,2,0),Absent)</f>
        <v>Texas</v>
      </c>
      <c r="W132" s="4" t="str">
        <f>VLOOKUP(U132,Mapping!$A$1:$B$17,2,0)</f>
        <v>Texas</v>
      </c>
      <c r="X132" s="4">
        <v>154014545</v>
      </c>
      <c r="Y132" s="4">
        <v>1269152</v>
      </c>
    </row>
    <row r="133" spans="2:25" x14ac:dyDescent="0.35">
      <c r="B133" s="34">
        <v>44137</v>
      </c>
      <c r="C133" s="34" t="str">
        <f t="shared" si="10"/>
        <v>2020_11</v>
      </c>
      <c r="D133" s="43" t="str">
        <f t="shared" si="11"/>
        <v>2020_11</v>
      </c>
      <c r="E133" s="43" t="str">
        <f t="shared" si="12"/>
        <v>2020_11</v>
      </c>
      <c r="F133" s="75">
        <f t="shared" si="13"/>
        <v>2020</v>
      </c>
      <c r="G133" s="75">
        <f t="shared" si="14"/>
        <v>11</v>
      </c>
      <c r="H133" s="4">
        <v>223510</v>
      </c>
      <c r="I133" s="4">
        <v>475</v>
      </c>
      <c r="J133" s="4">
        <v>24560</v>
      </c>
      <c r="K133" s="4">
        <v>9957</v>
      </c>
      <c r="L133" s="4">
        <v>1399</v>
      </c>
      <c r="M133" s="4">
        <v>48750</v>
      </c>
      <c r="N133" s="4">
        <v>469761</v>
      </c>
      <c r="O133" s="4">
        <v>41787471</v>
      </c>
      <c r="P133" s="4">
        <v>283444</v>
      </c>
      <c r="Q133" s="4">
        <v>2809</v>
      </c>
      <c r="R133" s="4">
        <v>2633</v>
      </c>
      <c r="S133" s="4">
        <v>9290545</v>
      </c>
      <c r="T133" s="4">
        <v>83454</v>
      </c>
      <c r="U133" s="4">
        <v>56</v>
      </c>
      <c r="V133" s="42" t="str">
        <f>IFERROR(VLOOKUP(U133,Mapping!$A$1:$B$17,2,0),Absent)</f>
        <v>Texas</v>
      </c>
      <c r="W133" s="4" t="str">
        <f>VLOOKUP(U133,Mapping!$A$1:$B$17,2,0)</f>
        <v>Texas</v>
      </c>
      <c r="X133" s="4">
        <v>152745393</v>
      </c>
      <c r="Y133" s="4">
        <v>1238898</v>
      </c>
    </row>
    <row r="134" spans="2:25" x14ac:dyDescent="0.35">
      <c r="B134" s="34">
        <v>44136</v>
      </c>
      <c r="C134" s="34" t="str">
        <f t="shared" si="10"/>
        <v>2020_11</v>
      </c>
      <c r="D134" s="43" t="str">
        <f t="shared" si="11"/>
        <v>2020_11</v>
      </c>
      <c r="E134" s="43" t="str">
        <f t="shared" si="12"/>
        <v>2020_11</v>
      </c>
      <c r="F134" s="75">
        <f t="shared" si="13"/>
        <v>2020</v>
      </c>
      <c r="G134" s="75">
        <f t="shared" si="14"/>
        <v>11</v>
      </c>
      <c r="H134" s="4">
        <v>223035</v>
      </c>
      <c r="I134" s="4">
        <v>410</v>
      </c>
      <c r="J134" s="4">
        <v>24457</v>
      </c>
      <c r="K134" s="4">
        <v>9665</v>
      </c>
      <c r="L134" s="4">
        <v>1166</v>
      </c>
      <c r="M134" s="4">
        <v>47615</v>
      </c>
      <c r="N134" s="4">
        <v>468362</v>
      </c>
      <c r="O134" s="4">
        <v>41504027</v>
      </c>
      <c r="P134" s="4">
        <v>228603</v>
      </c>
      <c r="Q134" s="4">
        <v>2797</v>
      </c>
      <c r="R134" s="4">
        <v>2553</v>
      </c>
      <c r="S134" s="4">
        <v>9207091</v>
      </c>
      <c r="T134" s="4">
        <v>141973</v>
      </c>
      <c r="U134" s="4">
        <v>56</v>
      </c>
      <c r="V134" s="42" t="str">
        <f>IFERROR(VLOOKUP(U134,Mapping!$A$1:$B$17,2,0),Absent)</f>
        <v>Texas</v>
      </c>
      <c r="W134" s="4" t="str">
        <f>VLOOKUP(U134,Mapping!$A$1:$B$17,2,0)</f>
        <v>Texas</v>
      </c>
      <c r="X134" s="4">
        <v>151506495</v>
      </c>
      <c r="Y134" s="4">
        <v>1160138</v>
      </c>
    </row>
    <row r="135" spans="2:25" x14ac:dyDescent="0.35">
      <c r="B135" s="34">
        <v>44135</v>
      </c>
      <c r="C135" s="34" t="str">
        <f t="shared" si="10"/>
        <v>2020_10</v>
      </c>
      <c r="D135" s="43" t="str">
        <f t="shared" si="11"/>
        <v>2020_10</v>
      </c>
      <c r="E135" s="43" t="str">
        <f t="shared" si="12"/>
        <v>2020_10</v>
      </c>
      <c r="F135" s="75">
        <f t="shared" si="13"/>
        <v>2020</v>
      </c>
      <c r="G135" s="75">
        <f t="shared" si="14"/>
        <v>10</v>
      </c>
      <c r="H135" s="4">
        <v>222625</v>
      </c>
      <c r="I135" s="4">
        <v>958</v>
      </c>
      <c r="J135" s="4">
        <v>24375</v>
      </c>
      <c r="K135" s="4">
        <v>9613</v>
      </c>
      <c r="L135" s="4">
        <v>2116</v>
      </c>
      <c r="M135" s="4">
        <v>47486</v>
      </c>
      <c r="N135" s="4">
        <v>467196</v>
      </c>
      <c r="O135" s="4">
        <v>41275424</v>
      </c>
      <c r="P135" s="4">
        <v>325765</v>
      </c>
      <c r="Q135" s="4">
        <v>2786</v>
      </c>
      <c r="R135" s="4">
        <v>2502</v>
      </c>
      <c r="S135" s="4">
        <v>9065118</v>
      </c>
      <c r="T135" s="4">
        <v>91294</v>
      </c>
      <c r="U135" s="4">
        <v>56</v>
      </c>
      <c r="V135" s="42" t="str">
        <f>IFERROR(VLOOKUP(U135,Mapping!$A$1:$B$17,2,0),Absent)</f>
        <v>Texas</v>
      </c>
      <c r="W135" s="4" t="str">
        <f>VLOOKUP(U135,Mapping!$A$1:$B$17,2,0)</f>
        <v>Texas</v>
      </c>
      <c r="X135" s="4">
        <v>150346357</v>
      </c>
      <c r="Y135" s="4">
        <v>1473444</v>
      </c>
    </row>
    <row r="136" spans="2:25" x14ac:dyDescent="0.35">
      <c r="B136" s="34">
        <v>44134</v>
      </c>
      <c r="C136" s="34" t="str">
        <f t="shared" si="10"/>
        <v>2020_10</v>
      </c>
      <c r="D136" s="43" t="str">
        <f t="shared" si="11"/>
        <v>2020_10</v>
      </c>
      <c r="E136" s="43" t="str">
        <f t="shared" si="12"/>
        <v>2020_10</v>
      </c>
      <c r="F136" s="75">
        <f t="shared" si="13"/>
        <v>2020</v>
      </c>
      <c r="G136" s="75">
        <f t="shared" si="14"/>
        <v>10</v>
      </c>
      <c r="H136" s="4">
        <v>221667</v>
      </c>
      <c r="I136" s="4">
        <v>947</v>
      </c>
      <c r="J136" s="4">
        <v>24230</v>
      </c>
      <c r="K136" s="4">
        <v>9550</v>
      </c>
      <c r="L136" s="4">
        <v>2403</v>
      </c>
      <c r="M136" s="4">
        <v>46880</v>
      </c>
      <c r="N136" s="4">
        <v>465080</v>
      </c>
      <c r="O136" s="4">
        <v>40949659</v>
      </c>
      <c r="P136" s="4">
        <v>206695</v>
      </c>
      <c r="Q136" s="4">
        <v>2776</v>
      </c>
      <c r="R136" s="4">
        <v>2477</v>
      </c>
      <c r="S136" s="4">
        <v>8973824</v>
      </c>
      <c r="T136" s="4">
        <v>97942</v>
      </c>
      <c r="U136" s="4">
        <v>56</v>
      </c>
      <c r="V136" s="42" t="str">
        <f>IFERROR(VLOOKUP(U136,Mapping!$A$1:$B$17,2,0),Absent)</f>
        <v>Texas</v>
      </c>
      <c r="W136" s="4" t="str">
        <f>VLOOKUP(U136,Mapping!$A$1:$B$17,2,0)</f>
        <v>Texas</v>
      </c>
      <c r="X136" s="4">
        <v>148872913</v>
      </c>
      <c r="Y136" s="4">
        <v>1423126</v>
      </c>
    </row>
    <row r="137" spans="2:25" x14ac:dyDescent="0.35">
      <c r="B137" s="34">
        <v>44133</v>
      </c>
      <c r="C137" s="34" t="str">
        <f t="shared" si="10"/>
        <v>2020_10</v>
      </c>
      <c r="D137" s="43" t="str">
        <f t="shared" si="11"/>
        <v>2020_10</v>
      </c>
      <c r="E137" s="43" t="str">
        <f t="shared" si="12"/>
        <v>2020_10</v>
      </c>
      <c r="F137" s="75">
        <f t="shared" si="13"/>
        <v>2020</v>
      </c>
      <c r="G137" s="75">
        <f t="shared" si="14"/>
        <v>10</v>
      </c>
      <c r="H137" s="4">
        <v>220720</v>
      </c>
      <c r="I137" s="4">
        <v>1060</v>
      </c>
      <c r="J137" s="4">
        <v>24082</v>
      </c>
      <c r="K137" s="4">
        <v>9320</v>
      </c>
      <c r="L137" s="4">
        <v>2321</v>
      </c>
      <c r="M137" s="4">
        <v>46191</v>
      </c>
      <c r="N137" s="4">
        <v>462677</v>
      </c>
      <c r="O137" s="4">
        <v>40742964</v>
      </c>
      <c r="P137" s="4">
        <v>317094</v>
      </c>
      <c r="Q137" s="4">
        <v>2760</v>
      </c>
      <c r="R137" s="4">
        <v>2399</v>
      </c>
      <c r="S137" s="4">
        <v>8875882</v>
      </c>
      <c r="T137" s="4">
        <v>89365</v>
      </c>
      <c r="U137" s="4">
        <v>56</v>
      </c>
      <c r="V137" s="42" t="str">
        <f>IFERROR(VLOOKUP(U137,Mapping!$A$1:$B$17,2,0),Absent)</f>
        <v>Texas</v>
      </c>
      <c r="W137" s="4" t="str">
        <f>VLOOKUP(U137,Mapping!$A$1:$B$17,2,0)</f>
        <v>Texas</v>
      </c>
      <c r="X137" s="4">
        <v>147449787</v>
      </c>
      <c r="Y137" s="4">
        <v>1453174</v>
      </c>
    </row>
    <row r="138" spans="2:25" x14ac:dyDescent="0.35">
      <c r="B138" s="34">
        <v>44132</v>
      </c>
      <c r="C138" s="34" t="str">
        <f t="shared" si="10"/>
        <v>2020_10</v>
      </c>
      <c r="D138" s="43" t="str">
        <f t="shared" si="11"/>
        <v>2020_10</v>
      </c>
      <c r="E138" s="43" t="str">
        <f t="shared" si="12"/>
        <v>2020_10</v>
      </c>
      <c r="F138" s="75">
        <f t="shared" si="13"/>
        <v>2020</v>
      </c>
      <c r="G138" s="75">
        <f t="shared" si="14"/>
        <v>10</v>
      </c>
      <c r="H138" s="4">
        <v>219660</v>
      </c>
      <c r="I138" s="4">
        <v>1047</v>
      </c>
      <c r="J138" s="4">
        <v>23883</v>
      </c>
      <c r="K138" s="4">
        <v>9133</v>
      </c>
      <c r="L138" s="4">
        <v>2461</v>
      </c>
      <c r="M138" s="4">
        <v>45214</v>
      </c>
      <c r="N138" s="4">
        <v>460356</v>
      </c>
      <c r="O138" s="4">
        <v>40425870</v>
      </c>
      <c r="P138" s="4">
        <v>265933</v>
      </c>
      <c r="Q138" s="4">
        <v>2744</v>
      </c>
      <c r="R138" s="4">
        <v>2354</v>
      </c>
      <c r="S138" s="4">
        <v>8786517</v>
      </c>
      <c r="T138" s="4">
        <v>79700</v>
      </c>
      <c r="U138" s="4">
        <v>56</v>
      </c>
      <c r="V138" s="42" t="str">
        <f>IFERROR(VLOOKUP(U138,Mapping!$A$1:$B$17,2,0),Absent)</f>
        <v>Texas</v>
      </c>
      <c r="W138" s="4" t="str">
        <f>VLOOKUP(U138,Mapping!$A$1:$B$17,2,0)</f>
        <v>Texas</v>
      </c>
      <c r="X138" s="4">
        <v>145996613</v>
      </c>
      <c r="Y138" s="4">
        <v>1150428</v>
      </c>
    </row>
    <row r="139" spans="2:25" x14ac:dyDescent="0.35">
      <c r="B139" s="34">
        <v>44131</v>
      </c>
      <c r="C139" s="34" t="str">
        <f t="shared" si="10"/>
        <v>2020_10</v>
      </c>
      <c r="D139" s="43" t="str">
        <f t="shared" si="11"/>
        <v>2020_10</v>
      </c>
      <c r="E139" s="43" t="str">
        <f t="shared" si="12"/>
        <v>2020_10</v>
      </c>
      <c r="F139" s="75">
        <f t="shared" si="13"/>
        <v>2020</v>
      </c>
      <c r="G139" s="75">
        <f t="shared" si="14"/>
        <v>10</v>
      </c>
      <c r="H139" s="4">
        <v>218613</v>
      </c>
      <c r="I139" s="4">
        <v>922</v>
      </c>
      <c r="J139" s="4">
        <v>23701</v>
      </c>
      <c r="K139" s="4">
        <v>8985</v>
      </c>
      <c r="L139" s="4">
        <v>2290</v>
      </c>
      <c r="M139" s="4">
        <v>44391</v>
      </c>
      <c r="N139" s="4">
        <v>457895</v>
      </c>
      <c r="O139" s="4">
        <v>40159937</v>
      </c>
      <c r="P139" s="4">
        <v>220640</v>
      </c>
      <c r="Q139" s="4">
        <v>2719</v>
      </c>
      <c r="R139" s="4">
        <v>2283</v>
      </c>
      <c r="S139" s="4">
        <v>8706817</v>
      </c>
      <c r="T139" s="4">
        <v>72255</v>
      </c>
      <c r="U139" s="4">
        <v>56</v>
      </c>
      <c r="V139" s="42" t="str">
        <f>IFERROR(VLOOKUP(U139,Mapping!$A$1:$B$17,2,0),Absent)</f>
        <v>Texas</v>
      </c>
      <c r="W139" s="4" t="str">
        <f>VLOOKUP(U139,Mapping!$A$1:$B$17,2,0)</f>
        <v>Texas</v>
      </c>
      <c r="X139" s="4">
        <v>144846185</v>
      </c>
      <c r="Y139" s="4">
        <v>1150455</v>
      </c>
    </row>
    <row r="140" spans="2:25" x14ac:dyDescent="0.35">
      <c r="B140" s="34">
        <v>44130</v>
      </c>
      <c r="C140" s="34" t="str">
        <f t="shared" si="10"/>
        <v>2020_10</v>
      </c>
      <c r="D140" s="43" t="str">
        <f t="shared" si="11"/>
        <v>2020_10</v>
      </c>
      <c r="E140" s="43" t="str">
        <f t="shared" si="12"/>
        <v>2020_10</v>
      </c>
      <c r="F140" s="75">
        <f t="shared" si="13"/>
        <v>2020</v>
      </c>
      <c r="G140" s="75">
        <f t="shared" si="14"/>
        <v>10</v>
      </c>
      <c r="H140" s="4">
        <v>217691</v>
      </c>
      <c r="I140" s="4">
        <v>397</v>
      </c>
      <c r="J140" s="4">
        <v>23542</v>
      </c>
      <c r="K140" s="4">
        <v>8946</v>
      </c>
      <c r="L140" s="4">
        <v>1697</v>
      </c>
      <c r="M140" s="4">
        <v>42988</v>
      </c>
      <c r="N140" s="4">
        <v>455605</v>
      </c>
      <c r="O140" s="4">
        <v>39939297</v>
      </c>
      <c r="P140" s="4">
        <v>268034</v>
      </c>
      <c r="Q140" s="4">
        <v>2703</v>
      </c>
      <c r="R140" s="4">
        <v>2300</v>
      </c>
      <c r="S140" s="4">
        <v>8634562</v>
      </c>
      <c r="T140" s="4">
        <v>63430</v>
      </c>
      <c r="U140" s="4">
        <v>56</v>
      </c>
      <c r="V140" s="42" t="str">
        <f>IFERROR(VLOOKUP(U140,Mapping!$A$1:$B$17,2,0),Absent)</f>
        <v>Texas</v>
      </c>
      <c r="W140" s="4" t="str">
        <f>VLOOKUP(U140,Mapping!$A$1:$B$17,2,0)</f>
        <v>Texas</v>
      </c>
      <c r="X140" s="4">
        <v>143695730</v>
      </c>
      <c r="Y140" s="4">
        <v>1131572</v>
      </c>
    </row>
    <row r="141" spans="2:25" x14ac:dyDescent="0.35">
      <c r="B141" s="34">
        <v>44129</v>
      </c>
      <c r="C141" s="34" t="str">
        <f t="shared" si="10"/>
        <v>2020_10</v>
      </c>
      <c r="D141" s="43" t="str">
        <f t="shared" si="11"/>
        <v>2020_10</v>
      </c>
      <c r="E141" s="43" t="str">
        <f t="shared" si="12"/>
        <v>2020_10</v>
      </c>
      <c r="F141" s="75">
        <f t="shared" si="13"/>
        <v>2020</v>
      </c>
      <c r="G141" s="75">
        <f t="shared" si="14"/>
        <v>10</v>
      </c>
      <c r="H141" s="4">
        <v>217294</v>
      </c>
      <c r="I141" s="4">
        <v>391</v>
      </c>
      <c r="J141" s="4">
        <v>23420</v>
      </c>
      <c r="K141" s="4">
        <v>8590</v>
      </c>
      <c r="L141" s="4">
        <v>1076</v>
      </c>
      <c r="M141" s="4">
        <v>41883</v>
      </c>
      <c r="N141" s="4">
        <v>453908</v>
      </c>
      <c r="O141" s="4">
        <v>39671263</v>
      </c>
      <c r="P141" s="4">
        <v>268680</v>
      </c>
      <c r="Q141" s="4">
        <v>2693</v>
      </c>
      <c r="R141" s="4">
        <v>2176</v>
      </c>
      <c r="S141" s="4">
        <v>8571132</v>
      </c>
      <c r="T141" s="4">
        <v>64471</v>
      </c>
      <c r="U141" s="4">
        <v>56</v>
      </c>
      <c r="V141" s="42" t="str">
        <f>IFERROR(VLOOKUP(U141,Mapping!$A$1:$B$17,2,0),Absent)</f>
        <v>Texas</v>
      </c>
      <c r="W141" s="4" t="str">
        <f>VLOOKUP(U141,Mapping!$A$1:$B$17,2,0)</f>
        <v>Texas</v>
      </c>
      <c r="X141" s="4">
        <v>142564158</v>
      </c>
      <c r="Y141" s="4">
        <v>1222362</v>
      </c>
    </row>
    <row r="142" spans="2:25" x14ac:dyDescent="0.35">
      <c r="B142" s="34">
        <v>44128</v>
      </c>
      <c r="C142" s="34" t="str">
        <f t="shared" si="10"/>
        <v>2020_10</v>
      </c>
      <c r="D142" s="43" t="str">
        <f t="shared" si="11"/>
        <v>2020_10</v>
      </c>
      <c r="E142" s="43" t="str">
        <f t="shared" si="12"/>
        <v>2020_10</v>
      </c>
      <c r="F142" s="75">
        <f t="shared" si="13"/>
        <v>2020</v>
      </c>
      <c r="G142" s="75">
        <f t="shared" si="14"/>
        <v>10</v>
      </c>
      <c r="H142" s="4">
        <v>216903</v>
      </c>
      <c r="I142" s="4">
        <v>896</v>
      </c>
      <c r="J142" s="4">
        <v>23356</v>
      </c>
      <c r="K142" s="4">
        <v>8675</v>
      </c>
      <c r="L142" s="4">
        <v>1822</v>
      </c>
      <c r="M142" s="4">
        <v>42087</v>
      </c>
      <c r="N142" s="4">
        <v>452832</v>
      </c>
      <c r="O142" s="4">
        <v>39402583</v>
      </c>
      <c r="P142" s="4">
        <v>259771</v>
      </c>
      <c r="Q142" s="4">
        <v>2691</v>
      </c>
      <c r="R142" s="4">
        <v>2230</v>
      </c>
      <c r="S142" s="4">
        <v>8506661</v>
      </c>
      <c r="T142" s="4">
        <v>83792</v>
      </c>
      <c r="U142" s="4">
        <v>56</v>
      </c>
      <c r="V142" s="42" t="str">
        <f>IFERROR(VLOOKUP(U142,Mapping!$A$1:$B$17,2,0),Absent)</f>
        <v>Texas</v>
      </c>
      <c r="W142" s="4" t="str">
        <f>VLOOKUP(U142,Mapping!$A$1:$B$17,2,0)</f>
        <v>Texas</v>
      </c>
      <c r="X142" s="4">
        <v>141341796</v>
      </c>
      <c r="Y142" s="4">
        <v>1370239</v>
      </c>
    </row>
    <row r="143" spans="2:25" x14ac:dyDescent="0.35">
      <c r="B143" s="34">
        <v>44127</v>
      </c>
      <c r="C143" s="34" t="str">
        <f t="shared" si="10"/>
        <v>2020_10</v>
      </c>
      <c r="D143" s="43" t="str">
        <f t="shared" si="11"/>
        <v>2020_10</v>
      </c>
      <c r="E143" s="43" t="str">
        <f t="shared" si="12"/>
        <v>2020_10</v>
      </c>
      <c r="F143" s="75">
        <f t="shared" si="13"/>
        <v>2020</v>
      </c>
      <c r="G143" s="75">
        <f t="shared" si="14"/>
        <v>10</v>
      </c>
      <c r="H143" s="4">
        <v>216007</v>
      </c>
      <c r="I143" s="4">
        <v>949</v>
      </c>
      <c r="J143" s="4">
        <v>23221</v>
      </c>
      <c r="K143" s="4">
        <v>8342</v>
      </c>
      <c r="L143" s="4">
        <v>15058</v>
      </c>
      <c r="M143" s="4">
        <v>41614</v>
      </c>
      <c r="N143" s="4">
        <v>451010</v>
      </c>
      <c r="O143" s="4">
        <v>39142812</v>
      </c>
      <c r="P143" s="4">
        <v>304853</v>
      </c>
      <c r="Q143" s="4">
        <v>2679</v>
      </c>
      <c r="R143" s="4">
        <v>2180</v>
      </c>
      <c r="S143" s="4">
        <v>8422869</v>
      </c>
      <c r="T143" s="4">
        <v>82575</v>
      </c>
      <c r="U143" s="4">
        <v>56</v>
      </c>
      <c r="V143" s="42" t="str">
        <f>IFERROR(VLOOKUP(U143,Mapping!$A$1:$B$17,2,0),Absent)</f>
        <v>Texas</v>
      </c>
      <c r="W143" s="4" t="str">
        <f>VLOOKUP(U143,Mapping!$A$1:$B$17,2,0)</f>
        <v>Texas</v>
      </c>
      <c r="X143" s="4">
        <v>139971557</v>
      </c>
      <c r="Y143" s="4">
        <v>1444382</v>
      </c>
    </row>
    <row r="144" spans="2:25" x14ac:dyDescent="0.35">
      <c r="B144" s="34">
        <v>44126</v>
      </c>
      <c r="C144" s="34" t="str">
        <f t="shared" si="10"/>
        <v>2020_10</v>
      </c>
      <c r="D144" s="43" t="str">
        <f t="shared" si="11"/>
        <v>2020_10</v>
      </c>
      <c r="E144" s="43" t="str">
        <f t="shared" si="12"/>
        <v>2020_10</v>
      </c>
      <c r="F144" s="75">
        <f t="shared" si="13"/>
        <v>2020</v>
      </c>
      <c r="G144" s="75">
        <f t="shared" si="14"/>
        <v>10</v>
      </c>
      <c r="H144" s="4">
        <v>215058</v>
      </c>
      <c r="I144" s="4">
        <v>1117</v>
      </c>
      <c r="J144" s="4">
        <v>23018</v>
      </c>
      <c r="K144" s="4">
        <v>8180</v>
      </c>
      <c r="L144" s="4">
        <v>2505</v>
      </c>
      <c r="M144" s="4">
        <v>41114</v>
      </c>
      <c r="N144" s="4">
        <v>435952</v>
      </c>
      <c r="O144" s="4">
        <v>38837959</v>
      </c>
      <c r="P144" s="4">
        <v>301777</v>
      </c>
      <c r="Q144" s="4">
        <v>2641</v>
      </c>
      <c r="R144" s="4">
        <v>2147</v>
      </c>
      <c r="S144" s="4">
        <v>8340294</v>
      </c>
      <c r="T144" s="4">
        <v>73419</v>
      </c>
      <c r="U144" s="4">
        <v>56</v>
      </c>
      <c r="V144" s="42" t="str">
        <f>IFERROR(VLOOKUP(U144,Mapping!$A$1:$B$17,2,0),Absent)</f>
        <v>Texas</v>
      </c>
      <c r="W144" s="4" t="str">
        <f>VLOOKUP(U144,Mapping!$A$1:$B$17,2,0)</f>
        <v>Texas</v>
      </c>
      <c r="X144" s="4">
        <v>138527175</v>
      </c>
      <c r="Y144" s="4">
        <v>1305768</v>
      </c>
    </row>
    <row r="145" spans="2:25" x14ac:dyDescent="0.35">
      <c r="B145" s="34">
        <v>44125</v>
      </c>
      <c r="C145" s="34" t="str">
        <f t="shared" si="10"/>
        <v>2020_10</v>
      </c>
      <c r="D145" s="43" t="str">
        <f t="shared" si="11"/>
        <v>2020_10</v>
      </c>
      <c r="E145" s="43" t="str">
        <f t="shared" si="12"/>
        <v>2020_10</v>
      </c>
      <c r="F145" s="75">
        <f t="shared" si="13"/>
        <v>2020</v>
      </c>
      <c r="G145" s="75">
        <f t="shared" si="14"/>
        <v>10</v>
      </c>
      <c r="H145" s="4">
        <v>213941</v>
      </c>
      <c r="I145" s="4">
        <v>1028</v>
      </c>
      <c r="J145" s="4">
        <v>22855</v>
      </c>
      <c r="K145" s="4">
        <v>8291</v>
      </c>
      <c r="L145" s="4">
        <v>2123</v>
      </c>
      <c r="M145" s="4">
        <v>40397</v>
      </c>
      <c r="N145" s="4">
        <v>433447</v>
      </c>
      <c r="O145" s="4">
        <v>38536182</v>
      </c>
      <c r="P145" s="4">
        <v>201552</v>
      </c>
      <c r="Q145" s="4">
        <v>2622</v>
      </c>
      <c r="R145" s="4">
        <v>2083</v>
      </c>
      <c r="S145" s="4">
        <v>8266875</v>
      </c>
      <c r="T145" s="4">
        <v>61710</v>
      </c>
      <c r="U145" s="4">
        <v>56</v>
      </c>
      <c r="V145" s="42" t="str">
        <f>IFERROR(VLOOKUP(U145,Mapping!$A$1:$B$17,2,0),Absent)</f>
        <v>Texas</v>
      </c>
      <c r="W145" s="4" t="str">
        <f>VLOOKUP(U145,Mapping!$A$1:$B$17,2,0)</f>
        <v>Texas</v>
      </c>
      <c r="X145" s="4">
        <v>137221407</v>
      </c>
      <c r="Y145" s="4">
        <v>1055928</v>
      </c>
    </row>
    <row r="146" spans="2:25" x14ac:dyDescent="0.35">
      <c r="B146" s="34">
        <v>44124</v>
      </c>
      <c r="C146" s="34" t="str">
        <f t="shared" si="10"/>
        <v>2020_10</v>
      </c>
      <c r="D146" s="43" t="str">
        <f t="shared" si="11"/>
        <v>2020_10</v>
      </c>
      <c r="E146" s="43" t="str">
        <f t="shared" si="12"/>
        <v>2020_10</v>
      </c>
      <c r="F146" s="75">
        <f t="shared" si="13"/>
        <v>2020</v>
      </c>
      <c r="G146" s="75">
        <f t="shared" si="14"/>
        <v>10</v>
      </c>
      <c r="H146" s="4">
        <v>212913</v>
      </c>
      <c r="I146" s="4">
        <v>833</v>
      </c>
      <c r="J146" s="4">
        <v>22662</v>
      </c>
      <c r="K146" s="4">
        <v>8206</v>
      </c>
      <c r="L146" s="4">
        <v>2309</v>
      </c>
      <c r="M146" s="4">
        <v>39391</v>
      </c>
      <c r="N146" s="4">
        <v>431324</v>
      </c>
      <c r="O146" s="4">
        <v>38334630</v>
      </c>
      <c r="P146" s="4">
        <v>201519</v>
      </c>
      <c r="Q146" s="4">
        <v>2593</v>
      </c>
      <c r="R146" s="4">
        <v>2042</v>
      </c>
      <c r="S146" s="4">
        <v>8205165</v>
      </c>
      <c r="T146" s="4">
        <v>60574</v>
      </c>
      <c r="U146" s="4">
        <v>56</v>
      </c>
      <c r="V146" s="42" t="str">
        <f>IFERROR(VLOOKUP(U146,Mapping!$A$1:$B$17,2,0),Absent)</f>
        <v>Texas</v>
      </c>
      <c r="W146" s="4" t="str">
        <f>VLOOKUP(U146,Mapping!$A$1:$B$17,2,0)</f>
        <v>Texas</v>
      </c>
      <c r="X146" s="4">
        <v>136165479</v>
      </c>
      <c r="Y146" s="4">
        <v>1034354</v>
      </c>
    </row>
    <row r="147" spans="2:25" x14ac:dyDescent="0.35">
      <c r="B147" s="34">
        <v>44123</v>
      </c>
      <c r="C147" s="34" t="str">
        <f t="shared" si="10"/>
        <v>2020_10</v>
      </c>
      <c r="D147" s="43" t="str">
        <f t="shared" si="11"/>
        <v>2020_10</v>
      </c>
      <c r="E147" s="43" t="str">
        <f t="shared" si="12"/>
        <v>2020_10</v>
      </c>
      <c r="F147" s="75">
        <f t="shared" si="13"/>
        <v>2020</v>
      </c>
      <c r="G147" s="75">
        <f t="shared" si="14"/>
        <v>10</v>
      </c>
      <c r="H147" s="4">
        <v>212080</v>
      </c>
      <c r="I147" s="4">
        <v>443</v>
      </c>
      <c r="J147" s="4">
        <v>22475</v>
      </c>
      <c r="K147" s="4">
        <v>8063</v>
      </c>
      <c r="L147" s="4">
        <v>1605</v>
      </c>
      <c r="M147" s="4">
        <v>37976</v>
      </c>
      <c r="N147" s="4">
        <v>429015</v>
      </c>
      <c r="O147" s="4">
        <v>38133111</v>
      </c>
      <c r="P147" s="4">
        <v>347469</v>
      </c>
      <c r="Q147" s="4">
        <v>2577</v>
      </c>
      <c r="R147" s="4">
        <v>1804</v>
      </c>
      <c r="S147" s="4">
        <v>8144591</v>
      </c>
      <c r="T147" s="4">
        <v>57650</v>
      </c>
      <c r="U147" s="4">
        <v>56</v>
      </c>
      <c r="V147" s="42" t="str">
        <f>IFERROR(VLOOKUP(U147,Mapping!$A$1:$B$17,2,0),Absent)</f>
        <v>Texas</v>
      </c>
      <c r="W147" s="4" t="str">
        <f>VLOOKUP(U147,Mapping!$A$1:$B$17,2,0)</f>
        <v>Texas</v>
      </c>
      <c r="X147" s="4">
        <v>135131125</v>
      </c>
      <c r="Y147" s="4">
        <v>1100768</v>
      </c>
    </row>
    <row r="148" spans="2:25" x14ac:dyDescent="0.35">
      <c r="B148" s="34">
        <v>44122</v>
      </c>
      <c r="C148" s="34" t="str">
        <f t="shared" si="10"/>
        <v>2020_10</v>
      </c>
      <c r="D148" s="43" t="str">
        <f t="shared" si="11"/>
        <v>2020_10</v>
      </c>
      <c r="E148" s="43" t="str">
        <f t="shared" si="12"/>
        <v>2020_10</v>
      </c>
      <c r="F148" s="75">
        <f t="shared" si="13"/>
        <v>2020</v>
      </c>
      <c r="G148" s="75">
        <f t="shared" si="14"/>
        <v>10</v>
      </c>
      <c r="H148" s="4">
        <v>211637</v>
      </c>
      <c r="I148" s="4">
        <v>405</v>
      </c>
      <c r="J148" s="4">
        <v>22391</v>
      </c>
      <c r="K148" s="4">
        <v>7383</v>
      </c>
      <c r="L148" s="4">
        <v>813</v>
      </c>
      <c r="M148" s="4">
        <v>36536</v>
      </c>
      <c r="N148" s="4">
        <v>427410</v>
      </c>
      <c r="O148" s="4">
        <v>37785642</v>
      </c>
      <c r="P148" s="4">
        <v>193978</v>
      </c>
      <c r="Q148" s="4">
        <v>2557</v>
      </c>
      <c r="R148" s="4">
        <v>1762</v>
      </c>
      <c r="S148" s="4">
        <v>8086941</v>
      </c>
      <c r="T148" s="4">
        <v>47957</v>
      </c>
      <c r="U148" s="4">
        <v>56</v>
      </c>
      <c r="V148" s="42" t="str">
        <f>IFERROR(VLOOKUP(U148,Mapping!$A$1:$B$17,2,0),Absent)</f>
        <v>Texas</v>
      </c>
      <c r="W148" s="4" t="str">
        <f>VLOOKUP(U148,Mapping!$A$1:$B$17,2,0)</f>
        <v>Texas</v>
      </c>
      <c r="X148" s="4">
        <v>134030357</v>
      </c>
      <c r="Y148" s="4">
        <v>1074271</v>
      </c>
    </row>
    <row r="149" spans="2:25" x14ac:dyDescent="0.35">
      <c r="B149" s="34">
        <v>44121</v>
      </c>
      <c r="C149" s="34" t="str">
        <f t="shared" si="10"/>
        <v>2020_10</v>
      </c>
      <c r="D149" s="43" t="str">
        <f t="shared" si="11"/>
        <v>2020_10</v>
      </c>
      <c r="E149" s="43" t="str">
        <f t="shared" si="12"/>
        <v>2020_10</v>
      </c>
      <c r="F149" s="75">
        <f t="shared" si="13"/>
        <v>2020</v>
      </c>
      <c r="G149" s="75">
        <f t="shared" si="14"/>
        <v>10</v>
      </c>
      <c r="H149" s="4">
        <v>211232</v>
      </c>
      <c r="I149" s="4">
        <v>780</v>
      </c>
      <c r="J149" s="4">
        <v>22320</v>
      </c>
      <c r="K149" s="4">
        <v>7466</v>
      </c>
      <c r="L149" s="4">
        <v>1546</v>
      </c>
      <c r="M149" s="4">
        <v>37474</v>
      </c>
      <c r="N149" s="4">
        <v>426597</v>
      </c>
      <c r="O149" s="4">
        <v>37591664</v>
      </c>
      <c r="P149" s="4">
        <v>260557</v>
      </c>
      <c r="Q149" s="4">
        <v>2553</v>
      </c>
      <c r="R149" s="4">
        <v>1791</v>
      </c>
      <c r="S149" s="4">
        <v>8038984</v>
      </c>
      <c r="T149" s="4">
        <v>57675</v>
      </c>
      <c r="U149" s="4">
        <v>56</v>
      </c>
      <c r="V149" s="42" t="str">
        <f>IFERROR(VLOOKUP(U149,Mapping!$A$1:$B$17,2,0),Absent)</f>
        <v>Texas</v>
      </c>
      <c r="W149" s="4" t="str">
        <f>VLOOKUP(U149,Mapping!$A$1:$B$17,2,0)</f>
        <v>Texas</v>
      </c>
      <c r="X149" s="4">
        <v>132956086</v>
      </c>
      <c r="Y149" s="4">
        <v>1329098</v>
      </c>
    </row>
    <row r="150" spans="2:25" x14ac:dyDescent="0.35">
      <c r="B150" s="34">
        <v>44120</v>
      </c>
      <c r="C150" s="34" t="str">
        <f t="shared" si="10"/>
        <v>2020_10</v>
      </c>
      <c r="D150" s="43" t="str">
        <f t="shared" si="11"/>
        <v>2020_10</v>
      </c>
      <c r="E150" s="43" t="str">
        <f t="shared" si="12"/>
        <v>2020_10</v>
      </c>
      <c r="F150" s="75">
        <f t="shared" si="13"/>
        <v>2020</v>
      </c>
      <c r="G150" s="75">
        <f t="shared" si="14"/>
        <v>10</v>
      </c>
      <c r="H150" s="4">
        <v>210452</v>
      </c>
      <c r="I150" s="4">
        <v>891</v>
      </c>
      <c r="J150" s="4">
        <v>22202</v>
      </c>
      <c r="K150" s="4">
        <v>7333</v>
      </c>
      <c r="L150" s="4">
        <v>1866</v>
      </c>
      <c r="M150" s="4">
        <v>37479</v>
      </c>
      <c r="N150" s="4">
        <v>425051</v>
      </c>
      <c r="O150" s="4">
        <v>37331107</v>
      </c>
      <c r="P150" s="4">
        <v>272444</v>
      </c>
      <c r="Q150" s="4">
        <v>2547</v>
      </c>
      <c r="R150" s="4">
        <v>1740</v>
      </c>
      <c r="S150" s="4">
        <v>7981309</v>
      </c>
      <c r="T150" s="4">
        <v>68505</v>
      </c>
      <c r="U150" s="4">
        <v>56</v>
      </c>
      <c r="V150" s="42" t="str">
        <f>IFERROR(VLOOKUP(U150,Mapping!$A$1:$B$17,2,0),Absent)</f>
        <v>Texas</v>
      </c>
      <c r="W150" s="4" t="str">
        <f>VLOOKUP(U150,Mapping!$A$1:$B$17,2,0)</f>
        <v>Texas</v>
      </c>
      <c r="X150" s="4">
        <v>131626988</v>
      </c>
      <c r="Y150" s="4">
        <v>1247307</v>
      </c>
    </row>
    <row r="151" spans="2:25" x14ac:dyDescent="0.35">
      <c r="B151" s="34">
        <v>44119</v>
      </c>
      <c r="C151" s="34" t="str">
        <f t="shared" si="10"/>
        <v>2020_10</v>
      </c>
      <c r="D151" s="43" t="str">
        <f t="shared" si="11"/>
        <v>2020_10</v>
      </c>
      <c r="E151" s="43" t="str">
        <f t="shared" si="12"/>
        <v>2020_10</v>
      </c>
      <c r="F151" s="75">
        <f t="shared" si="13"/>
        <v>2020</v>
      </c>
      <c r="G151" s="75">
        <f t="shared" si="14"/>
        <v>10</v>
      </c>
      <c r="H151" s="4">
        <v>209561</v>
      </c>
      <c r="I151" s="4">
        <v>928</v>
      </c>
      <c r="J151" s="4">
        <v>22051</v>
      </c>
      <c r="K151" s="4">
        <v>7303</v>
      </c>
      <c r="L151" s="4">
        <v>2010</v>
      </c>
      <c r="M151" s="4">
        <v>37423</v>
      </c>
      <c r="N151" s="4">
        <v>423185</v>
      </c>
      <c r="O151" s="4">
        <v>37058663</v>
      </c>
      <c r="P151" s="4">
        <v>263255</v>
      </c>
      <c r="Q151" s="4">
        <v>2531</v>
      </c>
      <c r="R151" s="4">
        <v>1773</v>
      </c>
      <c r="S151" s="4">
        <v>7912804</v>
      </c>
      <c r="T151" s="4">
        <v>63641</v>
      </c>
      <c r="U151" s="4">
        <v>56</v>
      </c>
      <c r="V151" s="42" t="str">
        <f>IFERROR(VLOOKUP(U151,Mapping!$A$1:$B$17,2,0),Absent)</f>
        <v>Texas</v>
      </c>
      <c r="W151" s="4" t="str">
        <f>VLOOKUP(U151,Mapping!$A$1:$B$17,2,0)</f>
        <v>Texas</v>
      </c>
      <c r="X151" s="4">
        <v>130379681</v>
      </c>
      <c r="Y151" s="4">
        <v>1182695</v>
      </c>
    </row>
    <row r="152" spans="2:25" x14ac:dyDescent="0.35">
      <c r="B152" s="34">
        <v>44118</v>
      </c>
      <c r="C152" s="34" t="str">
        <f t="shared" si="10"/>
        <v>2020_10</v>
      </c>
      <c r="D152" s="43" t="str">
        <f t="shared" si="11"/>
        <v>2020_10</v>
      </c>
      <c r="E152" s="43" t="str">
        <f t="shared" si="12"/>
        <v>2020_10</v>
      </c>
      <c r="F152" s="75">
        <f t="shared" si="13"/>
        <v>2020</v>
      </c>
      <c r="G152" s="75">
        <f t="shared" si="14"/>
        <v>10</v>
      </c>
      <c r="H152" s="4">
        <v>208633</v>
      </c>
      <c r="I152" s="4">
        <v>801</v>
      </c>
      <c r="J152" s="4">
        <v>21889</v>
      </c>
      <c r="K152" s="4">
        <v>7236</v>
      </c>
      <c r="L152" s="4">
        <v>2437</v>
      </c>
      <c r="M152" s="4">
        <v>37184</v>
      </c>
      <c r="N152" s="4">
        <v>421175</v>
      </c>
      <c r="O152" s="4">
        <v>36795408</v>
      </c>
      <c r="P152" s="4">
        <v>144110</v>
      </c>
      <c r="Q152" s="4">
        <v>2516</v>
      </c>
      <c r="R152" s="4">
        <v>1775</v>
      </c>
      <c r="S152" s="4">
        <v>7849163</v>
      </c>
      <c r="T152" s="4">
        <v>57240</v>
      </c>
      <c r="U152" s="4">
        <v>56</v>
      </c>
      <c r="V152" s="42" t="str">
        <f>IFERROR(VLOOKUP(U152,Mapping!$A$1:$B$17,2,0),Absent)</f>
        <v>Texas</v>
      </c>
      <c r="W152" s="4" t="str">
        <f>VLOOKUP(U152,Mapping!$A$1:$B$17,2,0)</f>
        <v>Texas</v>
      </c>
      <c r="X152" s="4">
        <v>129196986</v>
      </c>
      <c r="Y152" s="4">
        <v>1114421</v>
      </c>
    </row>
    <row r="153" spans="2:25" x14ac:dyDescent="0.35">
      <c r="B153" s="34">
        <v>44117</v>
      </c>
      <c r="C153" s="34" t="str">
        <f t="shared" si="10"/>
        <v>2020_10</v>
      </c>
      <c r="D153" s="43" t="str">
        <f t="shared" si="11"/>
        <v>2020_10</v>
      </c>
      <c r="E153" s="43" t="str">
        <f t="shared" si="12"/>
        <v>2020_10</v>
      </c>
      <c r="F153" s="75">
        <f t="shared" si="13"/>
        <v>2020</v>
      </c>
      <c r="G153" s="75">
        <f t="shared" si="14"/>
        <v>10</v>
      </c>
      <c r="H153" s="4">
        <v>207832</v>
      </c>
      <c r="I153" s="4">
        <v>718</v>
      </c>
      <c r="J153" s="4">
        <v>21735</v>
      </c>
      <c r="K153" s="4">
        <v>7104</v>
      </c>
      <c r="L153" s="4">
        <v>2058</v>
      </c>
      <c r="M153" s="4">
        <v>36171</v>
      </c>
      <c r="N153" s="4">
        <v>418738</v>
      </c>
      <c r="O153" s="4">
        <v>36651298</v>
      </c>
      <c r="P153" s="4">
        <v>212674</v>
      </c>
      <c r="Q153" s="4">
        <v>2485</v>
      </c>
      <c r="R153" s="4">
        <v>1757</v>
      </c>
      <c r="S153" s="4">
        <v>7791923</v>
      </c>
      <c r="T153" s="4">
        <v>46979</v>
      </c>
      <c r="U153" s="4">
        <v>56</v>
      </c>
      <c r="V153" s="42" t="str">
        <f>IFERROR(VLOOKUP(U153,Mapping!$A$1:$B$17,2,0),Absent)</f>
        <v>Texas</v>
      </c>
      <c r="W153" s="4" t="str">
        <f>VLOOKUP(U153,Mapping!$A$1:$B$17,2,0)</f>
        <v>Texas</v>
      </c>
      <c r="X153" s="4">
        <v>128082565</v>
      </c>
      <c r="Y153" s="4">
        <v>1090310</v>
      </c>
    </row>
    <row r="154" spans="2:25" x14ac:dyDescent="0.35">
      <c r="B154" s="34">
        <v>44116</v>
      </c>
      <c r="C154" s="34" t="str">
        <f t="shared" si="10"/>
        <v>2020_10</v>
      </c>
      <c r="D154" s="43" t="str">
        <f t="shared" si="11"/>
        <v>2020_10</v>
      </c>
      <c r="E154" s="43" t="str">
        <f t="shared" si="12"/>
        <v>2020_10</v>
      </c>
      <c r="F154" s="75">
        <f t="shared" si="13"/>
        <v>2020</v>
      </c>
      <c r="G154" s="75">
        <f t="shared" si="14"/>
        <v>10</v>
      </c>
      <c r="H154" s="4">
        <v>207114</v>
      </c>
      <c r="I154" s="4">
        <v>285</v>
      </c>
      <c r="J154" s="4">
        <v>21625</v>
      </c>
      <c r="K154" s="4">
        <v>6860</v>
      </c>
      <c r="L154" s="4">
        <v>1106</v>
      </c>
      <c r="M154" s="4">
        <v>35148</v>
      </c>
      <c r="N154" s="4">
        <v>416680</v>
      </c>
      <c r="O154" s="4">
        <v>36438624</v>
      </c>
      <c r="P154" s="4">
        <v>212125</v>
      </c>
      <c r="Q154" s="4">
        <v>2464</v>
      </c>
      <c r="R154" s="4">
        <v>1663</v>
      </c>
      <c r="S154" s="4">
        <v>7744944</v>
      </c>
      <c r="T154" s="4">
        <v>43234</v>
      </c>
      <c r="U154" s="4">
        <v>56</v>
      </c>
      <c r="V154" s="42" t="str">
        <f>IFERROR(VLOOKUP(U154,Mapping!$A$1:$B$17,2,0),Absent)</f>
        <v>Texas</v>
      </c>
      <c r="W154" s="4" t="str">
        <f>VLOOKUP(U154,Mapping!$A$1:$B$17,2,0)</f>
        <v>Texas</v>
      </c>
      <c r="X154" s="4">
        <v>126992255</v>
      </c>
      <c r="Y154" s="4">
        <v>950118</v>
      </c>
    </row>
    <row r="155" spans="2:25" x14ac:dyDescent="0.35">
      <c r="B155" s="34">
        <v>44115</v>
      </c>
      <c r="C155" s="34" t="str">
        <f t="shared" si="10"/>
        <v>2020_10</v>
      </c>
      <c r="D155" s="43" t="str">
        <f t="shared" si="11"/>
        <v>2020_10</v>
      </c>
      <c r="E155" s="43" t="str">
        <f t="shared" si="12"/>
        <v>2020_10</v>
      </c>
      <c r="F155" s="75">
        <f t="shared" si="13"/>
        <v>2020</v>
      </c>
      <c r="G155" s="75">
        <f t="shared" si="14"/>
        <v>10</v>
      </c>
      <c r="H155" s="4">
        <v>206829</v>
      </c>
      <c r="I155" s="4">
        <v>471</v>
      </c>
      <c r="J155" s="4">
        <v>21553</v>
      </c>
      <c r="K155" s="4">
        <v>6749</v>
      </c>
      <c r="L155" s="4">
        <v>981</v>
      </c>
      <c r="M155" s="4">
        <v>34609</v>
      </c>
      <c r="N155" s="4">
        <v>415574</v>
      </c>
      <c r="O155" s="4">
        <v>36226499</v>
      </c>
      <c r="P155" s="4">
        <v>219640</v>
      </c>
      <c r="Q155" s="4">
        <v>2454</v>
      </c>
      <c r="R155" s="4">
        <v>1646</v>
      </c>
      <c r="S155" s="4">
        <v>7701710</v>
      </c>
      <c r="T155" s="4">
        <v>46672</v>
      </c>
      <c r="U155" s="4">
        <v>56</v>
      </c>
      <c r="V155" s="42" t="str">
        <f>IFERROR(VLOOKUP(U155,Mapping!$A$1:$B$17,2,0),Absent)</f>
        <v>Texas</v>
      </c>
      <c r="W155" s="4" t="str">
        <f>VLOOKUP(U155,Mapping!$A$1:$B$17,2,0)</f>
        <v>Texas</v>
      </c>
      <c r="X155" s="4">
        <v>126042137</v>
      </c>
      <c r="Y155" s="4">
        <v>1101794</v>
      </c>
    </row>
    <row r="156" spans="2:25" x14ac:dyDescent="0.35">
      <c r="B156" s="34">
        <v>44114</v>
      </c>
      <c r="C156" s="34" t="str">
        <f t="shared" si="10"/>
        <v>2020_10</v>
      </c>
      <c r="D156" s="43" t="str">
        <f t="shared" si="11"/>
        <v>2020_10</v>
      </c>
      <c r="E156" s="43" t="str">
        <f t="shared" si="12"/>
        <v>2020_10</v>
      </c>
      <c r="F156" s="75">
        <f t="shared" si="13"/>
        <v>2020</v>
      </c>
      <c r="G156" s="75">
        <f t="shared" si="14"/>
        <v>10</v>
      </c>
      <c r="H156" s="4">
        <v>206358</v>
      </c>
      <c r="I156" s="4">
        <v>691</v>
      </c>
      <c r="J156" s="4">
        <v>21512</v>
      </c>
      <c r="K156" s="4">
        <v>6752</v>
      </c>
      <c r="L156" s="4">
        <v>1486</v>
      </c>
      <c r="M156" s="4">
        <v>34700</v>
      </c>
      <c r="N156" s="4">
        <v>414593</v>
      </c>
      <c r="O156" s="4">
        <v>36006859</v>
      </c>
      <c r="P156" s="4">
        <v>298554</v>
      </c>
      <c r="Q156" s="4">
        <v>2451</v>
      </c>
      <c r="R156" s="4">
        <v>1667</v>
      </c>
      <c r="S156" s="4">
        <v>7655038</v>
      </c>
      <c r="T156" s="4">
        <v>57635</v>
      </c>
      <c r="U156" s="4">
        <v>56</v>
      </c>
      <c r="V156" s="42" t="str">
        <f>IFERROR(VLOOKUP(U156,Mapping!$A$1:$B$17,2,0),Absent)</f>
        <v>Texas</v>
      </c>
      <c r="W156" s="4" t="str">
        <f>VLOOKUP(U156,Mapping!$A$1:$B$17,2,0)</f>
        <v>Texas</v>
      </c>
      <c r="X156" s="4">
        <v>124940343</v>
      </c>
      <c r="Y156" s="4">
        <v>1304994</v>
      </c>
    </row>
    <row r="157" spans="2:25" x14ac:dyDescent="0.35">
      <c r="B157" s="34">
        <v>44113</v>
      </c>
      <c r="C157" s="34" t="str">
        <f t="shared" si="10"/>
        <v>2020_10</v>
      </c>
      <c r="D157" s="43" t="str">
        <f t="shared" si="11"/>
        <v>2020_10</v>
      </c>
      <c r="E157" s="43" t="str">
        <f t="shared" si="12"/>
        <v>2020_10</v>
      </c>
      <c r="F157" s="75">
        <f t="shared" si="13"/>
        <v>2020</v>
      </c>
      <c r="G157" s="75">
        <f t="shared" si="14"/>
        <v>10</v>
      </c>
      <c r="H157" s="4">
        <v>205667</v>
      </c>
      <c r="I157" s="4">
        <v>913</v>
      </c>
      <c r="J157" s="4">
        <v>21389</v>
      </c>
      <c r="K157" s="4">
        <v>6775</v>
      </c>
      <c r="L157" s="4">
        <v>1735</v>
      </c>
      <c r="M157" s="4">
        <v>34974</v>
      </c>
      <c r="N157" s="4">
        <v>413107</v>
      </c>
      <c r="O157" s="4">
        <v>35708305</v>
      </c>
      <c r="P157" s="4">
        <v>280432</v>
      </c>
      <c r="Q157" s="4">
        <v>2437</v>
      </c>
      <c r="R157" s="4">
        <v>1651</v>
      </c>
      <c r="S157" s="4">
        <v>7597403</v>
      </c>
      <c r="T157" s="4">
        <v>56993</v>
      </c>
      <c r="U157" s="4">
        <v>56</v>
      </c>
      <c r="V157" s="42" t="str">
        <f>IFERROR(VLOOKUP(U157,Mapping!$A$1:$B$17,2,0),Absent)</f>
        <v>Texas</v>
      </c>
      <c r="W157" s="4" t="str">
        <f>VLOOKUP(U157,Mapping!$A$1:$B$17,2,0)</f>
        <v>Texas</v>
      </c>
      <c r="X157" s="4">
        <v>123635349</v>
      </c>
      <c r="Y157" s="4">
        <v>1270461</v>
      </c>
    </row>
    <row r="158" spans="2:25" x14ac:dyDescent="0.35">
      <c r="B158" s="34">
        <v>44112</v>
      </c>
      <c r="C158" s="34" t="str">
        <f t="shared" si="10"/>
        <v>2020_10</v>
      </c>
      <c r="D158" s="43" t="str">
        <f t="shared" si="11"/>
        <v>2020_10</v>
      </c>
      <c r="E158" s="43" t="str">
        <f t="shared" si="12"/>
        <v>2020_10</v>
      </c>
      <c r="F158" s="75">
        <f t="shared" si="13"/>
        <v>2020</v>
      </c>
      <c r="G158" s="75">
        <f t="shared" si="14"/>
        <v>10</v>
      </c>
      <c r="H158" s="4">
        <v>204754</v>
      </c>
      <c r="I158" s="4">
        <v>979</v>
      </c>
      <c r="J158" s="4">
        <v>21217</v>
      </c>
      <c r="K158" s="4">
        <v>6694</v>
      </c>
      <c r="L158" s="4">
        <v>2134</v>
      </c>
      <c r="M158" s="4">
        <v>34446</v>
      </c>
      <c r="N158" s="4">
        <v>411372</v>
      </c>
      <c r="O158" s="4">
        <v>35427873</v>
      </c>
      <c r="P158" s="4">
        <v>6923</v>
      </c>
      <c r="Q158" s="4">
        <v>2427</v>
      </c>
      <c r="R158" s="4">
        <v>1638</v>
      </c>
      <c r="S158" s="4">
        <v>7540410</v>
      </c>
      <c r="T158" s="4">
        <v>55308</v>
      </c>
      <c r="U158" s="4">
        <v>56</v>
      </c>
      <c r="V158" s="42" t="str">
        <f>IFERROR(VLOOKUP(U158,Mapping!$A$1:$B$17,2,0),Absent)</f>
        <v>Texas</v>
      </c>
      <c r="W158" s="4" t="str">
        <f>VLOOKUP(U158,Mapping!$A$1:$B$17,2,0)</f>
        <v>Texas</v>
      </c>
      <c r="X158" s="4">
        <v>122364888</v>
      </c>
      <c r="Y158" s="4">
        <v>1225426</v>
      </c>
    </row>
    <row r="159" spans="2:25" x14ac:dyDescent="0.35">
      <c r="B159" s="34">
        <v>44111</v>
      </c>
      <c r="C159" s="34" t="str">
        <f t="shared" si="10"/>
        <v>2020_10</v>
      </c>
      <c r="D159" s="43" t="str">
        <f t="shared" si="11"/>
        <v>2020_10</v>
      </c>
      <c r="E159" s="43" t="str">
        <f t="shared" si="12"/>
        <v>2020_10</v>
      </c>
      <c r="F159" s="75">
        <f t="shared" si="13"/>
        <v>2020</v>
      </c>
      <c r="G159" s="75">
        <f t="shared" si="14"/>
        <v>10</v>
      </c>
      <c r="H159" s="4">
        <v>203775</v>
      </c>
      <c r="I159" s="4">
        <v>929</v>
      </c>
      <c r="J159" s="4">
        <v>21112</v>
      </c>
      <c r="K159" s="4">
        <v>6591</v>
      </c>
      <c r="L159" s="4">
        <v>2138</v>
      </c>
      <c r="M159" s="4">
        <v>33565</v>
      </c>
      <c r="N159" s="4">
        <v>409238</v>
      </c>
      <c r="O159" s="4">
        <v>35420950</v>
      </c>
      <c r="P159" s="4">
        <v>232274</v>
      </c>
      <c r="Q159" s="4">
        <v>2410</v>
      </c>
      <c r="R159" s="4">
        <v>1650</v>
      </c>
      <c r="S159" s="4">
        <v>7485102</v>
      </c>
      <c r="T159" s="4">
        <v>51216</v>
      </c>
      <c r="U159" s="4">
        <v>56</v>
      </c>
      <c r="V159" s="42" t="str">
        <f>IFERROR(VLOOKUP(U159,Mapping!$A$1:$B$17,2,0),Absent)</f>
        <v>Texas</v>
      </c>
      <c r="W159" s="4" t="str">
        <f>VLOOKUP(U159,Mapping!$A$1:$B$17,2,0)</f>
        <v>Texas</v>
      </c>
      <c r="X159" s="4">
        <v>121139462</v>
      </c>
      <c r="Y159" s="4">
        <v>1081509</v>
      </c>
    </row>
    <row r="160" spans="2:25" x14ac:dyDescent="0.35">
      <c r="B160" s="34">
        <v>44110</v>
      </c>
      <c r="C160" s="34" t="str">
        <f t="shared" si="10"/>
        <v>2020_10</v>
      </c>
      <c r="D160" s="43" t="str">
        <f t="shared" si="11"/>
        <v>2020_10</v>
      </c>
      <c r="E160" s="43" t="str">
        <f t="shared" si="12"/>
        <v>2020_10</v>
      </c>
      <c r="F160" s="75">
        <f t="shared" si="13"/>
        <v>2020</v>
      </c>
      <c r="G160" s="75">
        <f t="shared" si="14"/>
        <v>10</v>
      </c>
      <c r="H160" s="4">
        <v>202846</v>
      </c>
      <c r="I160" s="4">
        <v>613</v>
      </c>
      <c r="J160" s="4">
        <v>20973</v>
      </c>
      <c r="K160" s="4">
        <v>6490</v>
      </c>
      <c r="L160" s="4">
        <v>-752</v>
      </c>
      <c r="M160" s="4">
        <v>32726</v>
      </c>
      <c r="N160" s="4">
        <v>407100</v>
      </c>
      <c r="O160" s="4">
        <v>35188676</v>
      </c>
      <c r="P160" s="4">
        <v>185103</v>
      </c>
      <c r="Q160" s="4">
        <v>2388</v>
      </c>
      <c r="R160" s="4">
        <v>1609</v>
      </c>
      <c r="S160" s="4">
        <v>7433886</v>
      </c>
      <c r="T160" s="4">
        <v>38846</v>
      </c>
      <c r="U160" s="4">
        <v>56</v>
      </c>
      <c r="V160" s="42" t="str">
        <f>IFERROR(VLOOKUP(U160,Mapping!$A$1:$B$17,2,0),Absent)</f>
        <v>Texas</v>
      </c>
      <c r="W160" s="4" t="str">
        <f>VLOOKUP(U160,Mapping!$A$1:$B$17,2,0)</f>
        <v>Texas</v>
      </c>
      <c r="X160" s="4">
        <v>120057953</v>
      </c>
      <c r="Y160" s="4">
        <v>954557</v>
      </c>
    </row>
    <row r="161" spans="2:25" x14ac:dyDescent="0.35">
      <c r="B161" s="34">
        <v>44109</v>
      </c>
      <c r="C161" s="34" t="str">
        <f t="shared" si="10"/>
        <v>2020_10</v>
      </c>
      <c r="D161" s="43" t="str">
        <f t="shared" si="11"/>
        <v>2020_10</v>
      </c>
      <c r="E161" s="43" t="str">
        <f t="shared" si="12"/>
        <v>2020_10</v>
      </c>
      <c r="F161" s="75">
        <f t="shared" si="13"/>
        <v>2020</v>
      </c>
      <c r="G161" s="75">
        <f t="shared" si="14"/>
        <v>10</v>
      </c>
      <c r="H161" s="4">
        <v>202233</v>
      </c>
      <c r="I161" s="4">
        <v>331</v>
      </c>
      <c r="J161" s="4">
        <v>20812</v>
      </c>
      <c r="K161" s="4">
        <v>6292</v>
      </c>
      <c r="L161" s="4">
        <v>1447</v>
      </c>
      <c r="M161" s="4">
        <v>31426</v>
      </c>
      <c r="N161" s="4">
        <v>407852</v>
      </c>
      <c r="O161" s="4">
        <v>35003573</v>
      </c>
      <c r="P161" s="4">
        <v>243549</v>
      </c>
      <c r="Q161" s="4">
        <v>2370</v>
      </c>
      <c r="R161" s="4">
        <v>1514</v>
      </c>
      <c r="S161" s="4">
        <v>7395040</v>
      </c>
      <c r="T161" s="4">
        <v>37752</v>
      </c>
      <c r="U161" s="4">
        <v>56</v>
      </c>
      <c r="V161" s="42" t="str">
        <f>IFERROR(VLOOKUP(U161,Mapping!$A$1:$B$17,2,0),Absent)</f>
        <v>Texas</v>
      </c>
      <c r="W161" s="4" t="str">
        <f>VLOOKUP(U161,Mapping!$A$1:$B$17,2,0)</f>
        <v>Texas</v>
      </c>
      <c r="X161" s="4">
        <v>119103396</v>
      </c>
      <c r="Y161" s="4">
        <v>937566</v>
      </c>
    </row>
    <row r="162" spans="2:25" x14ac:dyDescent="0.35">
      <c r="B162" s="34">
        <v>44108</v>
      </c>
      <c r="C162" s="34" t="str">
        <f t="shared" si="10"/>
        <v>2020_10</v>
      </c>
      <c r="D162" s="43" t="str">
        <f t="shared" si="11"/>
        <v>2020_10</v>
      </c>
      <c r="E162" s="43" t="str">
        <f t="shared" si="12"/>
        <v>2020_10</v>
      </c>
      <c r="F162" s="75">
        <f t="shared" si="13"/>
        <v>2020</v>
      </c>
      <c r="G162" s="75">
        <f t="shared" si="14"/>
        <v>10</v>
      </c>
      <c r="H162" s="4">
        <v>201902</v>
      </c>
      <c r="I162" s="4">
        <v>380</v>
      </c>
      <c r="J162" s="4">
        <v>20729</v>
      </c>
      <c r="K162" s="4">
        <v>6056</v>
      </c>
      <c r="L162" s="4">
        <v>663</v>
      </c>
      <c r="M162" s="4">
        <v>30063</v>
      </c>
      <c r="N162" s="4">
        <v>406405</v>
      </c>
      <c r="O162" s="4">
        <v>34760024</v>
      </c>
      <c r="P162" s="4">
        <v>298235</v>
      </c>
      <c r="Q162" s="4">
        <v>2362</v>
      </c>
      <c r="R162" s="4">
        <v>1485</v>
      </c>
      <c r="S162" s="4">
        <v>7357288</v>
      </c>
      <c r="T162" s="4">
        <v>38165</v>
      </c>
      <c r="U162" s="4">
        <v>56</v>
      </c>
      <c r="V162" s="42" t="str">
        <f>IFERROR(VLOOKUP(U162,Mapping!$A$1:$B$17,2,0),Absent)</f>
        <v>Texas</v>
      </c>
      <c r="W162" s="4" t="str">
        <f>VLOOKUP(U162,Mapping!$A$1:$B$17,2,0)</f>
        <v>Texas</v>
      </c>
      <c r="X162" s="4">
        <v>118165830</v>
      </c>
      <c r="Y162" s="4">
        <v>1026748</v>
      </c>
    </row>
    <row r="163" spans="2:25" x14ac:dyDescent="0.35">
      <c r="B163" s="34">
        <v>44107</v>
      </c>
      <c r="C163" s="34" t="str">
        <f t="shared" si="10"/>
        <v>2020_10</v>
      </c>
      <c r="D163" s="43" t="str">
        <f t="shared" si="11"/>
        <v>2020_10</v>
      </c>
      <c r="E163" s="43" t="str">
        <f t="shared" si="12"/>
        <v>2020_10</v>
      </c>
      <c r="F163" s="75">
        <f t="shared" si="13"/>
        <v>2020</v>
      </c>
      <c r="G163" s="75">
        <f t="shared" si="14"/>
        <v>10</v>
      </c>
      <c r="H163" s="4">
        <v>201522</v>
      </c>
      <c r="I163" s="4">
        <v>738</v>
      </c>
      <c r="J163" s="4">
        <v>20686</v>
      </c>
      <c r="K163" s="4">
        <v>6073</v>
      </c>
      <c r="L163" s="4">
        <v>1088</v>
      </c>
      <c r="M163" s="4">
        <v>30209</v>
      </c>
      <c r="N163" s="4">
        <v>405742</v>
      </c>
      <c r="O163" s="4">
        <v>34461789</v>
      </c>
      <c r="P163" s="4">
        <v>182570</v>
      </c>
      <c r="Q163" s="4">
        <v>2358</v>
      </c>
      <c r="R163" s="4">
        <v>1501</v>
      </c>
      <c r="S163" s="4">
        <v>7319123</v>
      </c>
      <c r="T163" s="4">
        <v>50874</v>
      </c>
      <c r="U163" s="4">
        <v>56</v>
      </c>
      <c r="V163" s="42" t="str">
        <f>IFERROR(VLOOKUP(U163,Mapping!$A$1:$B$17,2,0),Absent)</f>
        <v>Texas</v>
      </c>
      <c r="W163" s="4" t="str">
        <f>VLOOKUP(U163,Mapping!$A$1:$B$17,2,0)</f>
        <v>Texas</v>
      </c>
      <c r="X163" s="4">
        <v>117139082</v>
      </c>
      <c r="Y163" s="4">
        <v>1126528</v>
      </c>
    </row>
    <row r="164" spans="2:25" x14ac:dyDescent="0.35">
      <c r="B164" s="34">
        <v>44106</v>
      </c>
      <c r="C164" s="34" t="str">
        <f t="shared" si="10"/>
        <v>2020_10</v>
      </c>
      <c r="D164" s="43" t="str">
        <f t="shared" si="11"/>
        <v>2020_10</v>
      </c>
      <c r="E164" s="43" t="str">
        <f t="shared" si="12"/>
        <v>2020_10</v>
      </c>
      <c r="F164" s="75">
        <f t="shared" si="13"/>
        <v>2020</v>
      </c>
      <c r="G164" s="75">
        <f t="shared" si="14"/>
        <v>10</v>
      </c>
      <c r="H164" s="4">
        <v>200784</v>
      </c>
      <c r="I164" s="4">
        <v>842</v>
      </c>
      <c r="J164" s="4">
        <v>20612</v>
      </c>
      <c r="K164" s="4">
        <v>6195</v>
      </c>
      <c r="L164" s="4">
        <v>1443</v>
      </c>
      <c r="M164" s="4">
        <v>30880</v>
      </c>
      <c r="N164" s="4">
        <v>404654</v>
      </c>
      <c r="O164" s="4">
        <v>34279219</v>
      </c>
      <c r="P164" s="4">
        <v>311588</v>
      </c>
      <c r="Q164" s="4">
        <v>2348</v>
      </c>
      <c r="R164" s="4">
        <v>1534</v>
      </c>
      <c r="S164" s="4">
        <v>7268249</v>
      </c>
      <c r="T164" s="4">
        <v>49427</v>
      </c>
      <c r="U164" s="4">
        <v>56</v>
      </c>
      <c r="V164" s="42" t="str">
        <f>IFERROR(VLOOKUP(U164,Mapping!$A$1:$B$17,2,0),Absent)</f>
        <v>Texas</v>
      </c>
      <c r="W164" s="4" t="str">
        <f>VLOOKUP(U164,Mapping!$A$1:$B$17,2,0)</f>
        <v>Texas</v>
      </c>
      <c r="X164" s="4">
        <v>116012554</v>
      </c>
      <c r="Y164" s="4">
        <v>1216123</v>
      </c>
    </row>
    <row r="165" spans="2:25" x14ac:dyDescent="0.35">
      <c r="B165" s="34">
        <v>44104</v>
      </c>
      <c r="C165" s="34" t="str">
        <f t="shared" si="10"/>
        <v>2020_09</v>
      </c>
      <c r="D165" s="43" t="str">
        <f t="shared" si="11"/>
        <v>2020_9</v>
      </c>
      <c r="E165" s="43" t="str">
        <f t="shared" si="12"/>
        <v>2020_09</v>
      </c>
      <c r="F165" s="75">
        <f t="shared" si="13"/>
        <v>2020</v>
      </c>
      <c r="G165" s="75">
        <f t="shared" si="14"/>
        <v>9</v>
      </c>
      <c r="H165" s="4">
        <v>199080</v>
      </c>
      <c r="I165" s="4">
        <v>1064</v>
      </c>
      <c r="J165" s="4">
        <v>20390</v>
      </c>
      <c r="K165" s="4">
        <v>6241</v>
      </c>
      <c r="L165" s="4">
        <v>1618</v>
      </c>
      <c r="M165" s="4">
        <v>31021</v>
      </c>
      <c r="N165" s="4">
        <v>401454</v>
      </c>
      <c r="O165" s="4">
        <v>33752797</v>
      </c>
      <c r="P165" s="4">
        <v>226976</v>
      </c>
      <c r="Q165" s="4">
        <v>2319</v>
      </c>
      <c r="R165" s="4">
        <v>1510</v>
      </c>
      <c r="S165" s="4">
        <v>7173102</v>
      </c>
      <c r="T165" s="4">
        <v>44909</v>
      </c>
      <c r="U165" s="4">
        <v>56</v>
      </c>
      <c r="V165" s="42" t="str">
        <f>IFERROR(VLOOKUP(U165,Mapping!$A$1:$B$17,2,0),Absent)</f>
        <v>Texas</v>
      </c>
      <c r="W165" s="4" t="str">
        <f>VLOOKUP(U165,Mapping!$A$1:$B$17,2,0)</f>
        <v>Texas</v>
      </c>
      <c r="X165" s="4">
        <v>113779459</v>
      </c>
      <c r="Y165" s="4">
        <v>976422</v>
      </c>
    </row>
    <row r="166" spans="2:25" x14ac:dyDescent="0.35">
      <c r="B166" s="34">
        <v>44103</v>
      </c>
      <c r="C166" s="34" t="str">
        <f t="shared" si="10"/>
        <v>2020_09</v>
      </c>
      <c r="D166" s="43" t="str">
        <f t="shared" si="11"/>
        <v>2020_9</v>
      </c>
      <c r="E166" s="43" t="str">
        <f t="shared" si="12"/>
        <v>2020_09</v>
      </c>
      <c r="F166" s="75">
        <f t="shared" si="13"/>
        <v>2020</v>
      </c>
      <c r="G166" s="75">
        <f t="shared" si="14"/>
        <v>9</v>
      </c>
      <c r="H166" s="4">
        <v>198016</v>
      </c>
      <c r="I166" s="4">
        <v>724</v>
      </c>
      <c r="J166" s="4">
        <v>20247</v>
      </c>
      <c r="K166" s="4">
        <v>6172</v>
      </c>
      <c r="L166" s="4">
        <v>1673</v>
      </c>
      <c r="M166" s="4">
        <v>30601</v>
      </c>
      <c r="N166" s="4">
        <v>399836</v>
      </c>
      <c r="O166" s="4">
        <v>33525821</v>
      </c>
      <c r="P166" s="4">
        <v>203930</v>
      </c>
      <c r="Q166" s="4">
        <v>2298</v>
      </c>
      <c r="R166" s="4">
        <v>1497</v>
      </c>
      <c r="S166" s="4">
        <v>7128193</v>
      </c>
      <c r="T166" s="4">
        <v>36766</v>
      </c>
      <c r="U166" s="4">
        <v>56</v>
      </c>
      <c r="V166" s="42" t="str">
        <f>IFERROR(VLOOKUP(U166,Mapping!$A$1:$B$17,2,0),Absent)</f>
        <v>Texas</v>
      </c>
      <c r="W166" s="4" t="str">
        <f>VLOOKUP(U166,Mapping!$A$1:$B$17,2,0)</f>
        <v>Texas</v>
      </c>
      <c r="X166" s="4">
        <v>112803037</v>
      </c>
      <c r="Y166" s="4">
        <v>992038</v>
      </c>
    </row>
    <row r="167" spans="2:25" x14ac:dyDescent="0.35">
      <c r="B167" s="34">
        <v>44102</v>
      </c>
      <c r="C167" s="34" t="str">
        <f t="shared" si="10"/>
        <v>2020_09</v>
      </c>
      <c r="D167" s="43" t="str">
        <f t="shared" si="11"/>
        <v>2020_9</v>
      </c>
      <c r="E167" s="43" t="str">
        <f t="shared" si="12"/>
        <v>2020_09</v>
      </c>
      <c r="F167" s="75">
        <f t="shared" si="13"/>
        <v>2020</v>
      </c>
      <c r="G167" s="75">
        <f t="shared" si="14"/>
        <v>9</v>
      </c>
      <c r="H167" s="4">
        <v>197292</v>
      </c>
      <c r="I167" s="4">
        <v>246</v>
      </c>
      <c r="J167" s="4">
        <v>20121</v>
      </c>
      <c r="K167" s="4">
        <v>6048</v>
      </c>
      <c r="L167" s="4">
        <v>1181</v>
      </c>
      <c r="M167" s="4">
        <v>29696</v>
      </c>
      <c r="N167" s="4">
        <v>398163</v>
      </c>
      <c r="O167" s="4">
        <v>33321891</v>
      </c>
      <c r="P167" s="4">
        <v>258394</v>
      </c>
      <c r="Q167" s="4">
        <v>2285</v>
      </c>
      <c r="R167" s="4">
        <v>1513</v>
      </c>
      <c r="S167" s="4">
        <v>7091427</v>
      </c>
      <c r="T167" s="4">
        <v>35376</v>
      </c>
      <c r="U167" s="4">
        <v>56</v>
      </c>
      <c r="V167" s="42" t="str">
        <f>IFERROR(VLOOKUP(U167,Mapping!$A$1:$B$17,2,0),Absent)</f>
        <v>Texas</v>
      </c>
      <c r="W167" s="4" t="str">
        <f>VLOOKUP(U167,Mapping!$A$1:$B$17,2,0)</f>
        <v>Texas</v>
      </c>
      <c r="X167" s="4">
        <v>111810999</v>
      </c>
      <c r="Y167" s="4">
        <v>991825</v>
      </c>
    </row>
    <row r="168" spans="2:25" x14ac:dyDescent="0.35">
      <c r="B168" s="34">
        <v>44101</v>
      </c>
      <c r="C168" s="34" t="str">
        <f t="shared" si="10"/>
        <v>2020_09</v>
      </c>
      <c r="D168" s="43" t="str">
        <f t="shared" si="11"/>
        <v>2020_9</v>
      </c>
      <c r="E168" s="43" t="str">
        <f t="shared" si="12"/>
        <v>2020_09</v>
      </c>
      <c r="F168" s="75">
        <f t="shared" si="13"/>
        <v>2020</v>
      </c>
      <c r="G168" s="75">
        <f t="shared" si="14"/>
        <v>9</v>
      </c>
      <c r="H168" s="4">
        <v>197046</v>
      </c>
      <c r="I168" s="4">
        <v>310</v>
      </c>
      <c r="J168" s="4">
        <v>20050</v>
      </c>
      <c r="K168" s="4">
        <v>6170</v>
      </c>
      <c r="L168" s="4">
        <v>613</v>
      </c>
      <c r="M168" s="4">
        <v>29579</v>
      </c>
      <c r="N168" s="4">
        <v>396982</v>
      </c>
      <c r="O168" s="4">
        <v>33063497</v>
      </c>
      <c r="P168" s="4">
        <v>193116</v>
      </c>
      <c r="Q168" s="4">
        <v>2277</v>
      </c>
      <c r="R168" s="4">
        <v>1511</v>
      </c>
      <c r="S168" s="4">
        <v>7056051</v>
      </c>
      <c r="T168" s="4">
        <v>34990</v>
      </c>
      <c r="U168" s="4">
        <v>56</v>
      </c>
      <c r="V168" s="42" t="str">
        <f>IFERROR(VLOOKUP(U168,Mapping!$A$1:$B$17,2,0),Absent)</f>
        <v>Texas</v>
      </c>
      <c r="W168" s="4" t="str">
        <f>VLOOKUP(U168,Mapping!$A$1:$B$17,2,0)</f>
        <v>Texas</v>
      </c>
      <c r="X168" s="4">
        <v>110819174</v>
      </c>
      <c r="Y168" s="4">
        <v>932751</v>
      </c>
    </row>
    <row r="169" spans="2:25" x14ac:dyDescent="0.35">
      <c r="B169" s="34">
        <v>44100</v>
      </c>
      <c r="C169" s="34" t="str">
        <f t="shared" si="10"/>
        <v>2020_09</v>
      </c>
      <c r="D169" s="43" t="str">
        <f t="shared" si="11"/>
        <v>2020_9</v>
      </c>
      <c r="E169" s="43" t="str">
        <f t="shared" si="12"/>
        <v>2020_09</v>
      </c>
      <c r="F169" s="75">
        <f t="shared" si="13"/>
        <v>2020</v>
      </c>
      <c r="G169" s="75">
        <f t="shared" si="14"/>
        <v>9</v>
      </c>
      <c r="H169" s="4">
        <v>196736</v>
      </c>
      <c r="I169" s="4">
        <v>873</v>
      </c>
      <c r="J169" s="4">
        <v>20002</v>
      </c>
      <c r="K169" s="4">
        <v>6143</v>
      </c>
      <c r="L169" s="4">
        <v>1225</v>
      </c>
      <c r="M169" s="4">
        <v>29670</v>
      </c>
      <c r="N169" s="4">
        <v>396369</v>
      </c>
      <c r="O169" s="4">
        <v>32870381</v>
      </c>
      <c r="P169" s="4">
        <v>277523</v>
      </c>
      <c r="Q169" s="4">
        <v>2272</v>
      </c>
      <c r="R169" s="4">
        <v>1509</v>
      </c>
      <c r="S169" s="4">
        <v>7021061</v>
      </c>
      <c r="T169" s="4">
        <v>47268</v>
      </c>
      <c r="U169" s="4">
        <v>56</v>
      </c>
      <c r="V169" s="42" t="str">
        <f>IFERROR(VLOOKUP(U169,Mapping!$A$1:$B$17,2,0),Absent)</f>
        <v>Texas</v>
      </c>
      <c r="W169" s="4" t="str">
        <f>VLOOKUP(U169,Mapping!$A$1:$B$17,2,0)</f>
        <v>Texas</v>
      </c>
      <c r="X169" s="4">
        <v>109886423</v>
      </c>
      <c r="Y169" s="4">
        <v>1141392</v>
      </c>
    </row>
    <row r="170" spans="2:25" x14ac:dyDescent="0.35">
      <c r="B170" s="34">
        <v>44099</v>
      </c>
      <c r="C170" s="34" t="str">
        <f t="shared" si="10"/>
        <v>2020_09</v>
      </c>
      <c r="D170" s="43" t="str">
        <f t="shared" si="11"/>
        <v>2020_9</v>
      </c>
      <c r="E170" s="43" t="str">
        <f t="shared" si="12"/>
        <v>2020_09</v>
      </c>
      <c r="F170" s="75">
        <f t="shared" si="13"/>
        <v>2020</v>
      </c>
      <c r="G170" s="75">
        <f t="shared" si="14"/>
        <v>9</v>
      </c>
      <c r="H170" s="4">
        <v>195863</v>
      </c>
      <c r="I170" s="4">
        <v>847</v>
      </c>
      <c r="J170" s="4">
        <v>19919</v>
      </c>
      <c r="K170" s="4">
        <v>6220</v>
      </c>
      <c r="L170" s="4">
        <v>1322</v>
      </c>
      <c r="M170" s="4">
        <v>29888</v>
      </c>
      <c r="N170" s="4">
        <v>395144</v>
      </c>
      <c r="O170" s="4">
        <v>32592858</v>
      </c>
      <c r="P170" s="4">
        <v>273712</v>
      </c>
      <c r="Q170" s="4">
        <v>2264</v>
      </c>
      <c r="R170" s="4">
        <v>1508</v>
      </c>
      <c r="S170" s="4">
        <v>6973793</v>
      </c>
      <c r="T170" s="4">
        <v>55237</v>
      </c>
      <c r="U170" s="4">
        <v>56</v>
      </c>
      <c r="V170" s="42" t="str">
        <f>IFERROR(VLOOKUP(U170,Mapping!$A$1:$B$17,2,0),Absent)</f>
        <v>Texas</v>
      </c>
      <c r="W170" s="4" t="str">
        <f>VLOOKUP(U170,Mapping!$A$1:$B$17,2,0)</f>
        <v>Texas</v>
      </c>
      <c r="X170" s="4">
        <v>108745031</v>
      </c>
      <c r="Y170" s="4">
        <v>1151382</v>
      </c>
    </row>
    <row r="171" spans="2:25" x14ac:dyDescent="0.35">
      <c r="B171" s="34">
        <v>44098</v>
      </c>
      <c r="C171" s="34" t="str">
        <f t="shared" si="10"/>
        <v>2020_09</v>
      </c>
      <c r="D171" s="43" t="str">
        <f t="shared" si="11"/>
        <v>2020_9</v>
      </c>
      <c r="E171" s="43" t="str">
        <f t="shared" si="12"/>
        <v>2020_09</v>
      </c>
      <c r="F171" s="75">
        <f t="shared" si="13"/>
        <v>2020</v>
      </c>
      <c r="G171" s="75">
        <f t="shared" si="14"/>
        <v>9</v>
      </c>
      <c r="H171" s="4">
        <v>195016</v>
      </c>
      <c r="I171" s="4">
        <v>938</v>
      </c>
      <c r="J171" s="4">
        <v>19555</v>
      </c>
      <c r="K171" s="4">
        <v>6274</v>
      </c>
      <c r="L171" s="4">
        <v>1484</v>
      </c>
      <c r="M171" s="4">
        <v>30159</v>
      </c>
      <c r="N171" s="4">
        <v>393822</v>
      </c>
      <c r="O171" s="4">
        <v>32319146</v>
      </c>
      <c r="P171" s="4">
        <v>254550</v>
      </c>
      <c r="Q171" s="4">
        <v>2177</v>
      </c>
      <c r="R171" s="4">
        <v>1560</v>
      </c>
      <c r="S171" s="4">
        <v>6918556</v>
      </c>
      <c r="T171" s="4">
        <v>43341</v>
      </c>
      <c r="U171" s="4">
        <v>56</v>
      </c>
      <c r="V171" s="42" t="str">
        <f>IFERROR(VLOOKUP(U171,Mapping!$A$1:$B$17,2,0),Absent)</f>
        <v>Texas</v>
      </c>
      <c r="W171" s="4" t="str">
        <f>VLOOKUP(U171,Mapping!$A$1:$B$17,2,0)</f>
        <v>Texas</v>
      </c>
      <c r="X171" s="4">
        <v>107593649</v>
      </c>
      <c r="Y171" s="4">
        <v>1010190</v>
      </c>
    </row>
    <row r="172" spans="2:25" x14ac:dyDescent="0.35">
      <c r="B172" s="34">
        <v>44097</v>
      </c>
      <c r="C172" s="34" t="str">
        <f t="shared" si="10"/>
        <v>2020_09</v>
      </c>
      <c r="D172" s="43" t="str">
        <f t="shared" si="11"/>
        <v>2020_9</v>
      </c>
      <c r="E172" s="43" t="str">
        <f t="shared" si="12"/>
        <v>2020_09</v>
      </c>
      <c r="F172" s="75">
        <f t="shared" si="13"/>
        <v>2020</v>
      </c>
      <c r="G172" s="75">
        <f t="shared" si="14"/>
        <v>9</v>
      </c>
      <c r="H172" s="4">
        <v>194078</v>
      </c>
      <c r="I172" s="4">
        <v>1156</v>
      </c>
      <c r="J172" s="4">
        <v>19452</v>
      </c>
      <c r="K172" s="4">
        <v>6200</v>
      </c>
      <c r="L172" s="4">
        <v>1454</v>
      </c>
      <c r="M172" s="4">
        <v>30015</v>
      </c>
      <c r="N172" s="4">
        <v>392338</v>
      </c>
      <c r="O172" s="4">
        <v>32064596</v>
      </c>
      <c r="P172" s="4">
        <v>223960</v>
      </c>
      <c r="Q172" s="4">
        <v>2154</v>
      </c>
      <c r="R172" s="4">
        <v>1545</v>
      </c>
      <c r="S172" s="4">
        <v>6875215</v>
      </c>
      <c r="T172" s="4">
        <v>39498</v>
      </c>
      <c r="U172" s="4">
        <v>56</v>
      </c>
      <c r="V172" s="42" t="str">
        <f>IFERROR(VLOOKUP(U172,Mapping!$A$1:$B$17,2,0),Absent)</f>
        <v>Texas</v>
      </c>
      <c r="W172" s="4" t="str">
        <f>VLOOKUP(U172,Mapping!$A$1:$B$17,2,0)</f>
        <v>Texas</v>
      </c>
      <c r="X172" s="4">
        <v>106583459</v>
      </c>
      <c r="Y172" s="4">
        <v>1013367</v>
      </c>
    </row>
    <row r="173" spans="2:25" x14ac:dyDescent="0.35">
      <c r="B173" s="34">
        <v>44096</v>
      </c>
      <c r="C173" s="34" t="str">
        <f t="shared" si="10"/>
        <v>2020_09</v>
      </c>
      <c r="D173" s="43" t="str">
        <f t="shared" si="11"/>
        <v>2020_9</v>
      </c>
      <c r="E173" s="43" t="str">
        <f t="shared" si="12"/>
        <v>2020_09</v>
      </c>
      <c r="F173" s="75">
        <f t="shared" si="13"/>
        <v>2020</v>
      </c>
      <c r="G173" s="75">
        <f t="shared" si="14"/>
        <v>9</v>
      </c>
      <c r="H173" s="4">
        <v>192922</v>
      </c>
      <c r="I173" s="4">
        <v>859</v>
      </c>
      <c r="J173" s="4">
        <v>19324</v>
      </c>
      <c r="K173" s="4">
        <v>6188</v>
      </c>
      <c r="L173" s="4">
        <v>1534</v>
      </c>
      <c r="M173" s="4">
        <v>29645</v>
      </c>
      <c r="N173" s="4">
        <v>390884</v>
      </c>
      <c r="O173" s="4">
        <v>31840636</v>
      </c>
      <c r="P173" s="4">
        <v>258099</v>
      </c>
      <c r="Q173" s="4">
        <v>2130</v>
      </c>
      <c r="R173" s="4">
        <v>1558</v>
      </c>
      <c r="S173" s="4">
        <v>6835717</v>
      </c>
      <c r="T173" s="4">
        <v>48986</v>
      </c>
      <c r="U173" s="4">
        <v>56</v>
      </c>
      <c r="V173" s="42" t="str">
        <f>IFERROR(VLOOKUP(U173,Mapping!$A$1:$B$17,2,0),Absent)</f>
        <v>Texas</v>
      </c>
      <c r="W173" s="4" t="str">
        <f>VLOOKUP(U173,Mapping!$A$1:$B$17,2,0)</f>
        <v>Texas</v>
      </c>
      <c r="X173" s="4">
        <v>105570092</v>
      </c>
      <c r="Y173" s="4">
        <v>917213</v>
      </c>
    </row>
    <row r="174" spans="2:25" x14ac:dyDescent="0.35">
      <c r="B174" s="34">
        <v>44095</v>
      </c>
      <c r="C174" s="34" t="str">
        <f t="shared" si="10"/>
        <v>2020_09</v>
      </c>
      <c r="D174" s="43" t="str">
        <f t="shared" si="11"/>
        <v>2020_9</v>
      </c>
      <c r="E174" s="43" t="str">
        <f t="shared" si="12"/>
        <v>2020_09</v>
      </c>
      <c r="F174" s="75">
        <f t="shared" si="13"/>
        <v>2020</v>
      </c>
      <c r="G174" s="75">
        <f t="shared" si="14"/>
        <v>9</v>
      </c>
      <c r="H174" s="4">
        <v>192063</v>
      </c>
      <c r="I174" s="4">
        <v>281</v>
      </c>
      <c r="J174" s="4">
        <v>19353</v>
      </c>
      <c r="K174" s="4">
        <v>6138</v>
      </c>
      <c r="L174" s="4">
        <v>1064</v>
      </c>
      <c r="M174" s="4">
        <v>28849</v>
      </c>
      <c r="N174" s="4">
        <v>389350</v>
      </c>
      <c r="O174" s="4">
        <v>31582537</v>
      </c>
      <c r="P174" s="4">
        <v>146752</v>
      </c>
      <c r="Q174" s="4">
        <v>2116</v>
      </c>
      <c r="R174" s="4">
        <v>1570</v>
      </c>
      <c r="S174" s="4">
        <v>6786731</v>
      </c>
      <c r="T174" s="4">
        <v>39162</v>
      </c>
      <c r="U174" s="4">
        <v>56</v>
      </c>
      <c r="V174" s="42" t="str">
        <f>IFERROR(VLOOKUP(U174,Mapping!$A$1:$B$17,2,0),Absent)</f>
        <v>Texas</v>
      </c>
      <c r="W174" s="4" t="str">
        <f>VLOOKUP(U174,Mapping!$A$1:$B$17,2,0)</f>
        <v>Texas</v>
      </c>
      <c r="X174" s="4">
        <v>104652879</v>
      </c>
      <c r="Y174" s="4">
        <v>750351</v>
      </c>
    </row>
    <row r="175" spans="2:25" x14ac:dyDescent="0.35">
      <c r="B175" s="34">
        <v>44094</v>
      </c>
      <c r="C175" s="34" t="str">
        <f t="shared" si="10"/>
        <v>2020_09</v>
      </c>
      <c r="D175" s="43" t="str">
        <f t="shared" si="11"/>
        <v>2020_9</v>
      </c>
      <c r="E175" s="43" t="str">
        <f t="shared" si="12"/>
        <v>2020_09</v>
      </c>
      <c r="F175" s="75">
        <f t="shared" si="13"/>
        <v>2020</v>
      </c>
      <c r="G175" s="75">
        <f t="shared" si="14"/>
        <v>9</v>
      </c>
      <c r="H175" s="4">
        <v>191782</v>
      </c>
      <c r="I175" s="4">
        <v>327</v>
      </c>
      <c r="J175" s="4">
        <v>19281</v>
      </c>
      <c r="K175" s="4">
        <v>6100</v>
      </c>
      <c r="L175" s="4">
        <v>525</v>
      </c>
      <c r="M175" s="4">
        <v>28724</v>
      </c>
      <c r="N175" s="4">
        <v>388286</v>
      </c>
      <c r="O175" s="4">
        <v>31435785</v>
      </c>
      <c r="P175" s="4">
        <v>265956</v>
      </c>
      <c r="Q175" s="4">
        <v>2112</v>
      </c>
      <c r="R175" s="4">
        <v>1595</v>
      </c>
      <c r="S175" s="4">
        <v>6747569</v>
      </c>
      <c r="T175" s="4">
        <v>35533</v>
      </c>
      <c r="U175" s="4">
        <v>56</v>
      </c>
      <c r="V175" s="42" t="str">
        <f>IFERROR(VLOOKUP(U175,Mapping!$A$1:$B$17,2,0),Absent)</f>
        <v>Texas</v>
      </c>
      <c r="W175" s="4" t="str">
        <f>VLOOKUP(U175,Mapping!$A$1:$B$17,2,0)</f>
        <v>Texas</v>
      </c>
      <c r="X175" s="4">
        <v>103902528</v>
      </c>
      <c r="Y175" s="4">
        <v>994272</v>
      </c>
    </row>
    <row r="176" spans="2:25" x14ac:dyDescent="0.35">
      <c r="B176" s="34">
        <v>44093</v>
      </c>
      <c r="C176" s="34" t="str">
        <f t="shared" si="10"/>
        <v>2020_09</v>
      </c>
      <c r="D176" s="43" t="str">
        <f t="shared" si="11"/>
        <v>2020_9</v>
      </c>
      <c r="E176" s="43" t="str">
        <f t="shared" si="12"/>
        <v>2020_09</v>
      </c>
      <c r="F176" s="75">
        <f t="shared" si="13"/>
        <v>2020</v>
      </c>
      <c r="G176" s="75">
        <f t="shared" si="14"/>
        <v>9</v>
      </c>
      <c r="H176" s="4">
        <v>191455</v>
      </c>
      <c r="I176" s="4">
        <v>747</v>
      </c>
      <c r="J176" s="4">
        <v>19243</v>
      </c>
      <c r="K176" s="4">
        <v>6163</v>
      </c>
      <c r="L176" s="4">
        <v>1051</v>
      </c>
      <c r="M176" s="4">
        <v>29185</v>
      </c>
      <c r="N176" s="4">
        <v>387761</v>
      </c>
      <c r="O176" s="4">
        <v>31169829</v>
      </c>
      <c r="P176" s="4">
        <v>279068</v>
      </c>
      <c r="Q176" s="4">
        <v>2111</v>
      </c>
      <c r="R176" s="4">
        <v>1577</v>
      </c>
      <c r="S176" s="4">
        <v>6712036</v>
      </c>
      <c r="T176" s="4">
        <v>45668</v>
      </c>
      <c r="U176" s="4">
        <v>56</v>
      </c>
      <c r="V176" s="42" t="str">
        <f>IFERROR(VLOOKUP(U176,Mapping!$A$1:$B$17,2,0),Absent)</f>
        <v>Texas</v>
      </c>
      <c r="W176" s="4" t="str">
        <f>VLOOKUP(U176,Mapping!$A$1:$B$17,2,0)</f>
        <v>Texas</v>
      </c>
      <c r="X176" s="4">
        <v>102908256</v>
      </c>
      <c r="Y176" s="4">
        <v>1169942</v>
      </c>
    </row>
    <row r="177" spans="2:25" x14ac:dyDescent="0.35">
      <c r="B177" s="34">
        <v>44092</v>
      </c>
      <c r="C177" s="34" t="str">
        <f t="shared" si="10"/>
        <v>2020_09</v>
      </c>
      <c r="D177" s="43" t="str">
        <f t="shared" si="11"/>
        <v>2020_9</v>
      </c>
      <c r="E177" s="43" t="str">
        <f t="shared" si="12"/>
        <v>2020_09</v>
      </c>
      <c r="F177" s="75">
        <f t="shared" si="13"/>
        <v>2020</v>
      </c>
      <c r="G177" s="75">
        <f t="shared" si="14"/>
        <v>9</v>
      </c>
      <c r="H177" s="4">
        <v>190708</v>
      </c>
      <c r="I177" s="4">
        <v>901</v>
      </c>
      <c r="J177" s="4">
        <v>19163</v>
      </c>
      <c r="K177" s="4">
        <v>6175</v>
      </c>
      <c r="L177" s="4">
        <v>1423</v>
      </c>
      <c r="M177" s="4">
        <v>29651</v>
      </c>
      <c r="N177" s="4">
        <v>386710</v>
      </c>
      <c r="O177" s="4">
        <v>30890761</v>
      </c>
      <c r="P177" s="4">
        <v>277046</v>
      </c>
      <c r="Q177" s="4">
        <v>2107</v>
      </c>
      <c r="R177" s="4">
        <v>1608</v>
      </c>
      <c r="S177" s="4">
        <v>6666368</v>
      </c>
      <c r="T177" s="4">
        <v>46889</v>
      </c>
      <c r="U177" s="4">
        <v>56</v>
      </c>
      <c r="V177" s="42" t="str">
        <f>IFERROR(VLOOKUP(U177,Mapping!$A$1:$B$17,2,0),Absent)</f>
        <v>Texas</v>
      </c>
      <c r="W177" s="4" t="str">
        <f>VLOOKUP(U177,Mapping!$A$1:$B$17,2,0)</f>
        <v>Texas</v>
      </c>
      <c r="X177" s="4">
        <v>101738314</v>
      </c>
      <c r="Y177" s="4">
        <v>1094695</v>
      </c>
    </row>
    <row r="178" spans="2:25" x14ac:dyDescent="0.35">
      <c r="B178" s="34">
        <v>44091</v>
      </c>
      <c r="C178" s="34" t="str">
        <f t="shared" si="10"/>
        <v>2020_09</v>
      </c>
      <c r="D178" s="43" t="str">
        <f t="shared" si="11"/>
        <v>2020_9</v>
      </c>
      <c r="E178" s="43" t="str">
        <f t="shared" si="12"/>
        <v>2020_09</v>
      </c>
      <c r="F178" s="75">
        <f t="shared" si="13"/>
        <v>2020</v>
      </c>
      <c r="G178" s="75">
        <f t="shared" si="14"/>
        <v>9</v>
      </c>
      <c r="H178" s="4">
        <v>189807</v>
      </c>
      <c r="I178" s="4">
        <v>880</v>
      </c>
      <c r="J178" s="4">
        <v>19057</v>
      </c>
      <c r="K178" s="4">
        <v>6285</v>
      </c>
      <c r="L178" s="4">
        <v>1549</v>
      </c>
      <c r="M178" s="4">
        <v>30035</v>
      </c>
      <c r="N178" s="4">
        <v>385287</v>
      </c>
      <c r="O178" s="4">
        <v>30613715</v>
      </c>
      <c r="P178" s="4">
        <v>245451</v>
      </c>
      <c r="Q178" s="4">
        <v>2092</v>
      </c>
      <c r="R178" s="4">
        <v>1662</v>
      </c>
      <c r="S178" s="4">
        <v>6619479</v>
      </c>
      <c r="T178" s="4">
        <v>43642</v>
      </c>
      <c r="U178" s="4">
        <v>56</v>
      </c>
      <c r="V178" s="42" t="str">
        <f>IFERROR(VLOOKUP(U178,Mapping!$A$1:$B$17,2,0),Absent)</f>
        <v>Texas</v>
      </c>
      <c r="W178" s="4" t="str">
        <f>VLOOKUP(U178,Mapping!$A$1:$B$17,2,0)</f>
        <v>Texas</v>
      </c>
      <c r="X178" s="4">
        <v>100643619</v>
      </c>
      <c r="Y178" s="4">
        <v>990095</v>
      </c>
    </row>
    <row r="179" spans="2:25" x14ac:dyDescent="0.35">
      <c r="B179" s="34">
        <v>44090</v>
      </c>
      <c r="C179" s="34" t="str">
        <f t="shared" si="10"/>
        <v>2020_09</v>
      </c>
      <c r="D179" s="43" t="str">
        <f t="shared" si="11"/>
        <v>2020_9</v>
      </c>
      <c r="E179" s="43" t="str">
        <f t="shared" si="12"/>
        <v>2020_09</v>
      </c>
      <c r="F179" s="75">
        <f t="shared" si="13"/>
        <v>2020</v>
      </c>
      <c r="G179" s="75">
        <f t="shared" si="14"/>
        <v>9</v>
      </c>
      <c r="H179" s="4">
        <v>188927</v>
      </c>
      <c r="I179" s="4">
        <v>1190</v>
      </c>
      <c r="J179" s="4">
        <v>18961</v>
      </c>
      <c r="K179" s="4">
        <v>6303</v>
      </c>
      <c r="L179" s="4">
        <v>1461</v>
      </c>
      <c r="M179" s="4">
        <v>30345</v>
      </c>
      <c r="N179" s="4">
        <v>383738</v>
      </c>
      <c r="O179" s="4">
        <v>30368264</v>
      </c>
      <c r="P179" s="4">
        <v>182360</v>
      </c>
      <c r="Q179" s="4">
        <v>2090</v>
      </c>
      <c r="R179" s="4">
        <v>1647</v>
      </c>
      <c r="S179" s="4">
        <v>6575837</v>
      </c>
      <c r="T179" s="4">
        <v>40319</v>
      </c>
      <c r="U179" s="4">
        <v>56</v>
      </c>
      <c r="V179" s="42" t="str">
        <f>IFERROR(VLOOKUP(U179,Mapping!$A$1:$B$17,2,0),Absent)</f>
        <v>Texas</v>
      </c>
      <c r="W179" s="4" t="str">
        <f>VLOOKUP(U179,Mapping!$A$1:$B$17,2,0)</f>
        <v>Texas</v>
      </c>
      <c r="X179" s="4">
        <v>99653524</v>
      </c>
      <c r="Y179" s="4">
        <v>839956</v>
      </c>
    </row>
    <row r="180" spans="2:25" x14ac:dyDescent="0.35">
      <c r="B180" s="34">
        <v>44089</v>
      </c>
      <c r="C180" s="34" t="str">
        <f t="shared" si="10"/>
        <v>2020_09</v>
      </c>
      <c r="D180" s="43" t="str">
        <f t="shared" si="11"/>
        <v>2020_9</v>
      </c>
      <c r="E180" s="43" t="str">
        <f t="shared" si="12"/>
        <v>2020_09</v>
      </c>
      <c r="F180" s="75">
        <f t="shared" si="13"/>
        <v>2020</v>
      </c>
      <c r="G180" s="75">
        <f t="shared" si="14"/>
        <v>9</v>
      </c>
      <c r="H180" s="4">
        <v>187737</v>
      </c>
      <c r="I180" s="4">
        <v>1034</v>
      </c>
      <c r="J180" s="4">
        <v>18847</v>
      </c>
      <c r="K180" s="4">
        <v>6308</v>
      </c>
      <c r="L180" s="4">
        <v>1484</v>
      </c>
      <c r="M180" s="4">
        <v>30427</v>
      </c>
      <c r="N180" s="4">
        <v>382277</v>
      </c>
      <c r="O180" s="4">
        <v>30185904</v>
      </c>
      <c r="P180" s="4">
        <v>216815</v>
      </c>
      <c r="Q180" s="4">
        <v>2071</v>
      </c>
      <c r="R180" s="4">
        <v>1574</v>
      </c>
      <c r="S180" s="4">
        <v>6535518</v>
      </c>
      <c r="T180" s="4">
        <v>34778</v>
      </c>
      <c r="U180" s="4">
        <v>56</v>
      </c>
      <c r="V180" s="42" t="str">
        <f>IFERROR(VLOOKUP(U180,Mapping!$A$1:$B$17,2,0),Absent)</f>
        <v>Texas</v>
      </c>
      <c r="W180" s="4" t="str">
        <f>VLOOKUP(U180,Mapping!$A$1:$B$17,2,0)</f>
        <v>Texas</v>
      </c>
      <c r="X180" s="4">
        <v>98813568</v>
      </c>
      <c r="Y180" s="4">
        <v>852734</v>
      </c>
    </row>
    <row r="181" spans="2:25" x14ac:dyDescent="0.35">
      <c r="B181" s="34">
        <v>44088</v>
      </c>
      <c r="C181" s="34" t="str">
        <f t="shared" si="10"/>
        <v>2020_09</v>
      </c>
      <c r="D181" s="43" t="str">
        <f t="shared" si="11"/>
        <v>2020_9</v>
      </c>
      <c r="E181" s="43" t="str">
        <f t="shared" si="12"/>
        <v>2020_09</v>
      </c>
      <c r="F181" s="75">
        <f t="shared" si="13"/>
        <v>2020</v>
      </c>
      <c r="G181" s="75">
        <f t="shared" si="14"/>
        <v>9</v>
      </c>
      <c r="H181" s="4">
        <v>186703</v>
      </c>
      <c r="I181" s="4">
        <v>407</v>
      </c>
      <c r="J181" s="4">
        <v>18748</v>
      </c>
      <c r="K181" s="4">
        <v>6249</v>
      </c>
      <c r="L181" s="4">
        <v>912</v>
      </c>
      <c r="M181" s="4">
        <v>30071</v>
      </c>
      <c r="N181" s="4">
        <v>380793</v>
      </c>
      <c r="O181" s="4">
        <v>29969089</v>
      </c>
      <c r="P181" s="4">
        <v>198825</v>
      </c>
      <c r="Q181" s="4">
        <v>2061</v>
      </c>
      <c r="R181" s="4">
        <v>1513</v>
      </c>
      <c r="S181" s="4">
        <v>6500740</v>
      </c>
      <c r="T181" s="4">
        <v>33572</v>
      </c>
      <c r="U181" s="4">
        <v>56</v>
      </c>
      <c r="V181" s="42" t="str">
        <f>IFERROR(VLOOKUP(U181,Mapping!$A$1:$B$17,2,0),Absent)</f>
        <v>Texas</v>
      </c>
      <c r="W181" s="4" t="str">
        <f>VLOOKUP(U181,Mapping!$A$1:$B$17,2,0)</f>
        <v>Texas</v>
      </c>
      <c r="X181" s="4">
        <v>97960834</v>
      </c>
      <c r="Y181" s="4">
        <v>821093</v>
      </c>
    </row>
    <row r="182" spans="2:25" x14ac:dyDescent="0.35">
      <c r="B182" s="34">
        <v>44087</v>
      </c>
      <c r="C182" s="34" t="str">
        <f t="shared" si="10"/>
        <v>2020_09</v>
      </c>
      <c r="D182" s="43" t="str">
        <f t="shared" si="11"/>
        <v>2020_9</v>
      </c>
      <c r="E182" s="43" t="str">
        <f t="shared" si="12"/>
        <v>2020_09</v>
      </c>
      <c r="F182" s="75">
        <f t="shared" si="13"/>
        <v>2020</v>
      </c>
      <c r="G182" s="75">
        <f t="shared" si="14"/>
        <v>9</v>
      </c>
      <c r="H182" s="4">
        <v>186296</v>
      </c>
      <c r="I182" s="4">
        <v>392</v>
      </c>
      <c r="J182" s="4">
        <v>18692</v>
      </c>
      <c r="K182" s="4">
        <v>6233</v>
      </c>
      <c r="L182" s="4">
        <v>545</v>
      </c>
      <c r="M182" s="4">
        <v>29921</v>
      </c>
      <c r="N182" s="4">
        <v>379881</v>
      </c>
      <c r="O182" s="4">
        <v>29770264</v>
      </c>
      <c r="P182" s="4">
        <v>226347</v>
      </c>
      <c r="Q182" s="4">
        <v>2056</v>
      </c>
      <c r="R182" s="4">
        <v>1562</v>
      </c>
      <c r="S182" s="4">
        <v>6467168</v>
      </c>
      <c r="T182" s="4">
        <v>34579</v>
      </c>
      <c r="U182" s="4">
        <v>56</v>
      </c>
      <c r="V182" s="42" t="str">
        <f>IFERROR(VLOOKUP(U182,Mapping!$A$1:$B$17,2,0),Absent)</f>
        <v>Texas</v>
      </c>
      <c r="W182" s="4" t="str">
        <f>VLOOKUP(U182,Mapping!$A$1:$B$17,2,0)</f>
        <v>Texas</v>
      </c>
      <c r="X182" s="4">
        <v>97139741</v>
      </c>
      <c r="Y182" s="4">
        <v>792700</v>
      </c>
    </row>
    <row r="183" spans="2:25" x14ac:dyDescent="0.35">
      <c r="B183" s="34">
        <v>44086</v>
      </c>
      <c r="C183" s="34" t="str">
        <f t="shared" si="10"/>
        <v>2020_09</v>
      </c>
      <c r="D183" s="43" t="str">
        <f t="shared" si="11"/>
        <v>2020_9</v>
      </c>
      <c r="E183" s="43" t="str">
        <f t="shared" si="12"/>
        <v>2020_09</v>
      </c>
      <c r="F183" s="75">
        <f t="shared" si="13"/>
        <v>2020</v>
      </c>
      <c r="G183" s="75">
        <f t="shared" si="14"/>
        <v>9</v>
      </c>
      <c r="H183" s="4">
        <v>185904</v>
      </c>
      <c r="I183" s="4">
        <v>817</v>
      </c>
      <c r="J183" s="4">
        <v>18648</v>
      </c>
      <c r="K183" s="4">
        <v>6451</v>
      </c>
      <c r="L183" s="4">
        <v>1145</v>
      </c>
      <c r="M183" s="4">
        <v>30758</v>
      </c>
      <c r="N183" s="4">
        <v>379336</v>
      </c>
      <c r="O183" s="4">
        <v>29543917</v>
      </c>
      <c r="P183" s="4">
        <v>227638</v>
      </c>
      <c r="Q183" s="4">
        <v>2051</v>
      </c>
      <c r="R183" s="4">
        <v>1619</v>
      </c>
      <c r="S183" s="4">
        <v>6432589</v>
      </c>
      <c r="T183" s="4">
        <v>41850</v>
      </c>
      <c r="U183" s="4">
        <v>56</v>
      </c>
      <c r="V183" s="42" t="str">
        <f>IFERROR(VLOOKUP(U183,Mapping!$A$1:$B$17,2,0),Absent)</f>
        <v>Texas</v>
      </c>
      <c r="W183" s="4" t="str">
        <f>VLOOKUP(U183,Mapping!$A$1:$B$17,2,0)</f>
        <v>Texas</v>
      </c>
      <c r="X183" s="4">
        <v>96347041</v>
      </c>
      <c r="Y183" s="4">
        <v>1020760</v>
      </c>
    </row>
    <row r="184" spans="2:25" x14ac:dyDescent="0.35">
      <c r="B184" s="34">
        <v>44085</v>
      </c>
      <c r="C184" s="34" t="str">
        <f t="shared" si="10"/>
        <v>2020_09</v>
      </c>
      <c r="D184" s="43" t="str">
        <f t="shared" si="11"/>
        <v>2020_9</v>
      </c>
      <c r="E184" s="43" t="str">
        <f t="shared" si="12"/>
        <v>2020_09</v>
      </c>
      <c r="F184" s="75">
        <f t="shared" si="13"/>
        <v>2020</v>
      </c>
      <c r="G184" s="75">
        <f t="shared" si="14"/>
        <v>9</v>
      </c>
      <c r="H184" s="4">
        <v>185087</v>
      </c>
      <c r="I184" s="4">
        <v>1015</v>
      </c>
      <c r="J184" s="4">
        <v>18549</v>
      </c>
      <c r="K184" s="4">
        <v>6376</v>
      </c>
      <c r="L184" s="4">
        <v>1510</v>
      </c>
      <c r="M184" s="4">
        <v>31530</v>
      </c>
      <c r="N184" s="4">
        <v>378191</v>
      </c>
      <c r="O184" s="4">
        <v>29316279</v>
      </c>
      <c r="P184" s="4">
        <v>244892</v>
      </c>
      <c r="Q184" s="4">
        <v>2031</v>
      </c>
      <c r="R184" s="4">
        <v>1716</v>
      </c>
      <c r="S184" s="4">
        <v>6390739</v>
      </c>
      <c r="T184" s="4">
        <v>44698</v>
      </c>
      <c r="U184" s="4">
        <v>56</v>
      </c>
      <c r="V184" s="42" t="str">
        <f>IFERROR(VLOOKUP(U184,Mapping!$A$1:$B$17,2,0),Absent)</f>
        <v>Texas</v>
      </c>
      <c r="W184" s="4" t="str">
        <f>VLOOKUP(U184,Mapping!$A$1:$B$17,2,0)</f>
        <v>Texas</v>
      </c>
      <c r="X184" s="4">
        <v>95326281</v>
      </c>
      <c r="Y184" s="4">
        <v>937575</v>
      </c>
    </row>
    <row r="185" spans="2:25" x14ac:dyDescent="0.35">
      <c r="B185" s="34">
        <v>44084</v>
      </c>
      <c r="C185" s="34" t="str">
        <f t="shared" si="10"/>
        <v>2020_09</v>
      </c>
      <c r="D185" s="43" t="str">
        <f t="shared" si="11"/>
        <v>2020_9</v>
      </c>
      <c r="E185" s="43" t="str">
        <f t="shared" si="12"/>
        <v>2020_09</v>
      </c>
      <c r="F185" s="75">
        <f t="shared" si="13"/>
        <v>2020</v>
      </c>
      <c r="G185" s="75">
        <f t="shared" si="14"/>
        <v>9</v>
      </c>
      <c r="H185" s="4">
        <v>184072</v>
      </c>
      <c r="I185" s="4">
        <v>1161</v>
      </c>
      <c r="J185" s="4">
        <v>18453</v>
      </c>
      <c r="K185" s="4">
        <v>6522</v>
      </c>
      <c r="L185" s="4">
        <v>1498</v>
      </c>
      <c r="M185" s="4">
        <v>32521</v>
      </c>
      <c r="N185" s="4">
        <v>376681</v>
      </c>
      <c r="O185" s="4">
        <v>29071387</v>
      </c>
      <c r="P185" s="4">
        <v>197077</v>
      </c>
      <c r="Q185" s="4">
        <v>2008</v>
      </c>
      <c r="R185" s="4">
        <v>1923</v>
      </c>
      <c r="S185" s="4">
        <v>6346041</v>
      </c>
      <c r="T185" s="4">
        <v>37409</v>
      </c>
      <c r="U185" s="4">
        <v>56</v>
      </c>
      <c r="V185" s="42" t="str">
        <f>IFERROR(VLOOKUP(U185,Mapping!$A$1:$B$17,2,0),Absent)</f>
        <v>Texas</v>
      </c>
      <c r="W185" s="4" t="str">
        <f>VLOOKUP(U185,Mapping!$A$1:$B$17,2,0)</f>
        <v>Texas</v>
      </c>
      <c r="X185" s="4">
        <v>94388706</v>
      </c>
      <c r="Y185" s="4">
        <v>821387</v>
      </c>
    </row>
    <row r="186" spans="2:25" x14ac:dyDescent="0.35">
      <c r="B186" s="34">
        <v>44083</v>
      </c>
      <c r="C186" s="34" t="str">
        <f t="shared" si="10"/>
        <v>2020_09</v>
      </c>
      <c r="D186" s="43" t="str">
        <f t="shared" si="11"/>
        <v>2020_9</v>
      </c>
      <c r="E186" s="43" t="str">
        <f t="shared" si="12"/>
        <v>2020_09</v>
      </c>
      <c r="F186" s="75">
        <f t="shared" si="13"/>
        <v>2020</v>
      </c>
      <c r="G186" s="75">
        <f t="shared" si="14"/>
        <v>9</v>
      </c>
      <c r="H186" s="4">
        <v>182911</v>
      </c>
      <c r="I186" s="4">
        <v>1088</v>
      </c>
      <c r="J186" s="4">
        <v>18322</v>
      </c>
      <c r="K186" s="4">
        <v>6659</v>
      </c>
      <c r="L186" s="4">
        <v>1970</v>
      </c>
      <c r="M186" s="4">
        <v>32653</v>
      </c>
      <c r="N186" s="4">
        <v>375183</v>
      </c>
      <c r="O186" s="4">
        <v>28874310</v>
      </c>
      <c r="P186" s="4">
        <v>191966</v>
      </c>
      <c r="Q186" s="4">
        <v>1994</v>
      </c>
      <c r="R186" s="4">
        <v>1906</v>
      </c>
      <c r="S186" s="4">
        <v>6308632</v>
      </c>
      <c r="T186" s="4">
        <v>30733</v>
      </c>
      <c r="U186" s="4">
        <v>56</v>
      </c>
      <c r="V186" s="42" t="str">
        <f>IFERROR(VLOOKUP(U186,Mapping!$A$1:$B$17,2,0),Absent)</f>
        <v>Texas</v>
      </c>
      <c r="W186" s="4" t="str">
        <f>VLOOKUP(U186,Mapping!$A$1:$B$17,2,0)</f>
        <v>Texas</v>
      </c>
      <c r="X186" s="4">
        <v>93567319</v>
      </c>
      <c r="Y186" s="4">
        <v>751002</v>
      </c>
    </row>
    <row r="187" spans="2:25" x14ac:dyDescent="0.35">
      <c r="B187" s="34">
        <v>44082</v>
      </c>
      <c r="C187" s="34" t="str">
        <f t="shared" si="10"/>
        <v>2020_09</v>
      </c>
      <c r="D187" s="43" t="str">
        <f t="shared" si="11"/>
        <v>2020_9</v>
      </c>
      <c r="E187" s="43" t="str">
        <f t="shared" si="12"/>
        <v>2020_09</v>
      </c>
      <c r="F187" s="75">
        <f t="shared" si="13"/>
        <v>2020</v>
      </c>
      <c r="G187" s="75">
        <f t="shared" si="14"/>
        <v>9</v>
      </c>
      <c r="H187" s="4">
        <v>181823</v>
      </c>
      <c r="I187" s="4">
        <v>347</v>
      </c>
      <c r="J187" s="4">
        <v>18189</v>
      </c>
      <c r="K187" s="4">
        <v>6543</v>
      </c>
      <c r="L187" s="4">
        <v>934</v>
      </c>
      <c r="M187" s="4">
        <v>32339</v>
      </c>
      <c r="N187" s="4">
        <v>373213</v>
      </c>
      <c r="O187" s="4">
        <v>28682344</v>
      </c>
      <c r="P187" s="4">
        <v>123290</v>
      </c>
      <c r="Q187" s="4">
        <v>1975</v>
      </c>
      <c r="R187" s="4">
        <v>1881</v>
      </c>
      <c r="S187" s="4">
        <v>6277899</v>
      </c>
      <c r="T187" s="4">
        <v>22310</v>
      </c>
      <c r="U187" s="4">
        <v>56</v>
      </c>
      <c r="V187" s="42" t="str">
        <f>IFERROR(VLOOKUP(U187,Mapping!$A$1:$B$17,2,0),Absent)</f>
        <v>Texas</v>
      </c>
      <c r="W187" s="4" t="str">
        <f>VLOOKUP(U187,Mapping!$A$1:$B$17,2,0)</f>
        <v>Texas</v>
      </c>
      <c r="X187" s="4">
        <v>92816317</v>
      </c>
      <c r="Y187" s="4">
        <v>546859</v>
      </c>
    </row>
    <row r="188" spans="2:25" x14ac:dyDescent="0.35">
      <c r="B188" s="34">
        <v>44081</v>
      </c>
      <c r="C188" s="34" t="str">
        <f t="shared" si="10"/>
        <v>2020_09</v>
      </c>
      <c r="D188" s="43" t="str">
        <f t="shared" si="11"/>
        <v>2020_9</v>
      </c>
      <c r="E188" s="43" t="str">
        <f t="shared" si="12"/>
        <v>2020_09</v>
      </c>
      <c r="F188" s="75">
        <f t="shared" si="13"/>
        <v>2020</v>
      </c>
      <c r="G188" s="75">
        <f t="shared" si="14"/>
        <v>9</v>
      </c>
      <c r="H188" s="4">
        <v>181476</v>
      </c>
      <c r="I188" s="4">
        <v>227</v>
      </c>
      <c r="J188" s="4">
        <v>18156</v>
      </c>
      <c r="K188" s="4">
        <v>6630</v>
      </c>
      <c r="L188" s="4">
        <v>474</v>
      </c>
      <c r="M188" s="4">
        <v>32116</v>
      </c>
      <c r="N188" s="4">
        <v>372279</v>
      </c>
      <c r="O188" s="4">
        <v>28559054</v>
      </c>
      <c r="P188" s="4">
        <v>191875</v>
      </c>
      <c r="Q188" s="4">
        <v>1967</v>
      </c>
      <c r="R188" s="4">
        <v>1879</v>
      </c>
      <c r="S188" s="4">
        <v>6255589</v>
      </c>
      <c r="T188" s="4">
        <v>28117</v>
      </c>
      <c r="U188" s="4">
        <v>56</v>
      </c>
      <c r="V188" s="42" t="str">
        <f>IFERROR(VLOOKUP(U188,Mapping!$A$1:$B$17,2,0),Absent)</f>
        <v>Texas</v>
      </c>
      <c r="W188" s="4" t="str">
        <f>VLOOKUP(U188,Mapping!$A$1:$B$17,2,0)</f>
        <v>Texas</v>
      </c>
      <c r="X188" s="4">
        <v>92269458</v>
      </c>
      <c r="Y188" s="4">
        <v>670866</v>
      </c>
    </row>
    <row r="189" spans="2:25" x14ac:dyDescent="0.35">
      <c r="B189" s="34">
        <v>44080</v>
      </c>
      <c r="C189" s="34" t="str">
        <f t="shared" si="10"/>
        <v>2020_09</v>
      </c>
      <c r="D189" s="43" t="str">
        <f t="shared" si="11"/>
        <v>2020_9</v>
      </c>
      <c r="E189" s="43" t="str">
        <f t="shared" si="12"/>
        <v>2020_09</v>
      </c>
      <c r="F189" s="75">
        <f t="shared" si="13"/>
        <v>2020</v>
      </c>
      <c r="G189" s="75">
        <f t="shared" si="14"/>
        <v>9</v>
      </c>
      <c r="H189" s="4">
        <v>181249</v>
      </c>
      <c r="I189" s="4">
        <v>452</v>
      </c>
      <c r="J189" s="4">
        <v>18125</v>
      </c>
      <c r="K189" s="4">
        <v>6700</v>
      </c>
      <c r="L189" s="4">
        <v>499</v>
      </c>
      <c r="M189" s="4">
        <v>32497</v>
      </c>
      <c r="N189" s="4">
        <v>371805</v>
      </c>
      <c r="O189" s="4">
        <v>28367179</v>
      </c>
      <c r="P189" s="4">
        <v>206134</v>
      </c>
      <c r="Q189" s="4">
        <v>1960</v>
      </c>
      <c r="R189" s="4">
        <v>1912</v>
      </c>
      <c r="S189" s="4">
        <v>6227472</v>
      </c>
      <c r="T189" s="4">
        <v>33033</v>
      </c>
      <c r="U189" s="4">
        <v>56</v>
      </c>
      <c r="V189" s="42" t="str">
        <f>IFERROR(VLOOKUP(U189,Mapping!$A$1:$B$17,2,0),Absent)</f>
        <v>Texas</v>
      </c>
      <c r="W189" s="4" t="str">
        <f>VLOOKUP(U189,Mapping!$A$1:$B$17,2,0)</f>
        <v>Texas</v>
      </c>
      <c r="X189" s="4">
        <v>91598592</v>
      </c>
      <c r="Y189" s="4">
        <v>764565</v>
      </c>
    </row>
    <row r="190" spans="2:25" x14ac:dyDescent="0.35">
      <c r="B190" s="34">
        <v>44079</v>
      </c>
      <c r="C190" s="34" t="str">
        <f t="shared" si="10"/>
        <v>2020_09</v>
      </c>
      <c r="D190" s="43" t="str">
        <f t="shared" si="11"/>
        <v>2020_9</v>
      </c>
      <c r="E190" s="43" t="str">
        <f t="shared" si="12"/>
        <v>2020_09</v>
      </c>
      <c r="F190" s="75">
        <f t="shared" si="13"/>
        <v>2020</v>
      </c>
      <c r="G190" s="75">
        <f t="shared" si="14"/>
        <v>9</v>
      </c>
      <c r="H190" s="4">
        <v>180797</v>
      </c>
      <c r="I190" s="4">
        <v>926</v>
      </c>
      <c r="J190" s="4">
        <v>18089</v>
      </c>
      <c r="K190" s="4">
        <v>6766</v>
      </c>
      <c r="L190" s="4">
        <v>1173</v>
      </c>
      <c r="M190" s="4">
        <v>33626</v>
      </c>
      <c r="N190" s="4">
        <v>371306</v>
      </c>
      <c r="O190" s="4">
        <v>28161045</v>
      </c>
      <c r="P190" s="4">
        <v>218536</v>
      </c>
      <c r="Q190" s="4">
        <v>1956</v>
      </c>
      <c r="R190" s="4">
        <v>1956</v>
      </c>
      <c r="S190" s="4">
        <v>6194439</v>
      </c>
      <c r="T190" s="4">
        <v>44860</v>
      </c>
      <c r="U190" s="4">
        <v>56</v>
      </c>
      <c r="V190" s="42" t="str">
        <f>IFERROR(VLOOKUP(U190,Mapping!$A$1:$B$17,2,0),Absent)</f>
        <v>Texas</v>
      </c>
      <c r="W190" s="4" t="str">
        <f>VLOOKUP(U190,Mapping!$A$1:$B$17,2,0)</f>
        <v>Texas</v>
      </c>
      <c r="X190" s="4">
        <v>90834027</v>
      </c>
      <c r="Y190" s="4">
        <v>993565</v>
      </c>
    </row>
    <row r="191" spans="2:25" x14ac:dyDescent="0.35">
      <c r="B191" s="34">
        <v>44078</v>
      </c>
      <c r="C191" s="34" t="str">
        <f t="shared" si="10"/>
        <v>2020_09</v>
      </c>
      <c r="D191" s="43" t="str">
        <f t="shared" si="11"/>
        <v>2020_9</v>
      </c>
      <c r="E191" s="43" t="str">
        <f t="shared" si="12"/>
        <v>2020_09</v>
      </c>
      <c r="F191" s="75">
        <f t="shared" si="13"/>
        <v>2020</v>
      </c>
      <c r="G191" s="75">
        <f t="shared" si="14"/>
        <v>9</v>
      </c>
      <c r="H191" s="4">
        <v>179871</v>
      </c>
      <c r="I191" s="4">
        <v>999</v>
      </c>
      <c r="J191" s="4">
        <v>18012</v>
      </c>
      <c r="K191" s="4">
        <v>6922</v>
      </c>
      <c r="L191" s="4">
        <v>1249</v>
      </c>
      <c r="M191" s="4">
        <v>34177</v>
      </c>
      <c r="N191" s="4">
        <v>370133</v>
      </c>
      <c r="O191" s="4">
        <v>27942509</v>
      </c>
      <c r="P191" s="4">
        <v>256511</v>
      </c>
      <c r="Q191" s="4">
        <v>1943</v>
      </c>
      <c r="R191" s="4">
        <v>1998</v>
      </c>
      <c r="S191" s="4">
        <v>6149579</v>
      </c>
      <c r="T191" s="4">
        <v>51600</v>
      </c>
      <c r="U191" s="4">
        <v>56</v>
      </c>
      <c r="V191" s="42" t="str">
        <f>IFERROR(VLOOKUP(U191,Mapping!$A$1:$B$17,2,0),Absent)</f>
        <v>Texas</v>
      </c>
      <c r="W191" s="4" t="str">
        <f>VLOOKUP(U191,Mapping!$A$1:$B$17,2,0)</f>
        <v>Texas</v>
      </c>
      <c r="X191" s="4">
        <v>89840462</v>
      </c>
      <c r="Y191" s="4">
        <v>1089037</v>
      </c>
    </row>
    <row r="192" spans="2:25" x14ac:dyDescent="0.35">
      <c r="B192" s="34">
        <v>44077</v>
      </c>
      <c r="C192" s="34" t="str">
        <f t="shared" si="10"/>
        <v>2020_09</v>
      </c>
      <c r="D192" s="43" t="str">
        <f t="shared" si="11"/>
        <v>2020_9</v>
      </c>
      <c r="E192" s="43" t="str">
        <f t="shared" si="12"/>
        <v>2020_09</v>
      </c>
      <c r="F192" s="75">
        <f t="shared" si="13"/>
        <v>2020</v>
      </c>
      <c r="G192" s="75">
        <f t="shared" si="14"/>
        <v>9</v>
      </c>
      <c r="H192" s="4">
        <v>178872</v>
      </c>
      <c r="I192" s="4">
        <v>1072</v>
      </c>
      <c r="J192" s="4">
        <v>17894</v>
      </c>
      <c r="K192" s="4">
        <v>6923</v>
      </c>
      <c r="L192" s="4">
        <v>1488</v>
      </c>
      <c r="M192" s="4">
        <v>34753</v>
      </c>
      <c r="N192" s="4">
        <v>368884</v>
      </c>
      <c r="O192" s="4">
        <v>27685998</v>
      </c>
      <c r="P192" s="4">
        <v>227081</v>
      </c>
      <c r="Q192" s="4">
        <v>1928</v>
      </c>
      <c r="R192" s="4">
        <v>2038</v>
      </c>
      <c r="S192" s="4">
        <v>6097979</v>
      </c>
      <c r="T192" s="4">
        <v>44643</v>
      </c>
      <c r="U192" s="4">
        <v>56</v>
      </c>
      <c r="V192" s="42" t="str">
        <f>IFERROR(VLOOKUP(U192,Mapping!$A$1:$B$17,2,0),Absent)</f>
        <v>Texas</v>
      </c>
      <c r="W192" s="4" t="str">
        <f>VLOOKUP(U192,Mapping!$A$1:$B$17,2,0)</f>
        <v>Texas</v>
      </c>
      <c r="X192" s="4">
        <v>88751425</v>
      </c>
      <c r="Y192" s="4">
        <v>909820</v>
      </c>
    </row>
    <row r="193" spans="2:25" x14ac:dyDescent="0.35">
      <c r="B193" s="34">
        <v>44076</v>
      </c>
      <c r="C193" s="34" t="str">
        <f t="shared" si="10"/>
        <v>2020_09</v>
      </c>
      <c r="D193" s="43" t="str">
        <f t="shared" si="11"/>
        <v>2020_9</v>
      </c>
      <c r="E193" s="43" t="str">
        <f t="shared" si="12"/>
        <v>2020_09</v>
      </c>
      <c r="F193" s="75">
        <f t="shared" si="13"/>
        <v>2020</v>
      </c>
      <c r="G193" s="75">
        <f t="shared" si="14"/>
        <v>9</v>
      </c>
      <c r="H193" s="4">
        <v>177800</v>
      </c>
      <c r="I193" s="4">
        <v>1035</v>
      </c>
      <c r="J193" s="4">
        <v>17784</v>
      </c>
      <c r="K193" s="4">
        <v>7091</v>
      </c>
      <c r="L193" s="4">
        <v>1521</v>
      </c>
      <c r="M193" s="4">
        <v>35660</v>
      </c>
      <c r="N193" s="4">
        <v>367396</v>
      </c>
      <c r="O193" s="4">
        <v>27458917</v>
      </c>
      <c r="P193" s="4">
        <v>211097</v>
      </c>
      <c r="Q193" s="4">
        <v>1918</v>
      </c>
      <c r="R193" s="4">
        <v>2027</v>
      </c>
      <c r="S193" s="4">
        <v>6053336</v>
      </c>
      <c r="T193" s="4">
        <v>30655</v>
      </c>
      <c r="U193" s="4">
        <v>56</v>
      </c>
      <c r="V193" s="42" t="str">
        <f>IFERROR(VLOOKUP(U193,Mapping!$A$1:$B$17,2,0),Absent)</f>
        <v>Texas</v>
      </c>
      <c r="W193" s="4" t="str">
        <f>VLOOKUP(U193,Mapping!$A$1:$B$17,2,0)</f>
        <v>Texas</v>
      </c>
      <c r="X193" s="4">
        <v>87841605</v>
      </c>
      <c r="Y193" s="4">
        <v>796145</v>
      </c>
    </row>
    <row r="194" spans="2:25" x14ac:dyDescent="0.35">
      <c r="B194" s="34">
        <v>44075</v>
      </c>
      <c r="C194" s="34" t="str">
        <f t="shared" si="10"/>
        <v>2020_09</v>
      </c>
      <c r="D194" s="43" t="str">
        <f t="shared" si="11"/>
        <v>2020_9</v>
      </c>
      <c r="E194" s="43" t="str">
        <f t="shared" si="12"/>
        <v>2020_09</v>
      </c>
      <c r="F194" s="75">
        <f t="shared" si="13"/>
        <v>2020</v>
      </c>
      <c r="G194" s="75">
        <f t="shared" si="14"/>
        <v>9</v>
      </c>
      <c r="H194" s="4">
        <v>176765</v>
      </c>
      <c r="I194" s="4">
        <v>1014</v>
      </c>
      <c r="J194" s="4">
        <v>17655</v>
      </c>
      <c r="K194" s="4">
        <v>7084</v>
      </c>
      <c r="L194" s="4">
        <v>1867</v>
      </c>
      <c r="M194" s="4">
        <v>35338</v>
      </c>
      <c r="N194" s="4">
        <v>365875</v>
      </c>
      <c r="O194" s="4">
        <v>27247820</v>
      </c>
      <c r="P194" s="4">
        <v>179210</v>
      </c>
      <c r="Q194" s="4">
        <v>1902</v>
      </c>
      <c r="R194" s="4">
        <v>2041</v>
      </c>
      <c r="S194" s="4">
        <v>6022681</v>
      </c>
      <c r="T194" s="4">
        <v>42242</v>
      </c>
      <c r="U194" s="4">
        <v>56</v>
      </c>
      <c r="V194" s="42" t="str">
        <f>IFERROR(VLOOKUP(U194,Mapping!$A$1:$B$17,2,0),Absent)</f>
        <v>Texas</v>
      </c>
      <c r="W194" s="4" t="str">
        <f>VLOOKUP(U194,Mapping!$A$1:$B$17,2,0)</f>
        <v>Texas</v>
      </c>
      <c r="X194" s="4">
        <v>87045460</v>
      </c>
      <c r="Y194" s="4">
        <v>796530</v>
      </c>
    </row>
    <row r="195" spans="2:25" x14ac:dyDescent="0.35">
      <c r="B195" s="34">
        <v>44074</v>
      </c>
      <c r="C195" s="34" t="str">
        <f t="shared" ref="C195:C258" si="15">YEAR(B195)&amp;"_"&amp;TEXT(MONTH(B195),"00")</f>
        <v>2020_08</v>
      </c>
      <c r="D195" s="43" t="str">
        <f t="shared" ref="D195:D258" si="16">YEAR(B195)&amp;"_"&amp;MONTH(B195)</f>
        <v>2020_8</v>
      </c>
      <c r="E195" s="43" t="str">
        <f t="shared" ref="E195:E258" si="17">YEAR(B195)&amp;"_"&amp;TEXT(MONTH(B195),"00")</f>
        <v>2020_08</v>
      </c>
      <c r="F195" s="75">
        <f t="shared" ref="F195:F258" si="18">YEAR(B195)</f>
        <v>2020</v>
      </c>
      <c r="G195" s="75">
        <f t="shared" ref="G195:G258" si="19">MONTH(B195)</f>
        <v>8</v>
      </c>
      <c r="H195" s="4">
        <v>175751</v>
      </c>
      <c r="I195" s="4">
        <v>380</v>
      </c>
      <c r="J195" s="4">
        <v>17537</v>
      </c>
      <c r="K195" s="4">
        <v>7047</v>
      </c>
      <c r="L195" s="4">
        <v>710</v>
      </c>
      <c r="M195" s="4">
        <v>35453</v>
      </c>
      <c r="N195" s="4">
        <v>364008</v>
      </c>
      <c r="O195" s="4">
        <v>27068610</v>
      </c>
      <c r="P195" s="4">
        <v>180728</v>
      </c>
      <c r="Q195" s="4">
        <v>1877</v>
      </c>
      <c r="R195" s="4">
        <v>2075</v>
      </c>
      <c r="S195" s="4">
        <v>5980439</v>
      </c>
      <c r="T195" s="4">
        <v>31720</v>
      </c>
      <c r="U195" s="4">
        <v>56</v>
      </c>
      <c r="V195" s="42" t="str">
        <f>IFERROR(VLOOKUP(U195,Mapping!$A$1:$B$17,2,0),Absent)</f>
        <v>Texas</v>
      </c>
      <c r="W195" s="4" t="str">
        <f>VLOOKUP(U195,Mapping!$A$1:$B$17,2,0)</f>
        <v>Texas</v>
      </c>
      <c r="X195" s="4">
        <v>86248930</v>
      </c>
      <c r="Y195" s="4">
        <v>680649</v>
      </c>
    </row>
    <row r="196" spans="2:25" x14ac:dyDescent="0.35">
      <c r="B196" s="34">
        <v>44073</v>
      </c>
      <c r="C196" s="34" t="str">
        <f t="shared" si="15"/>
        <v>2020_08</v>
      </c>
      <c r="D196" s="43" t="str">
        <f t="shared" si="16"/>
        <v>2020_8</v>
      </c>
      <c r="E196" s="43" t="str">
        <f t="shared" si="17"/>
        <v>2020_08</v>
      </c>
      <c r="F196" s="75">
        <f t="shared" si="18"/>
        <v>2020</v>
      </c>
      <c r="G196" s="75">
        <f t="shared" si="19"/>
        <v>8</v>
      </c>
      <c r="H196" s="4">
        <v>175371</v>
      </c>
      <c r="I196" s="4">
        <v>477</v>
      </c>
      <c r="J196" s="4">
        <v>17439</v>
      </c>
      <c r="K196" s="4">
        <v>7268</v>
      </c>
      <c r="L196" s="4">
        <v>662</v>
      </c>
      <c r="M196" s="4">
        <v>35801</v>
      </c>
      <c r="N196" s="4">
        <v>363298</v>
      </c>
      <c r="O196" s="4">
        <v>26887882</v>
      </c>
      <c r="P196" s="4">
        <v>220802</v>
      </c>
      <c r="Q196" s="4">
        <v>1870</v>
      </c>
      <c r="R196" s="4">
        <v>2055</v>
      </c>
      <c r="S196" s="4">
        <v>5948719</v>
      </c>
      <c r="T196" s="4">
        <v>38766</v>
      </c>
      <c r="U196" s="4">
        <v>56</v>
      </c>
      <c r="V196" s="42" t="str">
        <f>IFERROR(VLOOKUP(U196,Mapping!$A$1:$B$17,2,0),Absent)</f>
        <v>Texas</v>
      </c>
      <c r="W196" s="4" t="str">
        <f>VLOOKUP(U196,Mapping!$A$1:$B$17,2,0)</f>
        <v>Texas</v>
      </c>
      <c r="X196" s="4">
        <v>85568281</v>
      </c>
      <c r="Y196" s="4">
        <v>823350</v>
      </c>
    </row>
    <row r="197" spans="2:25" x14ac:dyDescent="0.35">
      <c r="B197" s="34">
        <v>44072</v>
      </c>
      <c r="C197" s="34" t="str">
        <f t="shared" si="15"/>
        <v>2020_08</v>
      </c>
      <c r="D197" s="43" t="str">
        <f t="shared" si="16"/>
        <v>2020_8</v>
      </c>
      <c r="E197" s="43" t="str">
        <f t="shared" si="17"/>
        <v>2020_08</v>
      </c>
      <c r="F197" s="75">
        <f t="shared" si="18"/>
        <v>2020</v>
      </c>
      <c r="G197" s="75">
        <f t="shared" si="19"/>
        <v>8</v>
      </c>
      <c r="H197" s="4">
        <v>174894</v>
      </c>
      <c r="I197" s="4">
        <v>1017</v>
      </c>
      <c r="J197" s="4">
        <v>17401</v>
      </c>
      <c r="K197" s="4">
        <v>7413</v>
      </c>
      <c r="L197" s="4">
        <v>1299</v>
      </c>
      <c r="M197" s="4">
        <v>36516</v>
      </c>
      <c r="N197" s="4">
        <v>362636</v>
      </c>
      <c r="O197" s="4">
        <v>26667080</v>
      </c>
      <c r="P197" s="4">
        <v>257166</v>
      </c>
      <c r="Q197" s="4">
        <v>1864</v>
      </c>
      <c r="R197" s="4">
        <v>2062</v>
      </c>
      <c r="S197" s="4">
        <v>5909953</v>
      </c>
      <c r="T197" s="4">
        <v>43995</v>
      </c>
      <c r="U197" s="4">
        <v>56</v>
      </c>
      <c r="V197" s="42" t="str">
        <f>IFERROR(VLOOKUP(U197,Mapping!$A$1:$B$17,2,0),Absent)</f>
        <v>Texas</v>
      </c>
      <c r="W197" s="4" t="str">
        <f>VLOOKUP(U197,Mapping!$A$1:$B$17,2,0)</f>
        <v>Texas</v>
      </c>
      <c r="X197" s="4">
        <v>84744931</v>
      </c>
      <c r="Y197" s="4">
        <v>947087</v>
      </c>
    </row>
    <row r="198" spans="2:25" x14ac:dyDescent="0.35">
      <c r="B198" s="34">
        <v>44071</v>
      </c>
      <c r="C198" s="34" t="str">
        <f t="shared" si="15"/>
        <v>2020_08</v>
      </c>
      <c r="D198" s="43" t="str">
        <f t="shared" si="16"/>
        <v>2020_8</v>
      </c>
      <c r="E198" s="43" t="str">
        <f t="shared" si="17"/>
        <v>2020_08</v>
      </c>
      <c r="F198" s="75">
        <f t="shared" si="18"/>
        <v>2020</v>
      </c>
      <c r="G198" s="75">
        <f t="shared" si="19"/>
        <v>8</v>
      </c>
      <c r="H198" s="4">
        <v>173877</v>
      </c>
      <c r="I198" s="4">
        <v>1020</v>
      </c>
      <c r="J198" s="4">
        <v>17304</v>
      </c>
      <c r="K198" s="4">
        <v>7564</v>
      </c>
      <c r="L198" s="4">
        <v>1642</v>
      </c>
      <c r="M198" s="4">
        <v>37356</v>
      </c>
      <c r="N198" s="4">
        <v>361337</v>
      </c>
      <c r="O198" s="4">
        <v>26409914</v>
      </c>
      <c r="P198" s="4">
        <v>224635</v>
      </c>
      <c r="Q198" s="4">
        <v>1856</v>
      </c>
      <c r="R198" s="4">
        <v>2087</v>
      </c>
      <c r="S198" s="4">
        <v>5865958</v>
      </c>
      <c r="T198" s="4">
        <v>46115</v>
      </c>
      <c r="U198" s="4">
        <v>56</v>
      </c>
      <c r="V198" s="42" t="str">
        <f>IFERROR(VLOOKUP(U198,Mapping!$A$1:$B$17,2,0),Absent)</f>
        <v>Texas</v>
      </c>
      <c r="W198" s="4" t="str">
        <f>VLOOKUP(U198,Mapping!$A$1:$B$17,2,0)</f>
        <v>Texas</v>
      </c>
      <c r="X198" s="4">
        <v>83797844</v>
      </c>
      <c r="Y198" s="4">
        <v>938465</v>
      </c>
    </row>
    <row r="199" spans="2:25" x14ac:dyDescent="0.35">
      <c r="B199" s="34">
        <v>44070</v>
      </c>
      <c r="C199" s="34" t="str">
        <f t="shared" si="15"/>
        <v>2020_08</v>
      </c>
      <c r="D199" s="43" t="str">
        <f t="shared" si="16"/>
        <v>2020_8</v>
      </c>
      <c r="E199" s="43" t="str">
        <f t="shared" si="17"/>
        <v>2020_08</v>
      </c>
      <c r="F199" s="75">
        <f t="shared" si="18"/>
        <v>2020</v>
      </c>
      <c r="G199" s="75">
        <f t="shared" si="19"/>
        <v>8</v>
      </c>
      <c r="H199" s="4">
        <v>172857</v>
      </c>
      <c r="I199" s="4">
        <v>1128</v>
      </c>
      <c r="J199" s="4">
        <v>17181</v>
      </c>
      <c r="K199" s="4">
        <v>7712</v>
      </c>
      <c r="L199" s="4">
        <v>1654</v>
      </c>
      <c r="M199" s="4">
        <v>37498</v>
      </c>
      <c r="N199" s="4">
        <v>359695</v>
      </c>
      <c r="O199" s="4">
        <v>26185279</v>
      </c>
      <c r="P199" s="4">
        <v>243599</v>
      </c>
      <c r="Q199" s="4">
        <v>1831</v>
      </c>
      <c r="R199" s="4">
        <v>2128</v>
      </c>
      <c r="S199" s="4">
        <v>5819843</v>
      </c>
      <c r="T199" s="4">
        <v>44111</v>
      </c>
      <c r="U199" s="4">
        <v>56</v>
      </c>
      <c r="V199" s="42" t="str">
        <f>IFERROR(VLOOKUP(U199,Mapping!$A$1:$B$17,2,0),Absent)</f>
        <v>Texas</v>
      </c>
      <c r="W199" s="4" t="str">
        <f>VLOOKUP(U199,Mapping!$A$1:$B$17,2,0)</f>
        <v>Texas</v>
      </c>
      <c r="X199" s="4">
        <v>82859379</v>
      </c>
      <c r="Y199" s="4">
        <v>857577</v>
      </c>
    </row>
    <row r="200" spans="2:25" x14ac:dyDescent="0.35">
      <c r="B200" s="34">
        <v>44069</v>
      </c>
      <c r="C200" s="34" t="str">
        <f t="shared" si="15"/>
        <v>2020_08</v>
      </c>
      <c r="D200" s="43" t="str">
        <f t="shared" si="16"/>
        <v>2020_8</v>
      </c>
      <c r="E200" s="43" t="str">
        <f t="shared" si="17"/>
        <v>2020_08</v>
      </c>
      <c r="F200" s="75">
        <f t="shared" si="18"/>
        <v>2020</v>
      </c>
      <c r="G200" s="75">
        <f t="shared" si="19"/>
        <v>8</v>
      </c>
      <c r="H200" s="4">
        <v>171729</v>
      </c>
      <c r="I200" s="4">
        <v>1300</v>
      </c>
      <c r="J200" s="4">
        <v>17046</v>
      </c>
      <c r="K200" s="4">
        <v>7742</v>
      </c>
      <c r="L200" s="4">
        <v>1804</v>
      </c>
      <c r="M200" s="4">
        <v>38515</v>
      </c>
      <c r="N200" s="4">
        <v>358041</v>
      </c>
      <c r="O200" s="4">
        <v>25941680</v>
      </c>
      <c r="P200" s="4">
        <v>216584</v>
      </c>
      <c r="Q200" s="4">
        <v>1809</v>
      </c>
      <c r="R200" s="4">
        <v>2143</v>
      </c>
      <c r="S200" s="4">
        <v>5775732</v>
      </c>
      <c r="T200" s="4">
        <v>44331</v>
      </c>
      <c r="U200" s="4">
        <v>56</v>
      </c>
      <c r="V200" s="42" t="str">
        <f>IFERROR(VLOOKUP(U200,Mapping!$A$1:$B$17,2,0),Absent)</f>
        <v>Texas</v>
      </c>
      <c r="W200" s="4" t="str">
        <f>VLOOKUP(U200,Mapping!$A$1:$B$17,2,0)</f>
        <v>Texas</v>
      </c>
      <c r="X200" s="4">
        <v>82001802</v>
      </c>
      <c r="Y200" s="4">
        <v>772668</v>
      </c>
    </row>
    <row r="201" spans="2:25" x14ac:dyDescent="0.35">
      <c r="B201" s="34">
        <v>44068</v>
      </c>
      <c r="C201" s="34" t="str">
        <f t="shared" si="15"/>
        <v>2020_08</v>
      </c>
      <c r="D201" s="43" t="str">
        <f t="shared" si="16"/>
        <v>2020_8</v>
      </c>
      <c r="E201" s="43" t="str">
        <f t="shared" si="17"/>
        <v>2020_08</v>
      </c>
      <c r="F201" s="75">
        <f t="shared" si="18"/>
        <v>2020</v>
      </c>
      <c r="G201" s="75">
        <f t="shared" si="19"/>
        <v>8</v>
      </c>
      <c r="H201" s="4">
        <v>170429</v>
      </c>
      <c r="I201" s="4">
        <v>1140</v>
      </c>
      <c r="J201" s="4">
        <v>16920</v>
      </c>
      <c r="K201" s="4">
        <v>7854</v>
      </c>
      <c r="L201" s="4">
        <v>1988</v>
      </c>
      <c r="M201" s="4">
        <v>38831</v>
      </c>
      <c r="N201" s="4">
        <v>356237</v>
      </c>
      <c r="O201" s="4">
        <v>25725096</v>
      </c>
      <c r="P201" s="4">
        <v>224504</v>
      </c>
      <c r="Q201" s="4">
        <v>1789</v>
      </c>
      <c r="R201" s="4">
        <v>2161</v>
      </c>
      <c r="S201" s="4">
        <v>5731401</v>
      </c>
      <c r="T201" s="4">
        <v>36839</v>
      </c>
      <c r="U201" s="4">
        <v>56</v>
      </c>
      <c r="V201" s="42" t="str">
        <f>IFERROR(VLOOKUP(U201,Mapping!$A$1:$B$17,2,0),Absent)</f>
        <v>Texas</v>
      </c>
      <c r="W201" s="4" t="str">
        <f>VLOOKUP(U201,Mapping!$A$1:$B$17,2,0)</f>
        <v>Texas</v>
      </c>
      <c r="X201" s="4">
        <v>81229134</v>
      </c>
      <c r="Y201" s="4">
        <v>743872</v>
      </c>
    </row>
    <row r="202" spans="2:25" x14ac:dyDescent="0.35">
      <c r="B202" s="34">
        <v>44067</v>
      </c>
      <c r="C202" s="34" t="str">
        <f t="shared" si="15"/>
        <v>2020_08</v>
      </c>
      <c r="D202" s="43" t="str">
        <f t="shared" si="16"/>
        <v>2020_8</v>
      </c>
      <c r="E202" s="43" t="str">
        <f t="shared" si="17"/>
        <v>2020_08</v>
      </c>
      <c r="F202" s="75">
        <f t="shared" si="18"/>
        <v>2020</v>
      </c>
      <c r="G202" s="75">
        <f t="shared" si="19"/>
        <v>8</v>
      </c>
      <c r="H202" s="4">
        <v>169289</v>
      </c>
      <c r="I202" s="4">
        <v>341</v>
      </c>
      <c r="J202" s="4">
        <v>16787</v>
      </c>
      <c r="K202" s="4">
        <v>7854</v>
      </c>
      <c r="L202" s="4">
        <v>1031</v>
      </c>
      <c r="M202" s="4">
        <v>38806</v>
      </c>
      <c r="N202" s="4">
        <v>354249</v>
      </c>
      <c r="O202" s="4">
        <v>25500592</v>
      </c>
      <c r="P202" s="4">
        <v>219639</v>
      </c>
      <c r="Q202" s="4">
        <v>1764</v>
      </c>
      <c r="R202" s="4">
        <v>2112</v>
      </c>
      <c r="S202" s="4">
        <v>5694562</v>
      </c>
      <c r="T202" s="4">
        <v>34543</v>
      </c>
      <c r="U202" s="4">
        <v>56</v>
      </c>
      <c r="V202" s="42" t="str">
        <f>IFERROR(VLOOKUP(U202,Mapping!$A$1:$B$17,2,0),Absent)</f>
        <v>Texas</v>
      </c>
      <c r="W202" s="4" t="str">
        <f>VLOOKUP(U202,Mapping!$A$1:$B$17,2,0)</f>
        <v>Texas</v>
      </c>
      <c r="X202" s="4">
        <v>80485262</v>
      </c>
      <c r="Y202" s="4">
        <v>714951</v>
      </c>
    </row>
    <row r="203" spans="2:25" x14ac:dyDescent="0.35">
      <c r="B203" s="34">
        <v>44066</v>
      </c>
      <c r="C203" s="34" t="str">
        <f t="shared" si="15"/>
        <v>2020_08</v>
      </c>
      <c r="D203" s="43" t="str">
        <f t="shared" si="16"/>
        <v>2020_8</v>
      </c>
      <c r="E203" s="43" t="str">
        <f t="shared" si="17"/>
        <v>2020_08</v>
      </c>
      <c r="F203" s="75">
        <f t="shared" si="18"/>
        <v>2020</v>
      </c>
      <c r="G203" s="75">
        <f t="shared" si="19"/>
        <v>8</v>
      </c>
      <c r="H203" s="4">
        <v>168948</v>
      </c>
      <c r="I203" s="4">
        <v>577</v>
      </c>
      <c r="J203" s="4">
        <v>16697</v>
      </c>
      <c r="K203" s="4">
        <v>7949</v>
      </c>
      <c r="L203" s="4">
        <v>698</v>
      </c>
      <c r="M203" s="4">
        <v>39064</v>
      </c>
      <c r="N203" s="4">
        <v>353218</v>
      </c>
      <c r="O203" s="4">
        <v>25280953</v>
      </c>
      <c r="P203" s="4">
        <v>128482</v>
      </c>
      <c r="Q203" s="4">
        <v>1737</v>
      </c>
      <c r="R203" s="4">
        <v>2131</v>
      </c>
      <c r="S203" s="4">
        <v>5660019</v>
      </c>
      <c r="T203" s="4">
        <v>37900</v>
      </c>
      <c r="U203" s="4">
        <v>56</v>
      </c>
      <c r="V203" s="42" t="str">
        <f>IFERROR(VLOOKUP(U203,Mapping!$A$1:$B$17,2,0),Absent)</f>
        <v>Texas</v>
      </c>
      <c r="W203" s="4" t="str">
        <f>VLOOKUP(U203,Mapping!$A$1:$B$17,2,0)</f>
        <v>Texas</v>
      </c>
      <c r="X203" s="4">
        <v>79770311</v>
      </c>
      <c r="Y203" s="4">
        <v>725718</v>
      </c>
    </row>
    <row r="204" spans="2:25" x14ac:dyDescent="0.35">
      <c r="B204" s="34">
        <v>44065</v>
      </c>
      <c r="C204" s="34" t="str">
        <f t="shared" si="15"/>
        <v>2020_08</v>
      </c>
      <c r="D204" s="43" t="str">
        <f t="shared" si="16"/>
        <v>2020_8</v>
      </c>
      <c r="E204" s="43" t="str">
        <f t="shared" si="17"/>
        <v>2020_08</v>
      </c>
      <c r="F204" s="75">
        <f t="shared" si="18"/>
        <v>2020</v>
      </c>
      <c r="G204" s="75">
        <f t="shared" si="19"/>
        <v>8</v>
      </c>
      <c r="H204" s="4">
        <v>168371</v>
      </c>
      <c r="I204" s="4">
        <v>1035</v>
      </c>
      <c r="J204" s="4">
        <v>16657</v>
      </c>
      <c r="K204" s="4">
        <v>8207</v>
      </c>
      <c r="L204" s="4">
        <v>1603</v>
      </c>
      <c r="M204" s="4">
        <v>40017</v>
      </c>
      <c r="N204" s="4">
        <v>352520</v>
      </c>
      <c r="O204" s="4">
        <v>25152471</v>
      </c>
      <c r="P204" s="4">
        <v>229726</v>
      </c>
      <c r="Q204" s="4">
        <v>1736</v>
      </c>
      <c r="R204" s="4">
        <v>2204</v>
      </c>
      <c r="S204" s="4">
        <v>5622119</v>
      </c>
      <c r="T204" s="4">
        <v>46054</v>
      </c>
      <c r="U204" s="4">
        <v>56</v>
      </c>
      <c r="V204" s="42" t="str">
        <f>IFERROR(VLOOKUP(U204,Mapping!$A$1:$B$17,2,0),Absent)</f>
        <v>Texas</v>
      </c>
      <c r="W204" s="4" t="str">
        <f>VLOOKUP(U204,Mapping!$A$1:$B$17,2,0)</f>
        <v>Texas</v>
      </c>
      <c r="X204" s="4">
        <v>79044593</v>
      </c>
      <c r="Y204" s="4">
        <v>908182</v>
      </c>
    </row>
    <row r="205" spans="2:25" x14ac:dyDescent="0.35">
      <c r="B205" s="34">
        <v>44064</v>
      </c>
      <c r="C205" s="34" t="str">
        <f t="shared" si="15"/>
        <v>2020_08</v>
      </c>
      <c r="D205" s="43" t="str">
        <f t="shared" si="16"/>
        <v>2020_8</v>
      </c>
      <c r="E205" s="43" t="str">
        <f t="shared" si="17"/>
        <v>2020_08</v>
      </c>
      <c r="F205" s="75">
        <f t="shared" si="18"/>
        <v>2020</v>
      </c>
      <c r="G205" s="75">
        <f t="shared" si="19"/>
        <v>8</v>
      </c>
      <c r="H205" s="4">
        <v>167336</v>
      </c>
      <c r="I205" s="4">
        <v>1119</v>
      </c>
      <c r="J205" s="4">
        <v>16563</v>
      </c>
      <c r="K205" s="4">
        <v>8358</v>
      </c>
      <c r="L205" s="4">
        <v>1783</v>
      </c>
      <c r="M205" s="4">
        <v>41049</v>
      </c>
      <c r="N205" s="4">
        <v>350917</v>
      </c>
      <c r="O205" s="4">
        <v>24922745</v>
      </c>
      <c r="P205" s="4">
        <v>251599</v>
      </c>
      <c r="Q205" s="4">
        <v>1730</v>
      </c>
      <c r="R205" s="4">
        <v>2288</v>
      </c>
      <c r="S205" s="4">
        <v>5576065</v>
      </c>
      <c r="T205" s="4">
        <v>46456</v>
      </c>
      <c r="U205" s="4">
        <v>56</v>
      </c>
      <c r="V205" s="42" t="str">
        <f>IFERROR(VLOOKUP(U205,Mapping!$A$1:$B$17,2,0),Absent)</f>
        <v>Texas</v>
      </c>
      <c r="W205" s="4" t="str">
        <f>VLOOKUP(U205,Mapping!$A$1:$B$17,2,0)</f>
        <v>Texas</v>
      </c>
      <c r="X205" s="4">
        <v>78136411</v>
      </c>
      <c r="Y205" s="4">
        <v>915434</v>
      </c>
    </row>
    <row r="206" spans="2:25" x14ac:dyDescent="0.35">
      <c r="B206" s="34">
        <v>44063</v>
      </c>
      <c r="C206" s="34" t="str">
        <f t="shared" si="15"/>
        <v>2020_08</v>
      </c>
      <c r="D206" s="43" t="str">
        <f t="shared" si="16"/>
        <v>2020_8</v>
      </c>
      <c r="E206" s="43" t="str">
        <f t="shared" si="17"/>
        <v>2020_08</v>
      </c>
      <c r="F206" s="75">
        <f t="shared" si="18"/>
        <v>2020</v>
      </c>
      <c r="G206" s="75">
        <f t="shared" si="19"/>
        <v>8</v>
      </c>
      <c r="H206" s="4">
        <v>166217</v>
      </c>
      <c r="I206" s="4">
        <v>1129</v>
      </c>
      <c r="J206" s="4">
        <v>16487</v>
      </c>
      <c r="K206" s="4">
        <v>8486</v>
      </c>
      <c r="L206" s="4">
        <v>1983</v>
      </c>
      <c r="M206" s="4">
        <v>42109</v>
      </c>
      <c r="N206" s="4">
        <v>349134</v>
      </c>
      <c r="O206" s="4">
        <v>24671146</v>
      </c>
      <c r="P206" s="4">
        <v>208472</v>
      </c>
      <c r="Q206" s="4">
        <v>1716</v>
      </c>
      <c r="R206" s="4">
        <v>2330</v>
      </c>
      <c r="S206" s="4">
        <v>5529609</v>
      </c>
      <c r="T206" s="4">
        <v>43844</v>
      </c>
      <c r="U206" s="4">
        <v>56</v>
      </c>
      <c r="V206" s="42" t="str">
        <f>IFERROR(VLOOKUP(U206,Mapping!$A$1:$B$17,2,0),Absent)</f>
        <v>Texas</v>
      </c>
      <c r="W206" s="4" t="str">
        <f>VLOOKUP(U206,Mapping!$A$1:$B$17,2,0)</f>
        <v>Texas</v>
      </c>
      <c r="X206" s="4">
        <v>77220977</v>
      </c>
      <c r="Y206" s="4">
        <v>864210</v>
      </c>
    </row>
    <row r="207" spans="2:25" x14ac:dyDescent="0.35">
      <c r="B207" s="34">
        <v>44062</v>
      </c>
      <c r="C207" s="34" t="str">
        <f t="shared" si="15"/>
        <v>2020_08</v>
      </c>
      <c r="D207" s="43" t="str">
        <f t="shared" si="16"/>
        <v>2020_8</v>
      </c>
      <c r="E207" s="43" t="str">
        <f t="shared" si="17"/>
        <v>2020_08</v>
      </c>
      <c r="F207" s="75">
        <f t="shared" si="18"/>
        <v>2020</v>
      </c>
      <c r="G207" s="75">
        <f t="shared" si="19"/>
        <v>8</v>
      </c>
      <c r="H207" s="4">
        <v>165088</v>
      </c>
      <c r="I207" s="4">
        <v>1411</v>
      </c>
      <c r="J207" s="4">
        <v>16377</v>
      </c>
      <c r="K207" s="4">
        <v>8747</v>
      </c>
      <c r="L207" s="4">
        <v>1983</v>
      </c>
      <c r="M207" s="4">
        <v>43406</v>
      </c>
      <c r="N207" s="4">
        <v>347151</v>
      </c>
      <c r="O207" s="4">
        <v>24462674</v>
      </c>
      <c r="P207" s="4">
        <v>243232</v>
      </c>
      <c r="Q207" s="4">
        <v>1705</v>
      </c>
      <c r="R207" s="4">
        <v>2375</v>
      </c>
      <c r="S207" s="4">
        <v>5485765</v>
      </c>
      <c r="T207" s="4">
        <v>45073</v>
      </c>
      <c r="U207" s="4">
        <v>56</v>
      </c>
      <c r="V207" s="42" t="str">
        <f>IFERROR(VLOOKUP(U207,Mapping!$A$1:$B$17,2,0),Absent)</f>
        <v>Texas</v>
      </c>
      <c r="W207" s="4" t="str">
        <f>VLOOKUP(U207,Mapping!$A$1:$B$17,2,0)</f>
        <v>Texas</v>
      </c>
      <c r="X207" s="4">
        <v>76356767</v>
      </c>
      <c r="Y207" s="4">
        <v>832115</v>
      </c>
    </row>
    <row r="208" spans="2:25" x14ac:dyDescent="0.35">
      <c r="B208" s="34">
        <v>44061</v>
      </c>
      <c r="C208" s="34" t="str">
        <f t="shared" si="15"/>
        <v>2020_08</v>
      </c>
      <c r="D208" s="43" t="str">
        <f t="shared" si="16"/>
        <v>2020_8</v>
      </c>
      <c r="E208" s="43" t="str">
        <f t="shared" si="17"/>
        <v>2020_08</v>
      </c>
      <c r="F208" s="75">
        <f t="shared" si="18"/>
        <v>2020</v>
      </c>
      <c r="G208" s="75">
        <f t="shared" si="19"/>
        <v>8</v>
      </c>
      <c r="H208" s="4">
        <v>163677</v>
      </c>
      <c r="I208" s="4">
        <v>1179</v>
      </c>
      <c r="J208" s="4">
        <v>16123</v>
      </c>
      <c r="K208" s="4">
        <v>8859</v>
      </c>
      <c r="L208" s="4">
        <v>2261</v>
      </c>
      <c r="M208" s="4">
        <v>43840</v>
      </c>
      <c r="N208" s="4">
        <v>345168</v>
      </c>
      <c r="O208" s="4">
        <v>24219442</v>
      </c>
      <c r="P208" s="4">
        <v>205817</v>
      </c>
      <c r="Q208" s="4">
        <v>1695</v>
      </c>
      <c r="R208" s="4">
        <v>2467</v>
      </c>
      <c r="S208" s="4">
        <v>5440692</v>
      </c>
      <c r="T208" s="4">
        <v>40070</v>
      </c>
      <c r="U208" s="4">
        <v>56</v>
      </c>
      <c r="V208" s="42" t="str">
        <f>IFERROR(VLOOKUP(U208,Mapping!$A$1:$B$17,2,0),Absent)</f>
        <v>Texas</v>
      </c>
      <c r="W208" s="4" t="str">
        <f>VLOOKUP(U208,Mapping!$A$1:$B$17,2,0)</f>
        <v>Texas</v>
      </c>
      <c r="X208" s="4">
        <v>75524652</v>
      </c>
      <c r="Y208" s="4">
        <v>771994</v>
      </c>
    </row>
    <row r="209" spans="2:25" x14ac:dyDescent="0.35">
      <c r="B209" s="34">
        <v>44060</v>
      </c>
      <c r="C209" s="34" t="str">
        <f t="shared" si="15"/>
        <v>2020_08</v>
      </c>
      <c r="D209" s="43" t="str">
        <f t="shared" si="16"/>
        <v>2020_8</v>
      </c>
      <c r="E209" s="43" t="str">
        <f t="shared" si="17"/>
        <v>2020_08</v>
      </c>
      <c r="F209" s="75">
        <f t="shared" si="18"/>
        <v>2020</v>
      </c>
      <c r="G209" s="75">
        <f t="shared" si="19"/>
        <v>8</v>
      </c>
      <c r="H209" s="4">
        <v>162498</v>
      </c>
      <c r="I209" s="4">
        <v>411</v>
      </c>
      <c r="J209" s="4">
        <v>15985</v>
      </c>
      <c r="K209" s="4">
        <v>8881</v>
      </c>
      <c r="L209" s="4">
        <v>1224</v>
      </c>
      <c r="M209" s="4">
        <v>43614</v>
      </c>
      <c r="N209" s="4">
        <v>342907</v>
      </c>
      <c r="O209" s="4">
        <v>24013625</v>
      </c>
      <c r="P209" s="4">
        <v>186974</v>
      </c>
      <c r="Q209" s="4">
        <v>1678</v>
      </c>
      <c r="R209" s="4">
        <v>2444</v>
      </c>
      <c r="S209" s="4">
        <v>5400622</v>
      </c>
      <c r="T209" s="4">
        <v>37751</v>
      </c>
      <c r="U209" s="4">
        <v>56</v>
      </c>
      <c r="V209" s="42" t="str">
        <f>IFERROR(VLOOKUP(U209,Mapping!$A$1:$B$17,2,0),Absent)</f>
        <v>Texas</v>
      </c>
      <c r="W209" s="4" t="str">
        <f>VLOOKUP(U209,Mapping!$A$1:$B$17,2,0)</f>
        <v>Texas</v>
      </c>
      <c r="X209" s="4">
        <v>74752658</v>
      </c>
      <c r="Y209" s="4">
        <v>702582</v>
      </c>
    </row>
    <row r="210" spans="2:25" x14ac:dyDescent="0.35">
      <c r="B210" s="34">
        <v>44059</v>
      </c>
      <c r="C210" s="34" t="str">
        <f t="shared" si="15"/>
        <v>2020_08</v>
      </c>
      <c r="D210" s="43" t="str">
        <f t="shared" si="16"/>
        <v>2020_8</v>
      </c>
      <c r="E210" s="43" t="str">
        <f t="shared" si="17"/>
        <v>2020_08</v>
      </c>
      <c r="F210" s="75">
        <f t="shared" si="18"/>
        <v>2020</v>
      </c>
      <c r="G210" s="75">
        <f t="shared" si="19"/>
        <v>8</v>
      </c>
      <c r="H210" s="4">
        <v>162087</v>
      </c>
      <c r="I210" s="4">
        <v>617</v>
      </c>
      <c r="J210" s="4">
        <v>15924</v>
      </c>
      <c r="K210" s="4">
        <v>8958</v>
      </c>
      <c r="L210" s="4">
        <v>685</v>
      </c>
      <c r="M210" s="4">
        <v>44155</v>
      </c>
      <c r="N210" s="4">
        <v>341683</v>
      </c>
      <c r="O210" s="4">
        <v>23826651</v>
      </c>
      <c r="P210" s="4">
        <v>258191</v>
      </c>
      <c r="Q210" s="4">
        <v>1665</v>
      </c>
      <c r="R210" s="4">
        <v>2481</v>
      </c>
      <c r="S210" s="4">
        <v>5362871</v>
      </c>
      <c r="T210" s="4">
        <v>42503</v>
      </c>
      <c r="U210" s="4">
        <v>56</v>
      </c>
      <c r="V210" s="42" t="str">
        <f>IFERROR(VLOOKUP(U210,Mapping!$A$1:$B$17,2,0),Absent)</f>
        <v>Texas</v>
      </c>
      <c r="W210" s="4" t="str">
        <f>VLOOKUP(U210,Mapping!$A$1:$B$17,2,0)</f>
        <v>Texas</v>
      </c>
      <c r="X210" s="4">
        <v>74050076</v>
      </c>
      <c r="Y210" s="4">
        <v>785200</v>
      </c>
    </row>
    <row r="211" spans="2:25" x14ac:dyDescent="0.35">
      <c r="B211" s="34">
        <v>44058</v>
      </c>
      <c r="C211" s="34" t="str">
        <f t="shared" si="15"/>
        <v>2020_08</v>
      </c>
      <c r="D211" s="43" t="str">
        <f t="shared" si="16"/>
        <v>2020_8</v>
      </c>
      <c r="E211" s="43" t="str">
        <f t="shared" si="17"/>
        <v>2020_08</v>
      </c>
      <c r="F211" s="75">
        <f t="shared" si="18"/>
        <v>2020</v>
      </c>
      <c r="G211" s="75">
        <f t="shared" si="19"/>
        <v>8</v>
      </c>
      <c r="H211" s="4">
        <v>161470</v>
      </c>
      <c r="I211" s="4">
        <v>1227</v>
      </c>
      <c r="J211" s="4">
        <v>15891</v>
      </c>
      <c r="K211" s="4">
        <v>9087</v>
      </c>
      <c r="L211" s="4">
        <v>1891</v>
      </c>
      <c r="M211" s="4">
        <v>44922</v>
      </c>
      <c r="N211" s="4">
        <v>340998</v>
      </c>
      <c r="O211" s="4">
        <v>23568460</v>
      </c>
      <c r="P211" s="4">
        <v>249234</v>
      </c>
      <c r="Q211" s="4">
        <v>1663</v>
      </c>
      <c r="R211" s="4">
        <v>2526</v>
      </c>
      <c r="S211" s="4">
        <v>5320368</v>
      </c>
      <c r="T211" s="4">
        <v>56046</v>
      </c>
      <c r="U211" s="4">
        <v>56</v>
      </c>
      <c r="V211" s="42" t="str">
        <f>IFERROR(VLOOKUP(U211,Mapping!$A$1:$B$17,2,0),Absent)</f>
        <v>Texas</v>
      </c>
      <c r="W211" s="4" t="str">
        <f>VLOOKUP(U211,Mapping!$A$1:$B$17,2,0)</f>
        <v>Texas</v>
      </c>
      <c r="X211" s="4">
        <v>73264876</v>
      </c>
      <c r="Y211" s="4">
        <v>893080</v>
      </c>
    </row>
    <row r="212" spans="2:25" x14ac:dyDescent="0.35">
      <c r="B212" s="34">
        <v>44057</v>
      </c>
      <c r="C212" s="34" t="str">
        <f t="shared" si="15"/>
        <v>2020_08</v>
      </c>
      <c r="D212" s="43" t="str">
        <f t="shared" si="16"/>
        <v>2020_8</v>
      </c>
      <c r="E212" s="43" t="str">
        <f t="shared" si="17"/>
        <v>2020_08</v>
      </c>
      <c r="F212" s="75">
        <f t="shared" si="18"/>
        <v>2020</v>
      </c>
      <c r="G212" s="75">
        <f t="shared" si="19"/>
        <v>8</v>
      </c>
      <c r="H212" s="4">
        <v>160243</v>
      </c>
      <c r="I212" s="4">
        <v>1226</v>
      </c>
      <c r="J212" s="4">
        <v>15764</v>
      </c>
      <c r="K212" s="4">
        <v>9277</v>
      </c>
      <c r="L212" s="4">
        <v>2141</v>
      </c>
      <c r="M212" s="4">
        <v>45868</v>
      </c>
      <c r="N212" s="4">
        <v>339107</v>
      </c>
      <c r="O212" s="4">
        <v>23319226</v>
      </c>
      <c r="P212" s="4">
        <v>309137</v>
      </c>
      <c r="Q212" s="4">
        <v>1665</v>
      </c>
      <c r="R212" s="4">
        <v>2555</v>
      </c>
      <c r="S212" s="4">
        <v>5264322</v>
      </c>
      <c r="T212" s="4">
        <v>57101</v>
      </c>
      <c r="U212" s="4">
        <v>56</v>
      </c>
      <c r="V212" s="42" t="str">
        <f>IFERROR(VLOOKUP(U212,Mapping!$A$1:$B$17,2,0),Absent)</f>
        <v>Texas</v>
      </c>
      <c r="W212" s="4" t="str">
        <f>VLOOKUP(U212,Mapping!$A$1:$B$17,2,0)</f>
        <v>Texas</v>
      </c>
      <c r="X212" s="4">
        <v>72371796</v>
      </c>
      <c r="Y212" s="4">
        <v>990725</v>
      </c>
    </row>
    <row r="213" spans="2:25" x14ac:dyDescent="0.35">
      <c r="B213" s="34">
        <v>44056</v>
      </c>
      <c r="C213" s="34" t="str">
        <f t="shared" si="15"/>
        <v>2020_08</v>
      </c>
      <c r="D213" s="43" t="str">
        <f t="shared" si="16"/>
        <v>2020_8</v>
      </c>
      <c r="E213" s="43" t="str">
        <f t="shared" si="17"/>
        <v>2020_08</v>
      </c>
      <c r="F213" s="75">
        <f t="shared" si="18"/>
        <v>2020</v>
      </c>
      <c r="G213" s="75">
        <f t="shared" si="19"/>
        <v>8</v>
      </c>
      <c r="H213" s="4">
        <v>159017</v>
      </c>
      <c r="I213" s="4">
        <v>1163</v>
      </c>
      <c r="J213" s="4">
        <v>15629</v>
      </c>
      <c r="K213" s="4">
        <v>9480</v>
      </c>
      <c r="L213" s="4">
        <v>2675</v>
      </c>
      <c r="M213" s="4">
        <v>47303</v>
      </c>
      <c r="N213" s="4">
        <v>336966</v>
      </c>
      <c r="O213" s="4">
        <v>23010089</v>
      </c>
      <c r="P213" s="4">
        <v>256634</v>
      </c>
      <c r="Q213" s="4">
        <v>1649</v>
      </c>
      <c r="R213" s="4">
        <v>2574</v>
      </c>
      <c r="S213" s="4">
        <v>5207221</v>
      </c>
      <c r="T213" s="4">
        <v>51763</v>
      </c>
      <c r="U213" s="4">
        <v>56</v>
      </c>
      <c r="V213" s="42" t="str">
        <f>IFERROR(VLOOKUP(U213,Mapping!$A$1:$B$17,2,0),Absent)</f>
        <v>Texas</v>
      </c>
      <c r="W213" s="4" t="str">
        <f>VLOOKUP(U213,Mapping!$A$1:$B$17,2,0)</f>
        <v>Texas</v>
      </c>
      <c r="X213" s="4">
        <v>71381071</v>
      </c>
      <c r="Y213" s="4">
        <v>954412</v>
      </c>
    </row>
    <row r="214" spans="2:25" x14ac:dyDescent="0.35">
      <c r="B214" s="34">
        <v>44055</v>
      </c>
      <c r="C214" s="34" t="str">
        <f t="shared" si="15"/>
        <v>2020_08</v>
      </c>
      <c r="D214" s="43" t="str">
        <f t="shared" si="16"/>
        <v>2020_8</v>
      </c>
      <c r="E214" s="43" t="str">
        <f t="shared" si="17"/>
        <v>2020_08</v>
      </c>
      <c r="F214" s="75">
        <f t="shared" si="18"/>
        <v>2020</v>
      </c>
      <c r="G214" s="75">
        <f t="shared" si="19"/>
        <v>8</v>
      </c>
      <c r="H214" s="4">
        <v>157854</v>
      </c>
      <c r="I214" s="4">
        <v>1517</v>
      </c>
      <c r="J214" s="4">
        <v>15524</v>
      </c>
      <c r="K214" s="4">
        <v>9564</v>
      </c>
      <c r="L214" s="4">
        <v>2971</v>
      </c>
      <c r="M214" s="4">
        <v>48067</v>
      </c>
      <c r="N214" s="4">
        <v>334291</v>
      </c>
      <c r="O214" s="4">
        <v>22753455</v>
      </c>
      <c r="P214" s="4">
        <v>235552</v>
      </c>
      <c r="Q214" s="4">
        <v>1629</v>
      </c>
      <c r="R214" s="4">
        <v>2602</v>
      </c>
      <c r="S214" s="4">
        <v>5155458</v>
      </c>
      <c r="T214" s="4">
        <v>56186</v>
      </c>
      <c r="U214" s="4">
        <v>56</v>
      </c>
      <c r="V214" s="42" t="str">
        <f>IFERROR(VLOOKUP(U214,Mapping!$A$1:$B$17,2,0),Absent)</f>
        <v>Texas</v>
      </c>
      <c r="W214" s="4" t="str">
        <f>VLOOKUP(U214,Mapping!$A$1:$B$17,2,0)</f>
        <v>Texas</v>
      </c>
      <c r="X214" s="4">
        <v>70426659</v>
      </c>
      <c r="Y214" s="4">
        <v>813796</v>
      </c>
    </row>
    <row r="215" spans="2:25" x14ac:dyDescent="0.35">
      <c r="B215" s="34">
        <v>44054</v>
      </c>
      <c r="C215" s="34" t="str">
        <f t="shared" si="15"/>
        <v>2020_08</v>
      </c>
      <c r="D215" s="43" t="str">
        <f t="shared" si="16"/>
        <v>2020_8</v>
      </c>
      <c r="E215" s="43" t="str">
        <f t="shared" si="17"/>
        <v>2020_08</v>
      </c>
      <c r="F215" s="75">
        <f t="shared" si="18"/>
        <v>2020</v>
      </c>
      <c r="G215" s="75">
        <f t="shared" si="19"/>
        <v>8</v>
      </c>
      <c r="H215" s="4">
        <v>156337</v>
      </c>
      <c r="I215" s="4">
        <v>1320</v>
      </c>
      <c r="J215" s="4">
        <v>15331</v>
      </c>
      <c r="K215" s="4">
        <v>9135</v>
      </c>
      <c r="L215" s="4">
        <v>2624</v>
      </c>
      <c r="M215" s="4">
        <v>48600</v>
      </c>
      <c r="N215" s="4">
        <v>331320</v>
      </c>
      <c r="O215" s="4">
        <v>22517903</v>
      </c>
      <c r="P215" s="4">
        <v>230600</v>
      </c>
      <c r="Q215" s="4">
        <v>1612</v>
      </c>
      <c r="R215" s="4">
        <v>2422</v>
      </c>
      <c r="S215" s="4">
        <v>5099272</v>
      </c>
      <c r="T215" s="4">
        <v>54935</v>
      </c>
      <c r="U215" s="4">
        <v>56</v>
      </c>
      <c r="V215" s="42" t="str">
        <f>IFERROR(VLOOKUP(U215,Mapping!$A$1:$B$17,2,0),Absent)</f>
        <v>Texas</v>
      </c>
      <c r="W215" s="4" t="str">
        <f>VLOOKUP(U215,Mapping!$A$1:$B$17,2,0)</f>
        <v>Texas</v>
      </c>
      <c r="X215" s="4">
        <v>69612863</v>
      </c>
      <c r="Y215" s="4">
        <v>845183</v>
      </c>
    </row>
    <row r="216" spans="2:25" x14ac:dyDescent="0.35">
      <c r="B216" s="34">
        <v>44053</v>
      </c>
      <c r="C216" s="34" t="str">
        <f t="shared" si="15"/>
        <v>2020_08</v>
      </c>
      <c r="D216" s="43" t="str">
        <f t="shared" si="16"/>
        <v>2020_8</v>
      </c>
      <c r="E216" s="43" t="str">
        <f t="shared" si="17"/>
        <v>2020_08</v>
      </c>
      <c r="F216" s="75">
        <f t="shared" si="18"/>
        <v>2020</v>
      </c>
      <c r="G216" s="75">
        <f t="shared" si="19"/>
        <v>8</v>
      </c>
      <c r="H216" s="4">
        <v>155017</v>
      </c>
      <c r="I216" s="4">
        <v>430</v>
      </c>
      <c r="J216" s="4">
        <v>15158</v>
      </c>
      <c r="K216" s="4">
        <v>9209</v>
      </c>
      <c r="L216" s="4">
        <v>1554</v>
      </c>
      <c r="M216" s="4">
        <v>48751</v>
      </c>
      <c r="N216" s="4">
        <v>328696</v>
      </c>
      <c r="O216" s="4">
        <v>22287303</v>
      </c>
      <c r="P216" s="4">
        <v>210324</v>
      </c>
      <c r="Q216" s="4">
        <v>1592</v>
      </c>
      <c r="R216" s="4">
        <v>2529</v>
      </c>
      <c r="S216" s="4">
        <v>5044337</v>
      </c>
      <c r="T216" s="4">
        <v>41370</v>
      </c>
      <c r="U216" s="4">
        <v>56</v>
      </c>
      <c r="V216" s="42" t="str">
        <f>IFERROR(VLOOKUP(U216,Mapping!$A$1:$B$17,2,0),Absent)</f>
        <v>Texas</v>
      </c>
      <c r="W216" s="4" t="str">
        <f>VLOOKUP(U216,Mapping!$A$1:$B$17,2,0)</f>
        <v>Texas</v>
      </c>
      <c r="X216" s="4">
        <v>68767680</v>
      </c>
      <c r="Y216" s="4">
        <v>741379</v>
      </c>
    </row>
    <row r="217" spans="2:25" x14ac:dyDescent="0.35">
      <c r="B217" s="34">
        <v>44052</v>
      </c>
      <c r="C217" s="34" t="str">
        <f t="shared" si="15"/>
        <v>2020_08</v>
      </c>
      <c r="D217" s="43" t="str">
        <f t="shared" si="16"/>
        <v>2020_8</v>
      </c>
      <c r="E217" s="43" t="str">
        <f t="shared" si="17"/>
        <v>2020_08</v>
      </c>
      <c r="F217" s="75">
        <f t="shared" si="18"/>
        <v>2020</v>
      </c>
      <c r="G217" s="75">
        <f t="shared" si="19"/>
        <v>8</v>
      </c>
      <c r="H217" s="4">
        <v>154587</v>
      </c>
      <c r="I217" s="4">
        <v>621</v>
      </c>
      <c r="J217" s="4">
        <v>15081</v>
      </c>
      <c r="K217" s="4">
        <v>9307</v>
      </c>
      <c r="L217" s="4">
        <v>862</v>
      </c>
      <c r="M217" s="4">
        <v>48997</v>
      </c>
      <c r="N217" s="4">
        <v>327142</v>
      </c>
      <c r="O217" s="4">
        <v>22076979</v>
      </c>
      <c r="P217" s="4">
        <v>260584</v>
      </c>
      <c r="Q217" s="4">
        <v>1578</v>
      </c>
      <c r="R217" s="4">
        <v>2507</v>
      </c>
      <c r="S217" s="4">
        <v>5002967</v>
      </c>
      <c r="T217" s="4">
        <v>50766</v>
      </c>
      <c r="U217" s="4">
        <v>56</v>
      </c>
      <c r="V217" s="42" t="str">
        <f>IFERROR(VLOOKUP(U217,Mapping!$A$1:$B$17,2,0),Absent)</f>
        <v>Texas</v>
      </c>
      <c r="W217" s="4" t="str">
        <f>VLOOKUP(U217,Mapping!$A$1:$B$17,2,0)</f>
        <v>Texas</v>
      </c>
      <c r="X217" s="4">
        <v>68026301</v>
      </c>
      <c r="Y217" s="4">
        <v>803537</v>
      </c>
    </row>
    <row r="218" spans="2:25" x14ac:dyDescent="0.35">
      <c r="B218" s="34">
        <v>44051</v>
      </c>
      <c r="C218" s="34" t="str">
        <f t="shared" si="15"/>
        <v>2020_08</v>
      </c>
      <c r="D218" s="43" t="str">
        <f t="shared" si="16"/>
        <v>2020_8</v>
      </c>
      <c r="E218" s="43" t="str">
        <f t="shared" si="17"/>
        <v>2020_08</v>
      </c>
      <c r="F218" s="75">
        <f t="shared" si="18"/>
        <v>2020</v>
      </c>
      <c r="G218" s="75">
        <f t="shared" si="19"/>
        <v>8</v>
      </c>
      <c r="H218" s="4">
        <v>153966</v>
      </c>
      <c r="I218" s="4">
        <v>1086</v>
      </c>
      <c r="J218" s="4">
        <v>15024</v>
      </c>
      <c r="K218" s="4">
        <v>9662</v>
      </c>
      <c r="L218" s="4">
        <v>1494</v>
      </c>
      <c r="M218" s="4">
        <v>50071</v>
      </c>
      <c r="N218" s="4">
        <v>326280</v>
      </c>
      <c r="O218" s="4">
        <v>21816395</v>
      </c>
      <c r="P218" s="4">
        <v>193121</v>
      </c>
      <c r="Q218" s="4">
        <v>1561</v>
      </c>
      <c r="R218" s="4">
        <v>2566</v>
      </c>
      <c r="S218" s="4">
        <v>4952201</v>
      </c>
      <c r="T218" s="4">
        <v>53529</v>
      </c>
      <c r="U218" s="4">
        <v>56</v>
      </c>
      <c r="V218" s="42" t="str">
        <f>IFERROR(VLOOKUP(U218,Mapping!$A$1:$B$17,2,0),Absent)</f>
        <v>Texas</v>
      </c>
      <c r="W218" s="4" t="str">
        <f>VLOOKUP(U218,Mapping!$A$1:$B$17,2,0)</f>
        <v>Texas</v>
      </c>
      <c r="X218" s="4">
        <v>67222764</v>
      </c>
      <c r="Y218" s="4">
        <v>789814</v>
      </c>
    </row>
    <row r="219" spans="2:25" x14ac:dyDescent="0.35">
      <c r="B219" s="34">
        <v>44050</v>
      </c>
      <c r="C219" s="34" t="str">
        <f t="shared" si="15"/>
        <v>2020_08</v>
      </c>
      <c r="D219" s="43" t="str">
        <f t="shared" si="16"/>
        <v>2020_8</v>
      </c>
      <c r="E219" s="43" t="str">
        <f t="shared" si="17"/>
        <v>2020_08</v>
      </c>
      <c r="F219" s="75">
        <f t="shared" si="18"/>
        <v>2020</v>
      </c>
      <c r="G219" s="75">
        <f t="shared" si="19"/>
        <v>8</v>
      </c>
      <c r="H219" s="4">
        <v>152880</v>
      </c>
      <c r="I219" s="4">
        <v>1323</v>
      </c>
      <c r="J219" s="4">
        <v>14925</v>
      </c>
      <c r="K219" s="4">
        <v>9698</v>
      </c>
      <c r="L219" s="4">
        <v>7994</v>
      </c>
      <c r="M219" s="4">
        <v>51327</v>
      </c>
      <c r="N219" s="4">
        <v>324786</v>
      </c>
      <c r="O219" s="4">
        <v>21623274</v>
      </c>
      <c r="P219" s="4">
        <v>263766</v>
      </c>
      <c r="Q219" s="4">
        <v>1549</v>
      </c>
      <c r="R219" s="4">
        <v>2628</v>
      </c>
      <c r="S219" s="4">
        <v>4898672</v>
      </c>
      <c r="T219" s="4">
        <v>60823</v>
      </c>
      <c r="U219" s="4">
        <v>56</v>
      </c>
      <c r="V219" s="42" t="str">
        <f>IFERROR(VLOOKUP(U219,Mapping!$A$1:$B$17,2,0),Absent)</f>
        <v>Texas</v>
      </c>
      <c r="W219" s="4" t="str">
        <f>VLOOKUP(U219,Mapping!$A$1:$B$17,2,0)</f>
        <v>Texas</v>
      </c>
      <c r="X219" s="4">
        <v>66432950</v>
      </c>
      <c r="Y219" s="4">
        <v>890426</v>
      </c>
    </row>
    <row r="220" spans="2:25" x14ac:dyDescent="0.35">
      <c r="B220" s="34">
        <v>44048</v>
      </c>
      <c r="C220" s="34" t="str">
        <f t="shared" si="15"/>
        <v>2020_08</v>
      </c>
      <c r="D220" s="43" t="str">
        <f t="shared" si="16"/>
        <v>2020_8</v>
      </c>
      <c r="E220" s="43" t="str">
        <f t="shared" si="17"/>
        <v>2020_08</v>
      </c>
      <c r="F220" s="75">
        <f t="shared" si="18"/>
        <v>2020</v>
      </c>
      <c r="G220" s="75">
        <f t="shared" si="19"/>
        <v>8</v>
      </c>
      <c r="H220" s="4">
        <v>150316</v>
      </c>
      <c r="I220" s="4">
        <v>1355</v>
      </c>
      <c r="J220" s="4">
        <v>14687</v>
      </c>
      <c r="K220" s="4">
        <v>9988</v>
      </c>
      <c r="L220" s="4">
        <v>2118</v>
      </c>
      <c r="M220" s="4">
        <v>53435</v>
      </c>
      <c r="N220" s="4">
        <v>314177</v>
      </c>
      <c r="O220" s="4">
        <v>21092297</v>
      </c>
      <c r="P220" s="4">
        <v>231712</v>
      </c>
      <c r="Q220" s="4">
        <v>1524</v>
      </c>
      <c r="R220" s="4">
        <v>2721</v>
      </c>
      <c r="S220" s="4">
        <v>4783801</v>
      </c>
      <c r="T220" s="4">
        <v>52698</v>
      </c>
      <c r="U220" s="4">
        <v>56</v>
      </c>
      <c r="V220" s="42" t="str">
        <f>IFERROR(VLOOKUP(U220,Mapping!$A$1:$B$17,2,0),Absent)</f>
        <v>Texas</v>
      </c>
      <c r="W220" s="4" t="str">
        <f>VLOOKUP(U220,Mapping!$A$1:$B$17,2,0)</f>
        <v>Texas</v>
      </c>
      <c r="X220" s="4">
        <v>64693837</v>
      </c>
      <c r="Y220" s="4">
        <v>816864</v>
      </c>
    </row>
    <row r="221" spans="2:25" x14ac:dyDescent="0.35">
      <c r="B221" s="34">
        <v>44047</v>
      </c>
      <c r="C221" s="34" t="str">
        <f t="shared" si="15"/>
        <v>2020_08</v>
      </c>
      <c r="D221" s="43" t="str">
        <f t="shared" si="16"/>
        <v>2020_8</v>
      </c>
      <c r="E221" s="43" t="str">
        <f t="shared" si="17"/>
        <v>2020_08</v>
      </c>
      <c r="F221" s="75">
        <f t="shared" si="18"/>
        <v>2020</v>
      </c>
      <c r="G221" s="75">
        <f t="shared" si="19"/>
        <v>8</v>
      </c>
      <c r="H221" s="4">
        <v>148961</v>
      </c>
      <c r="I221" s="4">
        <v>1241</v>
      </c>
      <c r="J221" s="4">
        <v>14537</v>
      </c>
      <c r="K221" s="4">
        <v>10207</v>
      </c>
      <c r="L221" s="4">
        <v>4423</v>
      </c>
      <c r="M221" s="4">
        <v>53436</v>
      </c>
      <c r="N221" s="4">
        <v>312059</v>
      </c>
      <c r="O221" s="4">
        <v>20860585</v>
      </c>
      <c r="P221" s="4">
        <v>237419</v>
      </c>
      <c r="Q221" s="4">
        <v>1493</v>
      </c>
      <c r="R221" s="4">
        <v>2701</v>
      </c>
      <c r="S221" s="4">
        <v>4731103</v>
      </c>
      <c r="T221" s="4">
        <v>51198</v>
      </c>
      <c r="U221" s="4">
        <v>56</v>
      </c>
      <c r="V221" s="42" t="str">
        <f>IFERROR(VLOOKUP(U221,Mapping!$A$1:$B$17,2,0),Absent)</f>
        <v>Texas</v>
      </c>
      <c r="W221" s="4" t="str">
        <f>VLOOKUP(U221,Mapping!$A$1:$B$17,2,0)</f>
        <v>Texas</v>
      </c>
      <c r="X221" s="4">
        <v>63876973</v>
      </c>
      <c r="Y221" s="4">
        <v>806693</v>
      </c>
    </row>
    <row r="222" spans="2:25" x14ac:dyDescent="0.35">
      <c r="B222" s="34">
        <v>44046</v>
      </c>
      <c r="C222" s="34" t="str">
        <f t="shared" si="15"/>
        <v>2020_08</v>
      </c>
      <c r="D222" s="43" t="str">
        <f t="shared" si="16"/>
        <v>2020_8</v>
      </c>
      <c r="E222" s="43" t="str">
        <f t="shared" si="17"/>
        <v>2020_08</v>
      </c>
      <c r="F222" s="75">
        <f t="shared" si="18"/>
        <v>2020</v>
      </c>
      <c r="G222" s="75">
        <f t="shared" si="19"/>
        <v>8</v>
      </c>
      <c r="H222" s="4">
        <v>147720</v>
      </c>
      <c r="I222" s="4">
        <v>516</v>
      </c>
      <c r="J222" s="4">
        <v>14370</v>
      </c>
      <c r="K222" s="4">
        <v>10233</v>
      </c>
      <c r="L222" s="4">
        <v>1558</v>
      </c>
      <c r="M222" s="4">
        <v>53517</v>
      </c>
      <c r="N222" s="4">
        <v>307636</v>
      </c>
      <c r="O222" s="4">
        <v>20623166</v>
      </c>
      <c r="P222" s="4">
        <v>208433</v>
      </c>
      <c r="Q222" s="4">
        <v>1463</v>
      </c>
      <c r="R222" s="4">
        <v>2664</v>
      </c>
      <c r="S222" s="4">
        <v>4679905</v>
      </c>
      <c r="T222" s="4">
        <v>42738</v>
      </c>
      <c r="U222" s="4">
        <v>56</v>
      </c>
      <c r="V222" s="42" t="str">
        <f>IFERROR(VLOOKUP(U222,Mapping!$A$1:$B$17,2,0),Absent)</f>
        <v>Texas</v>
      </c>
      <c r="W222" s="4" t="str">
        <f>VLOOKUP(U222,Mapping!$A$1:$B$17,2,0)</f>
        <v>Texas</v>
      </c>
      <c r="X222" s="4">
        <v>63070280</v>
      </c>
      <c r="Y222" s="4">
        <v>712084</v>
      </c>
    </row>
    <row r="223" spans="2:25" x14ac:dyDescent="0.35">
      <c r="B223" s="34">
        <v>44045</v>
      </c>
      <c r="C223" s="34" t="str">
        <f t="shared" si="15"/>
        <v>2020_08</v>
      </c>
      <c r="D223" s="43" t="str">
        <f t="shared" si="16"/>
        <v>2020_8</v>
      </c>
      <c r="E223" s="43" t="str">
        <f t="shared" si="17"/>
        <v>2020_08</v>
      </c>
      <c r="F223" s="75">
        <f t="shared" si="18"/>
        <v>2020</v>
      </c>
      <c r="G223" s="75">
        <f t="shared" si="19"/>
        <v>8</v>
      </c>
      <c r="H223" s="4">
        <v>147204</v>
      </c>
      <c r="I223" s="4">
        <v>496</v>
      </c>
      <c r="J223" s="4">
        <v>14288</v>
      </c>
      <c r="K223" s="4">
        <v>10415</v>
      </c>
      <c r="L223" s="4">
        <v>831</v>
      </c>
      <c r="M223" s="4">
        <v>54106</v>
      </c>
      <c r="N223" s="4">
        <v>306078</v>
      </c>
      <c r="O223" s="4">
        <v>20414733</v>
      </c>
      <c r="P223" s="4">
        <v>250686</v>
      </c>
      <c r="Q223" s="4">
        <v>1448</v>
      </c>
      <c r="R223" s="4">
        <v>2645</v>
      </c>
      <c r="S223" s="4">
        <v>4637167</v>
      </c>
      <c r="T223" s="4">
        <v>53301</v>
      </c>
      <c r="U223" s="4">
        <v>56</v>
      </c>
      <c r="V223" s="42" t="str">
        <f>IFERROR(VLOOKUP(U223,Mapping!$A$1:$B$17,2,0),Absent)</f>
        <v>Texas</v>
      </c>
      <c r="W223" s="4" t="str">
        <f>VLOOKUP(U223,Mapping!$A$1:$B$17,2,0)</f>
        <v>Texas</v>
      </c>
      <c r="X223" s="4">
        <v>62358196</v>
      </c>
      <c r="Y223" s="4">
        <v>790665</v>
      </c>
    </row>
    <row r="224" spans="2:25" x14ac:dyDescent="0.35">
      <c r="B224" s="34">
        <v>44044</v>
      </c>
      <c r="C224" s="34" t="str">
        <f t="shared" si="15"/>
        <v>2020_08</v>
      </c>
      <c r="D224" s="43" t="str">
        <f t="shared" si="16"/>
        <v>2020_8</v>
      </c>
      <c r="E224" s="43" t="str">
        <f t="shared" si="17"/>
        <v>2020_08</v>
      </c>
      <c r="F224" s="75">
        <f t="shared" si="18"/>
        <v>2020</v>
      </c>
      <c r="G224" s="75">
        <f t="shared" si="19"/>
        <v>8</v>
      </c>
      <c r="H224" s="4">
        <v>146708</v>
      </c>
      <c r="I224" s="4">
        <v>1201</v>
      </c>
      <c r="J224" s="4">
        <v>14227</v>
      </c>
      <c r="K224" s="4">
        <v>10450</v>
      </c>
      <c r="L224" s="4">
        <v>2386</v>
      </c>
      <c r="M224" s="4">
        <v>54554</v>
      </c>
      <c r="N224" s="4">
        <v>305247</v>
      </c>
      <c r="O224" s="4">
        <v>20164047</v>
      </c>
      <c r="P224" s="4">
        <v>233394</v>
      </c>
      <c r="Q224" s="4">
        <v>1445</v>
      </c>
      <c r="R224" s="4">
        <v>2698</v>
      </c>
      <c r="S224" s="4">
        <v>4583866</v>
      </c>
      <c r="T224" s="4">
        <v>60679</v>
      </c>
      <c r="U224" s="4">
        <v>56</v>
      </c>
      <c r="V224" s="42" t="str">
        <f>IFERROR(VLOOKUP(U224,Mapping!$A$1:$B$17,2,0),Absent)</f>
        <v>Texas</v>
      </c>
      <c r="W224" s="4" t="str">
        <f>VLOOKUP(U224,Mapping!$A$1:$B$17,2,0)</f>
        <v>Texas</v>
      </c>
      <c r="X224" s="4">
        <v>61567531</v>
      </c>
      <c r="Y224" s="4">
        <v>817592</v>
      </c>
    </row>
    <row r="225" spans="2:25" x14ac:dyDescent="0.35">
      <c r="B225" s="34">
        <v>44043</v>
      </c>
      <c r="C225" s="34" t="str">
        <f t="shared" si="15"/>
        <v>2020_07</v>
      </c>
      <c r="D225" s="43" t="str">
        <f t="shared" si="16"/>
        <v>2020_7</v>
      </c>
      <c r="E225" s="43" t="str">
        <f t="shared" si="17"/>
        <v>2020_07</v>
      </c>
      <c r="F225" s="75">
        <f t="shared" si="18"/>
        <v>2020</v>
      </c>
      <c r="G225" s="75">
        <f t="shared" si="19"/>
        <v>7</v>
      </c>
      <c r="H225" s="4">
        <v>145507</v>
      </c>
      <c r="I225" s="4">
        <v>1328</v>
      </c>
      <c r="J225" s="4">
        <v>14044</v>
      </c>
      <c r="K225" s="4">
        <v>10473</v>
      </c>
      <c r="L225" s="4">
        <v>2532</v>
      </c>
      <c r="M225" s="4">
        <v>55721</v>
      </c>
      <c r="N225" s="4">
        <v>302861</v>
      </c>
      <c r="O225" s="4">
        <v>19930653</v>
      </c>
      <c r="P225" s="4">
        <v>98386</v>
      </c>
      <c r="Q225" s="4">
        <v>1437</v>
      </c>
      <c r="R225" s="4">
        <v>2701</v>
      </c>
      <c r="S225" s="4">
        <v>4523187</v>
      </c>
      <c r="T225" s="4">
        <v>67827</v>
      </c>
      <c r="U225" s="4">
        <v>56</v>
      </c>
      <c r="V225" s="42" t="str">
        <f>IFERROR(VLOOKUP(U225,Mapping!$A$1:$B$17,2,0),Absent)</f>
        <v>Texas</v>
      </c>
      <c r="W225" s="4" t="str">
        <f>VLOOKUP(U225,Mapping!$A$1:$B$17,2,0)</f>
        <v>Texas</v>
      </c>
      <c r="X225" s="4">
        <v>60749939</v>
      </c>
      <c r="Y225" s="4">
        <v>988464</v>
      </c>
    </row>
    <row r="226" spans="2:25" x14ac:dyDescent="0.35">
      <c r="B226" s="34">
        <v>44042</v>
      </c>
      <c r="C226" s="34" t="str">
        <f t="shared" si="15"/>
        <v>2020_07</v>
      </c>
      <c r="D226" s="43" t="str">
        <f t="shared" si="16"/>
        <v>2020_7</v>
      </c>
      <c r="E226" s="43" t="str">
        <f t="shared" si="17"/>
        <v>2020_07</v>
      </c>
      <c r="F226" s="75">
        <f t="shared" si="18"/>
        <v>2020</v>
      </c>
      <c r="G226" s="75">
        <f t="shared" si="19"/>
        <v>7</v>
      </c>
      <c r="H226" s="4">
        <v>144179</v>
      </c>
      <c r="I226" s="4">
        <v>1248</v>
      </c>
      <c r="J226" s="4">
        <v>13875</v>
      </c>
      <c r="K226" s="4">
        <v>10519</v>
      </c>
      <c r="L226" s="4">
        <v>3291</v>
      </c>
      <c r="M226" s="4">
        <v>56571</v>
      </c>
      <c r="N226" s="4">
        <v>300329</v>
      </c>
      <c r="O226" s="4">
        <v>19832267</v>
      </c>
      <c r="P226" s="4">
        <v>261819</v>
      </c>
      <c r="Q226" s="4">
        <v>1415</v>
      </c>
      <c r="R226" s="4">
        <v>2762</v>
      </c>
      <c r="S226" s="4">
        <v>4455360</v>
      </c>
      <c r="T226" s="4">
        <v>68961</v>
      </c>
      <c r="U226" s="4">
        <v>56</v>
      </c>
      <c r="V226" s="42" t="str">
        <f>IFERROR(VLOOKUP(U226,Mapping!$A$1:$B$17,2,0),Absent)</f>
        <v>Texas</v>
      </c>
      <c r="W226" s="4" t="str">
        <f>VLOOKUP(U226,Mapping!$A$1:$B$17,2,0)</f>
        <v>Texas</v>
      </c>
      <c r="X226" s="4">
        <v>59761475</v>
      </c>
      <c r="Y226" s="4">
        <v>887682</v>
      </c>
    </row>
    <row r="227" spans="2:25" x14ac:dyDescent="0.35">
      <c r="B227" s="34">
        <v>44041</v>
      </c>
      <c r="C227" s="34" t="str">
        <f t="shared" si="15"/>
        <v>2020_07</v>
      </c>
      <c r="D227" s="43" t="str">
        <f t="shared" si="16"/>
        <v>2020_7</v>
      </c>
      <c r="E227" s="43" t="str">
        <f t="shared" si="17"/>
        <v>2020_07</v>
      </c>
      <c r="F227" s="75">
        <f t="shared" si="18"/>
        <v>2020</v>
      </c>
      <c r="G227" s="75">
        <f t="shared" si="19"/>
        <v>7</v>
      </c>
      <c r="H227" s="4">
        <v>142931</v>
      </c>
      <c r="I227" s="4">
        <v>1503</v>
      </c>
      <c r="J227" s="4">
        <v>13744</v>
      </c>
      <c r="K227" s="4">
        <v>10535</v>
      </c>
      <c r="L227" s="4">
        <v>2860</v>
      </c>
      <c r="M227" s="4">
        <v>57422</v>
      </c>
      <c r="N227" s="4">
        <v>297038</v>
      </c>
      <c r="O227" s="4">
        <v>19570448</v>
      </c>
      <c r="P227" s="4">
        <v>286097</v>
      </c>
      <c r="Q227" s="4">
        <v>1400</v>
      </c>
      <c r="R227" s="4">
        <v>2771</v>
      </c>
      <c r="S227" s="4">
        <v>4386399</v>
      </c>
      <c r="T227" s="4">
        <v>64143</v>
      </c>
      <c r="U227" s="4">
        <v>56</v>
      </c>
      <c r="V227" s="42" t="str">
        <f>IFERROR(VLOOKUP(U227,Mapping!$A$1:$B$17,2,0),Absent)</f>
        <v>Texas</v>
      </c>
      <c r="W227" s="4" t="str">
        <f>VLOOKUP(U227,Mapping!$A$1:$B$17,2,0)</f>
        <v>Texas</v>
      </c>
      <c r="X227" s="4">
        <v>58873793</v>
      </c>
      <c r="Y227" s="4">
        <v>908717</v>
      </c>
    </row>
    <row r="228" spans="2:25" x14ac:dyDescent="0.35">
      <c r="B228" s="34">
        <v>44040</v>
      </c>
      <c r="C228" s="34" t="str">
        <f t="shared" si="15"/>
        <v>2020_07</v>
      </c>
      <c r="D228" s="43" t="str">
        <f t="shared" si="16"/>
        <v>2020_7</v>
      </c>
      <c r="E228" s="43" t="str">
        <f t="shared" si="17"/>
        <v>2020_07</v>
      </c>
      <c r="F228" s="75">
        <f t="shared" si="18"/>
        <v>2020</v>
      </c>
      <c r="G228" s="75">
        <f t="shared" si="19"/>
        <v>7</v>
      </c>
      <c r="H228" s="4">
        <v>141428</v>
      </c>
      <c r="I228" s="4">
        <v>1111</v>
      </c>
      <c r="J228" s="4">
        <v>13559</v>
      </c>
      <c r="K228" s="4">
        <v>10463</v>
      </c>
      <c r="L228" s="4">
        <v>4068</v>
      </c>
      <c r="M228" s="4">
        <v>57185</v>
      </c>
      <c r="N228" s="4">
        <v>294178</v>
      </c>
      <c r="O228" s="4">
        <v>19284351</v>
      </c>
      <c r="P228" s="4">
        <v>235635</v>
      </c>
      <c r="Q228" s="4">
        <v>1372</v>
      </c>
      <c r="R228" s="4">
        <v>2748</v>
      </c>
      <c r="S228" s="4">
        <v>4322256</v>
      </c>
      <c r="T228" s="4">
        <v>58457</v>
      </c>
      <c r="U228" s="4">
        <v>56</v>
      </c>
      <c r="V228" s="42" t="str">
        <f>IFERROR(VLOOKUP(U228,Mapping!$A$1:$B$17,2,0),Absent)</f>
        <v>Texas</v>
      </c>
      <c r="W228" s="4" t="str">
        <f>VLOOKUP(U228,Mapping!$A$1:$B$17,2,0)</f>
        <v>Texas</v>
      </c>
      <c r="X228" s="4">
        <v>57965076</v>
      </c>
      <c r="Y228" s="4">
        <v>842374</v>
      </c>
    </row>
    <row r="229" spans="2:25" x14ac:dyDescent="0.35">
      <c r="B229" s="34">
        <v>44039</v>
      </c>
      <c r="C229" s="34" t="str">
        <f t="shared" si="15"/>
        <v>2020_07</v>
      </c>
      <c r="D229" s="43" t="str">
        <f t="shared" si="16"/>
        <v>2020_7</v>
      </c>
      <c r="E229" s="43" t="str">
        <f t="shared" si="17"/>
        <v>2020_07</v>
      </c>
      <c r="F229" s="75">
        <f t="shared" si="18"/>
        <v>2020</v>
      </c>
      <c r="G229" s="75">
        <f t="shared" si="19"/>
        <v>7</v>
      </c>
      <c r="H229" s="4">
        <v>140317</v>
      </c>
      <c r="I229" s="4">
        <v>1066</v>
      </c>
      <c r="J229" s="4">
        <v>13412</v>
      </c>
      <c r="K229" s="4">
        <v>10328</v>
      </c>
      <c r="L229" s="4">
        <v>1631</v>
      </c>
      <c r="M229" s="4">
        <v>58987</v>
      </c>
      <c r="N229" s="4">
        <v>290110</v>
      </c>
      <c r="O229" s="4">
        <v>19048716</v>
      </c>
      <c r="P229" s="4">
        <v>241474</v>
      </c>
      <c r="Q229" s="4">
        <v>1356</v>
      </c>
      <c r="R229" s="4">
        <v>2723</v>
      </c>
      <c r="S229" s="4">
        <v>4263799</v>
      </c>
      <c r="T229" s="4">
        <v>54479</v>
      </c>
      <c r="U229" s="4">
        <v>56</v>
      </c>
      <c r="V229" s="42" t="str">
        <f>IFERROR(VLOOKUP(U229,Mapping!$A$1:$B$17,2,0),Absent)</f>
        <v>Texas</v>
      </c>
      <c r="W229" s="4" t="str">
        <f>VLOOKUP(U229,Mapping!$A$1:$B$17,2,0)</f>
        <v>Texas</v>
      </c>
      <c r="X229" s="4">
        <v>57122702</v>
      </c>
      <c r="Y229" s="4">
        <v>768987</v>
      </c>
    </row>
    <row r="230" spans="2:25" x14ac:dyDescent="0.35">
      <c r="B230" s="34">
        <v>44038</v>
      </c>
      <c r="C230" s="34" t="str">
        <f t="shared" si="15"/>
        <v>2020_07</v>
      </c>
      <c r="D230" s="43" t="str">
        <f t="shared" si="16"/>
        <v>2020_7</v>
      </c>
      <c r="E230" s="43" t="str">
        <f t="shared" si="17"/>
        <v>2020_07</v>
      </c>
      <c r="F230" s="75">
        <f t="shared" si="18"/>
        <v>2020</v>
      </c>
      <c r="G230" s="75">
        <f t="shared" si="19"/>
        <v>7</v>
      </c>
      <c r="H230" s="4">
        <v>139251</v>
      </c>
      <c r="I230" s="4">
        <v>561</v>
      </c>
      <c r="J230" s="4">
        <v>13343</v>
      </c>
      <c r="K230" s="4">
        <v>10353</v>
      </c>
      <c r="L230" s="4">
        <v>1380</v>
      </c>
      <c r="M230" s="4">
        <v>58731</v>
      </c>
      <c r="N230" s="4">
        <v>288479</v>
      </c>
      <c r="O230" s="4">
        <v>18807242</v>
      </c>
      <c r="P230" s="4">
        <v>290147</v>
      </c>
      <c r="Q230" s="4">
        <v>1336</v>
      </c>
      <c r="R230" s="4">
        <v>2723</v>
      </c>
      <c r="S230" s="4">
        <v>4209320</v>
      </c>
      <c r="T230" s="4">
        <v>60768</v>
      </c>
      <c r="U230" s="4">
        <v>56</v>
      </c>
      <c r="V230" s="42" t="str">
        <f>IFERROR(VLOOKUP(U230,Mapping!$A$1:$B$17,2,0),Absent)</f>
        <v>Texas</v>
      </c>
      <c r="W230" s="4" t="str">
        <f>VLOOKUP(U230,Mapping!$A$1:$B$17,2,0)</f>
        <v>Texas</v>
      </c>
      <c r="X230" s="4">
        <v>56353715</v>
      </c>
      <c r="Y230" s="4">
        <v>859179</v>
      </c>
    </row>
    <row r="231" spans="2:25" x14ac:dyDescent="0.35">
      <c r="B231" s="34">
        <v>44037</v>
      </c>
      <c r="C231" s="34" t="str">
        <f t="shared" si="15"/>
        <v>2020_07</v>
      </c>
      <c r="D231" s="43" t="str">
        <f t="shared" si="16"/>
        <v>2020_7</v>
      </c>
      <c r="E231" s="43" t="str">
        <f t="shared" si="17"/>
        <v>2020_07</v>
      </c>
      <c r="F231" s="75">
        <f t="shared" si="18"/>
        <v>2020</v>
      </c>
      <c r="G231" s="75">
        <f t="shared" si="19"/>
        <v>7</v>
      </c>
      <c r="H231" s="4">
        <v>138690</v>
      </c>
      <c r="I231" s="4">
        <v>1014</v>
      </c>
      <c r="J231" s="4">
        <v>13279</v>
      </c>
      <c r="K231" s="4">
        <v>10380</v>
      </c>
      <c r="L231" s="4">
        <v>1820</v>
      </c>
      <c r="M231" s="4">
        <v>59382</v>
      </c>
      <c r="N231" s="4">
        <v>287099</v>
      </c>
      <c r="O231" s="4">
        <v>18517095</v>
      </c>
      <c r="P231" s="4">
        <v>281095</v>
      </c>
      <c r="Q231" s="4">
        <v>1300</v>
      </c>
      <c r="R231" s="4">
        <v>2729</v>
      </c>
      <c r="S231" s="4">
        <v>4148552</v>
      </c>
      <c r="T231" s="4">
        <v>64845</v>
      </c>
      <c r="U231" s="4">
        <v>56</v>
      </c>
      <c r="V231" s="42" t="str">
        <f>IFERROR(VLOOKUP(U231,Mapping!$A$1:$B$17,2,0),Absent)</f>
        <v>Texas</v>
      </c>
      <c r="W231" s="4" t="str">
        <f>VLOOKUP(U231,Mapping!$A$1:$B$17,2,0)</f>
        <v>Texas</v>
      </c>
      <c r="X231" s="4">
        <v>55494536</v>
      </c>
      <c r="Y231" s="4">
        <v>882389</v>
      </c>
    </row>
    <row r="232" spans="2:25" x14ac:dyDescent="0.35">
      <c r="B232" s="34">
        <v>44036</v>
      </c>
      <c r="C232" s="34" t="str">
        <f t="shared" si="15"/>
        <v>2020_07</v>
      </c>
      <c r="D232" s="43" t="str">
        <f t="shared" si="16"/>
        <v>2020_7</v>
      </c>
      <c r="E232" s="43" t="str">
        <f t="shared" si="17"/>
        <v>2020_07</v>
      </c>
      <c r="F232" s="75">
        <f t="shared" si="18"/>
        <v>2020</v>
      </c>
      <c r="G232" s="75">
        <f t="shared" si="19"/>
        <v>7</v>
      </c>
      <c r="H232" s="4">
        <v>137676</v>
      </c>
      <c r="I232" s="4">
        <v>1175</v>
      </c>
      <c r="J232" s="4">
        <v>13182</v>
      </c>
      <c r="K232" s="4">
        <v>10389</v>
      </c>
      <c r="L232" s="4">
        <v>3063</v>
      </c>
      <c r="M232" s="4">
        <v>59800</v>
      </c>
      <c r="N232" s="4">
        <v>285279</v>
      </c>
      <c r="O232" s="4">
        <v>18236000</v>
      </c>
      <c r="P232" s="4">
        <v>313787</v>
      </c>
      <c r="Q232" s="4">
        <v>1297</v>
      </c>
      <c r="R232" s="4">
        <v>2709</v>
      </c>
      <c r="S232" s="4">
        <v>4083707</v>
      </c>
      <c r="T232" s="4">
        <v>75061</v>
      </c>
      <c r="U232" s="4">
        <v>56</v>
      </c>
      <c r="V232" s="42" t="str">
        <f>IFERROR(VLOOKUP(U232,Mapping!$A$1:$B$17,2,0),Absent)</f>
        <v>Texas</v>
      </c>
      <c r="W232" s="4" t="str">
        <f>VLOOKUP(U232,Mapping!$A$1:$B$17,2,0)</f>
        <v>Texas</v>
      </c>
      <c r="X232" s="4">
        <v>54612147</v>
      </c>
      <c r="Y232" s="4">
        <v>1007671</v>
      </c>
    </row>
    <row r="233" spans="2:25" x14ac:dyDescent="0.35">
      <c r="B233" s="34">
        <v>44035</v>
      </c>
      <c r="C233" s="34" t="str">
        <f t="shared" si="15"/>
        <v>2020_07</v>
      </c>
      <c r="D233" s="43" t="str">
        <f t="shared" si="16"/>
        <v>2020_7</v>
      </c>
      <c r="E233" s="43" t="str">
        <f t="shared" si="17"/>
        <v>2020_07</v>
      </c>
      <c r="F233" s="75">
        <f t="shared" si="18"/>
        <v>2020</v>
      </c>
      <c r="G233" s="75">
        <f t="shared" si="19"/>
        <v>7</v>
      </c>
      <c r="H233" s="4">
        <v>136501</v>
      </c>
      <c r="I233" s="4">
        <v>1070</v>
      </c>
      <c r="J233" s="4">
        <v>12933</v>
      </c>
      <c r="K233" s="4">
        <v>10423</v>
      </c>
      <c r="L233" s="4">
        <v>2373</v>
      </c>
      <c r="M233" s="4">
        <v>59860</v>
      </c>
      <c r="N233" s="4">
        <v>282216</v>
      </c>
      <c r="O233" s="4">
        <v>17922213</v>
      </c>
      <c r="P233" s="4">
        <v>310508</v>
      </c>
      <c r="Q233" s="4">
        <v>1280</v>
      </c>
      <c r="R233" s="4">
        <v>2467</v>
      </c>
      <c r="S233" s="4">
        <v>4008646</v>
      </c>
      <c r="T233" s="4">
        <v>71436</v>
      </c>
      <c r="U233" s="4">
        <v>56</v>
      </c>
      <c r="V233" s="42" t="str">
        <f>IFERROR(VLOOKUP(U233,Mapping!$A$1:$B$17,2,0),Absent)</f>
        <v>Texas</v>
      </c>
      <c r="W233" s="4" t="str">
        <f>VLOOKUP(U233,Mapping!$A$1:$B$17,2,0)</f>
        <v>Texas</v>
      </c>
      <c r="X233" s="4">
        <v>53604476</v>
      </c>
      <c r="Y233" s="4">
        <v>929251</v>
      </c>
    </row>
    <row r="234" spans="2:25" x14ac:dyDescent="0.35">
      <c r="B234" s="34">
        <v>44034</v>
      </c>
      <c r="C234" s="34" t="str">
        <f t="shared" si="15"/>
        <v>2020_07</v>
      </c>
      <c r="D234" s="43" t="str">
        <f t="shared" si="16"/>
        <v>2020_7</v>
      </c>
      <c r="E234" s="43" t="str">
        <f t="shared" si="17"/>
        <v>2020_07</v>
      </c>
      <c r="F234" s="75">
        <f t="shared" si="18"/>
        <v>2020</v>
      </c>
      <c r="G234" s="75">
        <f t="shared" si="19"/>
        <v>7</v>
      </c>
      <c r="H234" s="4">
        <v>135431</v>
      </c>
      <c r="I234" s="4">
        <v>1149</v>
      </c>
      <c r="J234" s="4">
        <v>12790</v>
      </c>
      <c r="K234" s="4">
        <v>10460</v>
      </c>
      <c r="L234" s="4">
        <v>2238</v>
      </c>
      <c r="M234" s="4">
        <v>59758</v>
      </c>
      <c r="N234" s="4">
        <v>279843</v>
      </c>
      <c r="O234" s="4">
        <v>17611705</v>
      </c>
      <c r="P234" s="4">
        <v>263283</v>
      </c>
      <c r="Q234" s="4">
        <v>1258</v>
      </c>
      <c r="R234" s="4">
        <v>2444</v>
      </c>
      <c r="S234" s="4">
        <v>3937210</v>
      </c>
      <c r="T234" s="4">
        <v>69422</v>
      </c>
      <c r="U234" s="4">
        <v>56</v>
      </c>
      <c r="V234" s="42" t="str">
        <f>IFERROR(VLOOKUP(U234,Mapping!$A$1:$B$17,2,0),Absent)</f>
        <v>Texas</v>
      </c>
      <c r="W234" s="4" t="str">
        <f>VLOOKUP(U234,Mapping!$A$1:$B$17,2,0)</f>
        <v>Texas</v>
      </c>
      <c r="X234" s="4">
        <v>52675225</v>
      </c>
      <c r="Y234" s="4">
        <v>901870</v>
      </c>
    </row>
    <row r="235" spans="2:25" x14ac:dyDescent="0.35">
      <c r="B235" s="34">
        <v>44033</v>
      </c>
      <c r="C235" s="34" t="str">
        <f t="shared" si="15"/>
        <v>2020_07</v>
      </c>
      <c r="D235" s="43" t="str">
        <f t="shared" si="16"/>
        <v>2020_7</v>
      </c>
      <c r="E235" s="43" t="str">
        <f t="shared" si="17"/>
        <v>2020_07</v>
      </c>
      <c r="F235" s="75">
        <f t="shared" si="18"/>
        <v>2020</v>
      </c>
      <c r="G235" s="75">
        <f t="shared" si="19"/>
        <v>7</v>
      </c>
      <c r="H235" s="4">
        <v>134282</v>
      </c>
      <c r="I235" s="4">
        <v>1041</v>
      </c>
      <c r="J235" s="4">
        <v>12629</v>
      </c>
      <c r="K235" s="4">
        <v>6717</v>
      </c>
      <c r="L235" s="4">
        <v>2551</v>
      </c>
      <c r="M235" s="4">
        <v>59476</v>
      </c>
      <c r="N235" s="4">
        <v>277605</v>
      </c>
      <c r="O235" s="4">
        <v>17348422</v>
      </c>
      <c r="P235" s="4">
        <v>240960</v>
      </c>
      <c r="Q235" s="4">
        <v>1242</v>
      </c>
      <c r="R235" s="4">
        <v>2414</v>
      </c>
      <c r="S235" s="4">
        <v>3867788</v>
      </c>
      <c r="T235" s="4">
        <v>62920</v>
      </c>
      <c r="U235" s="4">
        <v>56</v>
      </c>
      <c r="V235" s="42" t="str">
        <f>IFERROR(VLOOKUP(U235,Mapping!$A$1:$B$17,2,0),Absent)</f>
        <v>Texas</v>
      </c>
      <c r="W235" s="4" t="str">
        <f>VLOOKUP(U235,Mapping!$A$1:$B$17,2,0)</f>
        <v>Texas</v>
      </c>
      <c r="X235" s="4">
        <v>51773355</v>
      </c>
      <c r="Y235" s="4">
        <v>833566</v>
      </c>
    </row>
    <row r="236" spans="2:25" x14ac:dyDescent="0.35">
      <c r="B236" s="34">
        <v>44032</v>
      </c>
      <c r="C236" s="34" t="str">
        <f t="shared" si="15"/>
        <v>2020_07</v>
      </c>
      <c r="D236" s="43" t="str">
        <f t="shared" si="16"/>
        <v>2020_7</v>
      </c>
      <c r="E236" s="43" t="str">
        <f t="shared" si="17"/>
        <v>2020_07</v>
      </c>
      <c r="F236" s="75">
        <f t="shared" si="18"/>
        <v>2020</v>
      </c>
      <c r="G236" s="75">
        <f t="shared" si="19"/>
        <v>7</v>
      </c>
      <c r="H236" s="4">
        <v>133241</v>
      </c>
      <c r="I236" s="4">
        <v>376</v>
      </c>
      <c r="J236" s="4">
        <v>12475</v>
      </c>
      <c r="K236" s="4">
        <v>6551</v>
      </c>
      <c r="L236" s="4">
        <v>1563</v>
      </c>
      <c r="M236" s="4">
        <v>58518</v>
      </c>
      <c r="N236" s="4">
        <v>275054</v>
      </c>
      <c r="O236" s="4">
        <v>17107462</v>
      </c>
      <c r="P236" s="4">
        <v>246497</v>
      </c>
      <c r="Q236" s="4">
        <v>1223</v>
      </c>
      <c r="R236" s="4">
        <v>2403</v>
      </c>
      <c r="S236" s="4">
        <v>3804868</v>
      </c>
      <c r="T236" s="4">
        <v>56663</v>
      </c>
      <c r="U236" s="4">
        <v>56</v>
      </c>
      <c r="V236" s="42" t="str">
        <f>IFERROR(VLOOKUP(U236,Mapping!$A$1:$B$17,2,0),Absent)</f>
        <v>Texas</v>
      </c>
      <c r="W236" s="4" t="str">
        <f>VLOOKUP(U236,Mapping!$A$1:$B$17,2,0)</f>
        <v>Texas</v>
      </c>
      <c r="X236" s="4">
        <v>50939789</v>
      </c>
      <c r="Y236" s="4">
        <v>737209</v>
      </c>
    </row>
    <row r="237" spans="2:25" x14ac:dyDescent="0.35">
      <c r="B237" s="34">
        <v>44031</v>
      </c>
      <c r="C237" s="34" t="str">
        <f t="shared" si="15"/>
        <v>2020_07</v>
      </c>
      <c r="D237" s="43" t="str">
        <f t="shared" si="16"/>
        <v>2020_7</v>
      </c>
      <c r="E237" s="43" t="str">
        <f t="shared" si="17"/>
        <v>2020_07</v>
      </c>
      <c r="F237" s="75">
        <f t="shared" si="18"/>
        <v>2020</v>
      </c>
      <c r="G237" s="75">
        <f t="shared" si="19"/>
        <v>7</v>
      </c>
      <c r="H237" s="4">
        <v>132865</v>
      </c>
      <c r="I237" s="4">
        <v>527</v>
      </c>
      <c r="J237" s="4">
        <v>12393</v>
      </c>
      <c r="K237" s="4">
        <v>6384</v>
      </c>
      <c r="L237" s="4">
        <v>888</v>
      </c>
      <c r="M237" s="4">
        <v>58052</v>
      </c>
      <c r="N237" s="4">
        <v>273491</v>
      </c>
      <c r="O237" s="4">
        <v>16860965</v>
      </c>
      <c r="P237" s="4">
        <v>266177</v>
      </c>
      <c r="Q237" s="4">
        <v>1216</v>
      </c>
      <c r="R237" s="4">
        <v>2362</v>
      </c>
      <c r="S237" s="4">
        <v>3748205</v>
      </c>
      <c r="T237" s="4">
        <v>64230</v>
      </c>
      <c r="U237" s="4">
        <v>56</v>
      </c>
      <c r="V237" s="42" t="str">
        <f>IFERROR(VLOOKUP(U237,Mapping!$A$1:$B$17,2,0),Absent)</f>
        <v>Texas</v>
      </c>
      <c r="W237" s="4" t="str">
        <f>VLOOKUP(U237,Mapping!$A$1:$B$17,2,0)</f>
        <v>Texas</v>
      </c>
      <c r="X237" s="4">
        <v>50202580</v>
      </c>
      <c r="Y237" s="4">
        <v>789513</v>
      </c>
    </row>
    <row r="238" spans="2:25" x14ac:dyDescent="0.35">
      <c r="B238" s="34">
        <v>44030</v>
      </c>
      <c r="C238" s="34" t="str">
        <f t="shared" si="15"/>
        <v>2020_07</v>
      </c>
      <c r="D238" s="43" t="str">
        <f t="shared" si="16"/>
        <v>2020_7</v>
      </c>
      <c r="E238" s="43" t="str">
        <f t="shared" si="17"/>
        <v>2020_07</v>
      </c>
      <c r="F238" s="75">
        <f t="shared" si="18"/>
        <v>2020</v>
      </c>
      <c r="G238" s="75">
        <f t="shared" si="19"/>
        <v>7</v>
      </c>
      <c r="H238" s="4">
        <v>132338</v>
      </c>
      <c r="I238" s="4">
        <v>876</v>
      </c>
      <c r="J238" s="4">
        <v>12342</v>
      </c>
      <c r="K238" s="4">
        <v>6397</v>
      </c>
      <c r="L238" s="4">
        <v>1992</v>
      </c>
      <c r="M238" s="4">
        <v>57822</v>
      </c>
      <c r="N238" s="4">
        <v>272603</v>
      </c>
      <c r="O238" s="4">
        <v>16594788</v>
      </c>
      <c r="P238" s="4">
        <v>214410</v>
      </c>
      <c r="Q238" s="4">
        <v>1211</v>
      </c>
      <c r="R238" s="4">
        <v>2343</v>
      </c>
      <c r="S238" s="4">
        <v>3683975</v>
      </c>
      <c r="T238" s="4">
        <v>64750</v>
      </c>
      <c r="U238" s="4">
        <v>56</v>
      </c>
      <c r="V238" s="42" t="str">
        <f>IFERROR(VLOOKUP(U238,Mapping!$A$1:$B$17,2,0),Absent)</f>
        <v>Texas</v>
      </c>
      <c r="W238" s="4" t="str">
        <f>VLOOKUP(U238,Mapping!$A$1:$B$17,2,0)</f>
        <v>Texas</v>
      </c>
      <c r="X238" s="4">
        <v>49413067</v>
      </c>
      <c r="Y238" s="4">
        <v>869668</v>
      </c>
    </row>
    <row r="239" spans="2:25" x14ac:dyDescent="0.35">
      <c r="B239" s="34">
        <v>44029</v>
      </c>
      <c r="C239" s="34" t="str">
        <f t="shared" si="15"/>
        <v>2020_07</v>
      </c>
      <c r="D239" s="43" t="str">
        <f t="shared" si="16"/>
        <v>2020_7</v>
      </c>
      <c r="E239" s="43" t="str">
        <f t="shared" si="17"/>
        <v>2020_07</v>
      </c>
      <c r="F239" s="75">
        <f t="shared" si="18"/>
        <v>2020</v>
      </c>
      <c r="G239" s="75">
        <f t="shared" si="19"/>
        <v>7</v>
      </c>
      <c r="H239" s="4">
        <v>131462</v>
      </c>
      <c r="I239" s="4">
        <v>939</v>
      </c>
      <c r="J239" s="4">
        <v>12243</v>
      </c>
      <c r="K239" s="4">
        <v>6451</v>
      </c>
      <c r="L239" s="4">
        <v>2485</v>
      </c>
      <c r="M239" s="4">
        <v>57871</v>
      </c>
      <c r="N239" s="4">
        <v>270611</v>
      </c>
      <c r="O239" s="4">
        <v>16380378</v>
      </c>
      <c r="P239" s="4">
        <v>277945</v>
      </c>
      <c r="Q239" s="4">
        <v>1200</v>
      </c>
      <c r="R239" s="4">
        <v>2352</v>
      </c>
      <c r="S239" s="4">
        <v>3619225</v>
      </c>
      <c r="T239" s="4">
        <v>76524</v>
      </c>
      <c r="U239" s="4">
        <v>56</v>
      </c>
      <c r="V239" s="42" t="str">
        <f>IFERROR(VLOOKUP(U239,Mapping!$A$1:$B$17,2,0),Absent)</f>
        <v>Texas</v>
      </c>
      <c r="W239" s="4" t="str">
        <f>VLOOKUP(U239,Mapping!$A$1:$B$17,2,0)</f>
        <v>Texas</v>
      </c>
      <c r="X239" s="4">
        <v>48543399</v>
      </c>
      <c r="Y239" s="4">
        <v>943532</v>
      </c>
    </row>
    <row r="240" spans="2:25" x14ac:dyDescent="0.35">
      <c r="B240" s="34">
        <v>44028</v>
      </c>
      <c r="C240" s="34" t="str">
        <f t="shared" si="15"/>
        <v>2020_07</v>
      </c>
      <c r="D240" s="43" t="str">
        <f t="shared" si="16"/>
        <v>2020_7</v>
      </c>
      <c r="E240" s="43" t="str">
        <f t="shared" si="17"/>
        <v>2020_07</v>
      </c>
      <c r="F240" s="75">
        <f t="shared" si="18"/>
        <v>2020</v>
      </c>
      <c r="G240" s="75">
        <f t="shared" si="19"/>
        <v>7</v>
      </c>
      <c r="H240" s="4">
        <v>130523</v>
      </c>
      <c r="I240" s="4">
        <v>941</v>
      </c>
      <c r="J240" s="4">
        <v>12091</v>
      </c>
      <c r="K240" s="4">
        <v>6349</v>
      </c>
      <c r="L240" s="4">
        <v>2210</v>
      </c>
      <c r="M240" s="4">
        <v>57602</v>
      </c>
      <c r="N240" s="4">
        <v>268126</v>
      </c>
      <c r="O240" s="4">
        <v>16102433</v>
      </c>
      <c r="P240" s="4">
        <v>286947</v>
      </c>
      <c r="Q240" s="4">
        <v>1175</v>
      </c>
      <c r="R240" s="4">
        <v>2314</v>
      </c>
      <c r="S240" s="4">
        <v>3542701</v>
      </c>
      <c r="T240" s="4">
        <v>70489</v>
      </c>
      <c r="U240" s="4">
        <v>56</v>
      </c>
      <c r="V240" s="42" t="str">
        <f>IFERROR(VLOOKUP(U240,Mapping!$A$1:$B$17,2,0),Absent)</f>
        <v>Texas</v>
      </c>
      <c r="W240" s="4" t="str">
        <f>VLOOKUP(U240,Mapping!$A$1:$B$17,2,0)</f>
        <v>Texas</v>
      </c>
      <c r="X240" s="4">
        <v>47599867</v>
      </c>
      <c r="Y240" s="4">
        <v>948000</v>
      </c>
    </row>
    <row r="241" spans="2:25" x14ac:dyDescent="0.35">
      <c r="B241" s="34">
        <v>44027</v>
      </c>
      <c r="C241" s="34" t="str">
        <f t="shared" si="15"/>
        <v>2020_07</v>
      </c>
      <c r="D241" s="43" t="str">
        <f t="shared" si="16"/>
        <v>2020_7</v>
      </c>
      <c r="E241" s="43" t="str">
        <f t="shared" si="17"/>
        <v>2020_07</v>
      </c>
      <c r="F241" s="75">
        <f t="shared" si="18"/>
        <v>2020</v>
      </c>
      <c r="G241" s="75">
        <f t="shared" si="19"/>
        <v>7</v>
      </c>
      <c r="H241" s="4">
        <v>129582</v>
      </c>
      <c r="I241" s="4">
        <v>863</v>
      </c>
      <c r="J241" s="4">
        <v>12002</v>
      </c>
      <c r="K241" s="4">
        <v>6328</v>
      </c>
      <c r="L241" s="4">
        <v>2388</v>
      </c>
      <c r="M241" s="4">
        <v>56340</v>
      </c>
      <c r="N241" s="4">
        <v>265916</v>
      </c>
      <c r="O241" s="4">
        <v>15815486</v>
      </c>
      <c r="P241" s="4">
        <v>268202</v>
      </c>
      <c r="Q241" s="4">
        <v>1166</v>
      </c>
      <c r="R241" s="4">
        <v>2322</v>
      </c>
      <c r="S241" s="4">
        <v>3472212</v>
      </c>
      <c r="T241" s="4">
        <v>69373</v>
      </c>
      <c r="U241" s="4">
        <v>56</v>
      </c>
      <c r="V241" s="42" t="str">
        <f>IFERROR(VLOOKUP(U241,Mapping!$A$1:$B$17,2,0),Absent)</f>
        <v>Texas</v>
      </c>
      <c r="W241" s="4" t="str">
        <f>VLOOKUP(U241,Mapping!$A$1:$B$17,2,0)</f>
        <v>Texas</v>
      </c>
      <c r="X241" s="4">
        <v>46651867</v>
      </c>
      <c r="Y241" s="4">
        <v>913964</v>
      </c>
    </row>
    <row r="242" spans="2:25" x14ac:dyDescent="0.35">
      <c r="B242" s="34">
        <v>44026</v>
      </c>
      <c r="C242" s="34" t="str">
        <f t="shared" si="15"/>
        <v>2020_07</v>
      </c>
      <c r="D242" s="43" t="str">
        <f t="shared" si="16"/>
        <v>2020_7</v>
      </c>
      <c r="E242" s="43" t="str">
        <f t="shared" si="17"/>
        <v>2020_07</v>
      </c>
      <c r="F242" s="75">
        <f t="shared" si="18"/>
        <v>2020</v>
      </c>
      <c r="G242" s="75">
        <f t="shared" si="19"/>
        <v>7</v>
      </c>
      <c r="H242" s="4">
        <v>128719</v>
      </c>
      <c r="I242" s="4">
        <v>741</v>
      </c>
      <c r="J242" s="4">
        <v>11857</v>
      </c>
      <c r="K242" s="4">
        <v>6238</v>
      </c>
      <c r="L242" s="4">
        <v>2246</v>
      </c>
      <c r="M242" s="4">
        <v>55678</v>
      </c>
      <c r="N242" s="4">
        <v>263528</v>
      </c>
      <c r="O242" s="4">
        <v>15547284</v>
      </c>
      <c r="P242" s="4">
        <v>259542</v>
      </c>
      <c r="Q242" s="4">
        <v>1154</v>
      </c>
      <c r="R242" s="4">
        <v>2263</v>
      </c>
      <c r="S242" s="4">
        <v>3402839</v>
      </c>
      <c r="T242" s="4">
        <v>58609</v>
      </c>
      <c r="U242" s="4">
        <v>56</v>
      </c>
      <c r="V242" s="42" t="str">
        <f>IFERROR(VLOOKUP(U242,Mapping!$A$1:$B$17,2,0),Absent)</f>
        <v>Texas</v>
      </c>
      <c r="W242" s="4" t="str">
        <f>VLOOKUP(U242,Mapping!$A$1:$B$17,2,0)</f>
        <v>Texas</v>
      </c>
      <c r="X242" s="4">
        <v>45737903</v>
      </c>
      <c r="Y242" s="4">
        <v>835205</v>
      </c>
    </row>
    <row r="243" spans="2:25" x14ac:dyDescent="0.35">
      <c r="B243" s="34">
        <v>44025</v>
      </c>
      <c r="C243" s="34" t="str">
        <f t="shared" si="15"/>
        <v>2020_07</v>
      </c>
      <c r="D243" s="43" t="str">
        <f t="shared" si="16"/>
        <v>2020_7</v>
      </c>
      <c r="E243" s="43" t="str">
        <f t="shared" si="17"/>
        <v>2020_07</v>
      </c>
      <c r="F243" s="75">
        <f t="shared" si="18"/>
        <v>2020</v>
      </c>
      <c r="G243" s="75">
        <f t="shared" si="19"/>
        <v>7</v>
      </c>
      <c r="H243" s="4">
        <v>127978</v>
      </c>
      <c r="I243" s="4">
        <v>329</v>
      </c>
      <c r="J243" s="4">
        <v>11749</v>
      </c>
      <c r="K243" s="4">
        <v>6063</v>
      </c>
      <c r="L243" s="4">
        <v>1120</v>
      </c>
      <c r="M243" s="4">
        <v>54118</v>
      </c>
      <c r="N243" s="4">
        <v>261282</v>
      </c>
      <c r="O243" s="4">
        <v>15287742</v>
      </c>
      <c r="P243" s="4">
        <v>225250</v>
      </c>
      <c r="Q243" s="4">
        <v>1142</v>
      </c>
      <c r="R243" s="4">
        <v>2254</v>
      </c>
      <c r="S243" s="4">
        <v>3344230</v>
      </c>
      <c r="T243" s="4">
        <v>57160</v>
      </c>
      <c r="U243" s="4">
        <v>56</v>
      </c>
      <c r="V243" s="42" t="str">
        <f>IFERROR(VLOOKUP(U243,Mapping!$A$1:$B$17,2,0),Absent)</f>
        <v>Texas</v>
      </c>
      <c r="W243" s="4" t="str">
        <f>VLOOKUP(U243,Mapping!$A$1:$B$17,2,0)</f>
        <v>Texas</v>
      </c>
      <c r="X243" s="4">
        <v>44902698</v>
      </c>
      <c r="Y243" s="4">
        <v>764696</v>
      </c>
    </row>
    <row r="244" spans="2:25" x14ac:dyDescent="0.35">
      <c r="B244" s="34">
        <v>44024</v>
      </c>
      <c r="C244" s="34" t="str">
        <f t="shared" si="15"/>
        <v>2020_07</v>
      </c>
      <c r="D244" s="43" t="str">
        <f t="shared" si="16"/>
        <v>2020_7</v>
      </c>
      <c r="E244" s="43" t="str">
        <f t="shared" si="17"/>
        <v>2020_07</v>
      </c>
      <c r="F244" s="75">
        <f t="shared" si="18"/>
        <v>2020</v>
      </c>
      <c r="G244" s="75">
        <f t="shared" si="19"/>
        <v>7</v>
      </c>
      <c r="H244" s="4">
        <v>127649</v>
      </c>
      <c r="I244" s="4">
        <v>472</v>
      </c>
      <c r="J244" s="4">
        <v>11679</v>
      </c>
      <c r="K244" s="4">
        <v>5930</v>
      </c>
      <c r="L244" s="4">
        <v>894</v>
      </c>
      <c r="M244" s="4">
        <v>52860</v>
      </c>
      <c r="N244" s="4">
        <v>260162</v>
      </c>
      <c r="O244" s="4">
        <v>15062492</v>
      </c>
      <c r="P244" s="4">
        <v>263609</v>
      </c>
      <c r="Q244" s="4">
        <v>1136</v>
      </c>
      <c r="R244" s="4">
        <v>2182</v>
      </c>
      <c r="S244" s="4">
        <v>3287070</v>
      </c>
      <c r="T244" s="4">
        <v>61605</v>
      </c>
      <c r="U244" s="4">
        <v>56</v>
      </c>
      <c r="V244" s="42" t="str">
        <f>IFERROR(VLOOKUP(U244,Mapping!$A$1:$B$17,2,0),Absent)</f>
        <v>Texas</v>
      </c>
      <c r="W244" s="4" t="str">
        <f>VLOOKUP(U244,Mapping!$A$1:$B$17,2,0)</f>
        <v>Texas</v>
      </c>
      <c r="X244" s="4">
        <v>44138002</v>
      </c>
      <c r="Y244" s="4">
        <v>796940</v>
      </c>
    </row>
    <row r="245" spans="2:25" x14ac:dyDescent="0.35">
      <c r="B245" s="34">
        <v>44023</v>
      </c>
      <c r="C245" s="34" t="str">
        <f t="shared" si="15"/>
        <v>2020_07</v>
      </c>
      <c r="D245" s="43" t="str">
        <f t="shared" si="16"/>
        <v>2020_7</v>
      </c>
      <c r="E245" s="43" t="str">
        <f t="shared" si="17"/>
        <v>2020_07</v>
      </c>
      <c r="F245" s="75">
        <f t="shared" si="18"/>
        <v>2020</v>
      </c>
      <c r="G245" s="75">
        <f t="shared" si="19"/>
        <v>7</v>
      </c>
      <c r="H245" s="4">
        <v>127177</v>
      </c>
      <c r="I245" s="4">
        <v>755</v>
      </c>
      <c r="J245" s="4">
        <v>11612</v>
      </c>
      <c r="K245" s="4">
        <v>5939</v>
      </c>
      <c r="L245" s="4">
        <v>5088</v>
      </c>
      <c r="M245" s="4">
        <v>51982</v>
      </c>
      <c r="N245" s="4">
        <v>259268</v>
      </c>
      <c r="O245" s="4">
        <v>14798883</v>
      </c>
      <c r="P245" s="4">
        <v>264909</v>
      </c>
      <c r="Q245" s="4">
        <v>1128</v>
      </c>
      <c r="R245" s="4">
        <v>2169</v>
      </c>
      <c r="S245" s="4">
        <v>3225465</v>
      </c>
      <c r="T245" s="4">
        <v>62569</v>
      </c>
      <c r="U245" s="4">
        <v>56</v>
      </c>
      <c r="V245" s="42" t="str">
        <f>IFERROR(VLOOKUP(U245,Mapping!$A$1:$B$17,2,0),Absent)</f>
        <v>Texas</v>
      </c>
      <c r="W245" s="4" t="str">
        <f>VLOOKUP(U245,Mapping!$A$1:$B$17,2,0)</f>
        <v>Texas</v>
      </c>
      <c r="X245" s="4">
        <v>43341062</v>
      </c>
      <c r="Y245" s="4">
        <v>836027</v>
      </c>
    </row>
    <row r="246" spans="2:25" x14ac:dyDescent="0.35">
      <c r="B246" s="34">
        <v>44022</v>
      </c>
      <c r="C246" s="34" t="str">
        <f t="shared" si="15"/>
        <v>2020_07</v>
      </c>
      <c r="D246" s="43" t="str">
        <f t="shared" si="16"/>
        <v>2020_7</v>
      </c>
      <c r="E246" s="43" t="str">
        <f t="shared" si="17"/>
        <v>2020_07</v>
      </c>
      <c r="F246" s="75">
        <f t="shared" si="18"/>
        <v>2020</v>
      </c>
      <c r="G246" s="75">
        <f t="shared" si="19"/>
        <v>7</v>
      </c>
      <c r="H246" s="4">
        <v>126422</v>
      </c>
      <c r="I246" s="4">
        <v>839</v>
      </c>
      <c r="J246" s="4">
        <v>11523</v>
      </c>
      <c r="K246" s="4">
        <v>5899</v>
      </c>
      <c r="L246" s="4">
        <v>2196</v>
      </c>
      <c r="M246" s="4">
        <v>51724</v>
      </c>
      <c r="N246" s="4">
        <v>254180</v>
      </c>
      <c r="O246" s="4">
        <v>14533974</v>
      </c>
      <c r="P246" s="4">
        <v>288642</v>
      </c>
      <c r="Q246" s="4">
        <v>1118</v>
      </c>
      <c r="R246" s="4">
        <v>2192</v>
      </c>
      <c r="S246" s="4">
        <v>3162896</v>
      </c>
      <c r="T246" s="4">
        <v>67111</v>
      </c>
      <c r="U246" s="4">
        <v>56</v>
      </c>
      <c r="V246" s="42" t="str">
        <f>IFERROR(VLOOKUP(U246,Mapping!$A$1:$B$17,2,0),Absent)</f>
        <v>Texas</v>
      </c>
      <c r="W246" s="4" t="str">
        <f>VLOOKUP(U246,Mapping!$A$1:$B$17,2,0)</f>
        <v>Texas</v>
      </c>
      <c r="X246" s="4">
        <v>42505035</v>
      </c>
      <c r="Y246" s="4">
        <v>912598</v>
      </c>
    </row>
    <row r="247" spans="2:25" x14ac:dyDescent="0.35">
      <c r="B247" s="34">
        <v>44021</v>
      </c>
      <c r="C247" s="34" t="str">
        <f t="shared" si="15"/>
        <v>2020_07</v>
      </c>
      <c r="D247" s="43" t="str">
        <f t="shared" si="16"/>
        <v>2020_7</v>
      </c>
      <c r="E247" s="43" t="str">
        <f t="shared" si="17"/>
        <v>2020_07</v>
      </c>
      <c r="F247" s="75">
        <f t="shared" si="18"/>
        <v>2020</v>
      </c>
      <c r="G247" s="75">
        <f t="shared" si="19"/>
        <v>7</v>
      </c>
      <c r="H247" s="4">
        <v>125583</v>
      </c>
      <c r="I247" s="4">
        <v>863</v>
      </c>
      <c r="J247" s="4">
        <v>11370</v>
      </c>
      <c r="K247" s="4">
        <v>5843</v>
      </c>
      <c r="L247" s="4">
        <v>1661</v>
      </c>
      <c r="M247" s="4">
        <v>44051</v>
      </c>
      <c r="N247" s="4">
        <v>251984</v>
      </c>
      <c r="O247" s="4">
        <v>14245332</v>
      </c>
      <c r="P247" s="4">
        <v>283969</v>
      </c>
      <c r="Q247" s="4">
        <v>1138</v>
      </c>
      <c r="R247" s="4">
        <v>2129</v>
      </c>
      <c r="S247" s="4">
        <v>3095785</v>
      </c>
      <c r="T247" s="4">
        <v>59062</v>
      </c>
      <c r="U247" s="4">
        <v>56</v>
      </c>
      <c r="V247" s="42" t="str">
        <f>IFERROR(VLOOKUP(U247,Mapping!$A$1:$B$17,2,0),Absent)</f>
        <v>Texas</v>
      </c>
      <c r="W247" s="4" t="str">
        <f>VLOOKUP(U247,Mapping!$A$1:$B$17,2,0)</f>
        <v>Texas</v>
      </c>
      <c r="X247" s="4">
        <v>41592437</v>
      </c>
      <c r="Y247" s="4">
        <v>846616</v>
      </c>
    </row>
    <row r="248" spans="2:25" x14ac:dyDescent="0.35">
      <c r="B248" s="34">
        <v>44020</v>
      </c>
      <c r="C248" s="34" t="str">
        <f t="shared" si="15"/>
        <v>2020_07</v>
      </c>
      <c r="D248" s="43" t="str">
        <f t="shared" si="16"/>
        <v>2020_7</v>
      </c>
      <c r="E248" s="43" t="str">
        <f t="shared" si="17"/>
        <v>2020_07</v>
      </c>
      <c r="F248" s="75">
        <f t="shared" si="18"/>
        <v>2020</v>
      </c>
      <c r="G248" s="75">
        <f t="shared" si="19"/>
        <v>7</v>
      </c>
      <c r="H248" s="4">
        <v>124720</v>
      </c>
      <c r="I248" s="4">
        <v>819</v>
      </c>
      <c r="J248" s="4">
        <v>11303</v>
      </c>
      <c r="K248" s="4">
        <v>5872</v>
      </c>
      <c r="L248" s="4">
        <v>1890</v>
      </c>
      <c r="M248" s="4">
        <v>43207</v>
      </c>
      <c r="N248" s="4">
        <v>250323</v>
      </c>
      <c r="O248" s="4">
        <v>13961363</v>
      </c>
      <c r="P248" s="4">
        <v>211173</v>
      </c>
      <c r="Q248" s="4">
        <v>1103</v>
      </c>
      <c r="R248" s="4">
        <v>2167</v>
      </c>
      <c r="S248" s="4">
        <v>3036723</v>
      </c>
      <c r="T248" s="4">
        <v>62813</v>
      </c>
      <c r="U248" s="4">
        <v>56</v>
      </c>
      <c r="V248" s="42" t="str">
        <f>IFERROR(VLOOKUP(U248,Mapping!$A$1:$B$17,2,0),Absent)</f>
        <v>Texas</v>
      </c>
      <c r="W248" s="4" t="str">
        <f>VLOOKUP(U248,Mapping!$A$1:$B$17,2,0)</f>
        <v>Texas</v>
      </c>
      <c r="X248" s="4">
        <v>40745821</v>
      </c>
      <c r="Y248" s="4">
        <v>780578</v>
      </c>
    </row>
    <row r="249" spans="2:25" x14ac:dyDescent="0.35">
      <c r="B249" s="34">
        <v>44019</v>
      </c>
      <c r="C249" s="34" t="str">
        <f t="shared" si="15"/>
        <v>2020_07</v>
      </c>
      <c r="D249" s="43" t="str">
        <f t="shared" si="16"/>
        <v>2020_7</v>
      </c>
      <c r="E249" s="43" t="str">
        <f t="shared" si="17"/>
        <v>2020_07</v>
      </c>
      <c r="F249" s="75">
        <f t="shared" si="18"/>
        <v>2020</v>
      </c>
      <c r="G249" s="75">
        <f t="shared" si="19"/>
        <v>7</v>
      </c>
      <c r="H249" s="4">
        <v>123901</v>
      </c>
      <c r="I249" s="4">
        <v>905</v>
      </c>
      <c r="J249" s="4">
        <v>11177</v>
      </c>
      <c r="K249" s="4">
        <v>5838</v>
      </c>
      <c r="L249" s="4">
        <v>1976</v>
      </c>
      <c r="M249" s="4">
        <v>41949</v>
      </c>
      <c r="N249" s="4">
        <v>248433</v>
      </c>
      <c r="O249" s="4">
        <v>13750190</v>
      </c>
      <c r="P249" s="4">
        <v>208560</v>
      </c>
      <c r="Q249" s="4">
        <v>1084</v>
      </c>
      <c r="R249" s="4">
        <v>2102</v>
      </c>
      <c r="S249" s="4">
        <v>2973910</v>
      </c>
      <c r="T249" s="4">
        <v>50990</v>
      </c>
      <c r="U249" s="4">
        <v>56</v>
      </c>
      <c r="V249" s="42" t="str">
        <f>IFERROR(VLOOKUP(U249,Mapping!$A$1:$B$17,2,0),Absent)</f>
        <v>Texas</v>
      </c>
      <c r="W249" s="4" t="str">
        <f>VLOOKUP(U249,Mapping!$A$1:$B$17,2,0)</f>
        <v>Texas</v>
      </c>
      <c r="X249" s="4">
        <v>39965243</v>
      </c>
      <c r="Y249" s="4">
        <v>742033</v>
      </c>
    </row>
    <row r="250" spans="2:25" x14ac:dyDescent="0.35">
      <c r="B250" s="34">
        <v>44018</v>
      </c>
      <c r="C250" s="34" t="str">
        <f t="shared" si="15"/>
        <v>2020_07</v>
      </c>
      <c r="D250" s="43" t="str">
        <f t="shared" si="16"/>
        <v>2020_7</v>
      </c>
      <c r="E250" s="43" t="str">
        <f t="shared" si="17"/>
        <v>2020_07</v>
      </c>
      <c r="F250" s="75">
        <f t="shared" si="18"/>
        <v>2020</v>
      </c>
      <c r="G250" s="75">
        <f t="shared" si="19"/>
        <v>7</v>
      </c>
      <c r="H250" s="4">
        <v>122996</v>
      </c>
      <c r="I250" s="4">
        <v>237</v>
      </c>
      <c r="J250" s="4">
        <v>11058</v>
      </c>
      <c r="K250" s="4">
        <v>5678</v>
      </c>
      <c r="L250" s="4">
        <v>762</v>
      </c>
      <c r="M250" s="4">
        <v>39960</v>
      </c>
      <c r="N250" s="4">
        <v>246457</v>
      </c>
      <c r="O250" s="4">
        <v>13541630</v>
      </c>
      <c r="P250" s="4">
        <v>171559</v>
      </c>
      <c r="Q250" s="4">
        <v>1070</v>
      </c>
      <c r="R250" s="4">
        <v>2104</v>
      </c>
      <c r="S250" s="4">
        <v>2922920</v>
      </c>
      <c r="T250" s="4">
        <v>40925</v>
      </c>
      <c r="U250" s="4">
        <v>56</v>
      </c>
      <c r="V250" s="42" t="str">
        <f>IFERROR(VLOOKUP(U250,Mapping!$A$1:$B$17,2,0),Absent)</f>
        <v>Texas</v>
      </c>
      <c r="W250" s="4" t="str">
        <f>VLOOKUP(U250,Mapping!$A$1:$B$17,2,0)</f>
        <v>Texas</v>
      </c>
      <c r="X250" s="4">
        <v>39223210</v>
      </c>
      <c r="Y250" s="4">
        <v>650829</v>
      </c>
    </row>
    <row r="251" spans="2:25" x14ac:dyDescent="0.35">
      <c r="B251" s="34">
        <v>44017</v>
      </c>
      <c r="C251" s="34" t="str">
        <f t="shared" si="15"/>
        <v>2020_07</v>
      </c>
      <c r="D251" s="43" t="str">
        <f t="shared" si="16"/>
        <v>2020_7</v>
      </c>
      <c r="E251" s="43" t="str">
        <f t="shared" si="17"/>
        <v>2020_07</v>
      </c>
      <c r="F251" s="75">
        <f t="shared" si="18"/>
        <v>2020</v>
      </c>
      <c r="G251" s="75">
        <f t="shared" si="19"/>
        <v>7</v>
      </c>
      <c r="H251" s="4">
        <v>122759</v>
      </c>
      <c r="I251" s="4">
        <v>209</v>
      </c>
      <c r="J251" s="4">
        <v>11010</v>
      </c>
      <c r="K251" s="4">
        <v>5653</v>
      </c>
      <c r="L251" s="4">
        <v>582</v>
      </c>
      <c r="M251" s="4">
        <v>38872</v>
      </c>
      <c r="N251" s="4">
        <v>245695</v>
      </c>
      <c r="O251" s="4">
        <v>13370071</v>
      </c>
      <c r="P251" s="4">
        <v>211440</v>
      </c>
      <c r="Q251" s="4">
        <v>1064</v>
      </c>
      <c r="R251" s="4">
        <v>2080</v>
      </c>
      <c r="S251" s="4">
        <v>2881995</v>
      </c>
      <c r="T251" s="4">
        <v>45334</v>
      </c>
      <c r="U251" s="4">
        <v>56</v>
      </c>
      <c r="V251" s="42" t="str">
        <f>IFERROR(VLOOKUP(U251,Mapping!$A$1:$B$17,2,0),Absent)</f>
        <v>Texas</v>
      </c>
      <c r="W251" s="4" t="str">
        <f>VLOOKUP(U251,Mapping!$A$1:$B$17,2,0)</f>
        <v>Texas</v>
      </c>
      <c r="X251" s="4">
        <v>38572381</v>
      </c>
      <c r="Y251" s="4">
        <v>620599</v>
      </c>
    </row>
    <row r="252" spans="2:25" x14ac:dyDescent="0.35">
      <c r="B252" s="34">
        <v>44016</v>
      </c>
      <c r="C252" s="34" t="str">
        <f t="shared" si="15"/>
        <v>2020_07</v>
      </c>
      <c r="D252" s="43" t="str">
        <f t="shared" si="16"/>
        <v>2020_7</v>
      </c>
      <c r="E252" s="43" t="str">
        <f t="shared" si="17"/>
        <v>2020_07</v>
      </c>
      <c r="F252" s="75">
        <f t="shared" si="18"/>
        <v>2020</v>
      </c>
      <c r="G252" s="75">
        <f t="shared" si="19"/>
        <v>7</v>
      </c>
      <c r="H252" s="4">
        <v>122550</v>
      </c>
      <c r="I252" s="4">
        <v>296</v>
      </c>
      <c r="J252" s="4">
        <v>10977</v>
      </c>
      <c r="K252" s="4">
        <v>5633</v>
      </c>
      <c r="L252" s="4">
        <v>872</v>
      </c>
      <c r="M252" s="4">
        <v>38281</v>
      </c>
      <c r="N252" s="4">
        <v>245113</v>
      </c>
      <c r="O252" s="4">
        <v>13158631</v>
      </c>
      <c r="P252" s="4">
        <v>211195</v>
      </c>
      <c r="Q252" s="4">
        <v>1063</v>
      </c>
      <c r="R252" s="4">
        <v>1982</v>
      </c>
      <c r="S252" s="4">
        <v>2836661</v>
      </c>
      <c r="T252" s="4">
        <v>54881</v>
      </c>
      <c r="U252" s="4">
        <v>56</v>
      </c>
      <c r="V252" s="42" t="str">
        <f>IFERROR(VLOOKUP(U252,Mapping!$A$1:$B$17,2,0),Absent)</f>
        <v>Texas</v>
      </c>
      <c r="W252" s="4" t="str">
        <f>VLOOKUP(U252,Mapping!$A$1:$B$17,2,0)</f>
        <v>Texas</v>
      </c>
      <c r="X252" s="4">
        <v>37951782</v>
      </c>
      <c r="Y252" s="4">
        <v>690846</v>
      </c>
    </row>
    <row r="253" spans="2:25" x14ac:dyDescent="0.35">
      <c r="B253" s="34">
        <v>44015</v>
      </c>
      <c r="C253" s="34" t="str">
        <f t="shared" si="15"/>
        <v>2020_07</v>
      </c>
      <c r="D253" s="43" t="str">
        <f t="shared" si="16"/>
        <v>2020_7</v>
      </c>
      <c r="E253" s="43" t="str">
        <f t="shared" si="17"/>
        <v>2020_07</v>
      </c>
      <c r="F253" s="75">
        <f t="shared" si="18"/>
        <v>2020</v>
      </c>
      <c r="G253" s="75">
        <f t="shared" si="19"/>
        <v>7</v>
      </c>
      <c r="H253" s="4">
        <v>122254</v>
      </c>
      <c r="I253" s="4">
        <v>603</v>
      </c>
      <c r="J253" s="4">
        <v>10936</v>
      </c>
      <c r="K253" s="4">
        <v>5597</v>
      </c>
      <c r="L253" s="4">
        <v>1358</v>
      </c>
      <c r="M253" s="4">
        <v>37927</v>
      </c>
      <c r="N253" s="4">
        <v>244241</v>
      </c>
      <c r="O253" s="4">
        <v>12947436</v>
      </c>
      <c r="P253" s="4">
        <v>247534</v>
      </c>
      <c r="Q253" s="4">
        <v>1059</v>
      </c>
      <c r="R253" s="4">
        <v>2049</v>
      </c>
      <c r="S253" s="4">
        <v>2781780</v>
      </c>
      <c r="T253" s="4">
        <v>54199</v>
      </c>
      <c r="U253" s="4">
        <v>56</v>
      </c>
      <c r="V253" s="42" t="str">
        <f>IFERROR(VLOOKUP(U253,Mapping!$A$1:$B$17,2,0),Absent)</f>
        <v>Texas</v>
      </c>
      <c r="W253" s="4" t="str">
        <f>VLOOKUP(U253,Mapping!$A$1:$B$17,2,0)</f>
        <v>Texas</v>
      </c>
      <c r="X253" s="4">
        <v>37260936</v>
      </c>
      <c r="Y253" s="4">
        <v>796182</v>
      </c>
    </row>
    <row r="254" spans="2:25" x14ac:dyDescent="0.35">
      <c r="B254" s="34">
        <v>44014</v>
      </c>
      <c r="C254" s="34" t="str">
        <f t="shared" si="15"/>
        <v>2020_07</v>
      </c>
      <c r="D254" s="43" t="str">
        <f t="shared" si="16"/>
        <v>2020_7</v>
      </c>
      <c r="E254" s="43" t="str">
        <f t="shared" si="17"/>
        <v>2020_07</v>
      </c>
      <c r="F254" s="75">
        <f t="shared" si="18"/>
        <v>2020</v>
      </c>
      <c r="G254" s="75">
        <f t="shared" si="19"/>
        <v>7</v>
      </c>
      <c r="H254" s="4">
        <v>121651</v>
      </c>
      <c r="I254" s="4">
        <v>699</v>
      </c>
      <c r="J254" s="4">
        <v>10843</v>
      </c>
      <c r="K254" s="4">
        <v>5636</v>
      </c>
      <c r="L254" s="4">
        <v>1697</v>
      </c>
      <c r="M254" s="4">
        <v>37646</v>
      </c>
      <c r="N254" s="4">
        <v>242883</v>
      </c>
      <c r="O254" s="4">
        <v>12699902</v>
      </c>
      <c r="P254" s="4">
        <v>228663</v>
      </c>
      <c r="Q254" s="4">
        <v>1041</v>
      </c>
      <c r="R254" s="4">
        <v>2104</v>
      </c>
      <c r="S254" s="4">
        <v>2727581</v>
      </c>
      <c r="T254" s="4">
        <v>53511</v>
      </c>
      <c r="U254" s="4">
        <v>56</v>
      </c>
      <c r="V254" s="42" t="str">
        <f>IFERROR(VLOOKUP(U254,Mapping!$A$1:$B$17,2,0),Absent)</f>
        <v>Texas</v>
      </c>
      <c r="W254" s="4" t="str">
        <f>VLOOKUP(U254,Mapping!$A$1:$B$17,2,0)</f>
        <v>Texas</v>
      </c>
      <c r="X254" s="4">
        <v>36464754</v>
      </c>
      <c r="Y254" s="4">
        <v>774335</v>
      </c>
    </row>
    <row r="255" spans="2:25" x14ac:dyDescent="0.35">
      <c r="B255" s="34">
        <v>44013</v>
      </c>
      <c r="C255" s="34" t="str">
        <f t="shared" si="15"/>
        <v>2020_07</v>
      </c>
      <c r="D255" s="43" t="str">
        <f t="shared" si="16"/>
        <v>2020_7</v>
      </c>
      <c r="E255" s="43" t="str">
        <f t="shared" si="17"/>
        <v>2020_07</v>
      </c>
      <c r="F255" s="75">
        <f t="shared" si="18"/>
        <v>2020</v>
      </c>
      <c r="G255" s="75">
        <f t="shared" si="19"/>
        <v>7</v>
      </c>
      <c r="H255" s="4">
        <v>120952</v>
      </c>
      <c r="I255" s="4">
        <v>698</v>
      </c>
      <c r="J255" s="4">
        <v>10752</v>
      </c>
      <c r="K255" s="4">
        <v>5492</v>
      </c>
      <c r="L255" s="4">
        <v>1429</v>
      </c>
      <c r="M255" s="4">
        <v>36526</v>
      </c>
      <c r="N255" s="4">
        <v>241186</v>
      </c>
      <c r="O255" s="4">
        <v>12471239</v>
      </c>
      <c r="P255" s="4">
        <v>224206</v>
      </c>
      <c r="Q255" s="4">
        <v>1027</v>
      </c>
      <c r="R255" s="4">
        <v>2099</v>
      </c>
      <c r="S255" s="4">
        <v>2674070</v>
      </c>
      <c r="T255" s="4">
        <v>51046</v>
      </c>
      <c r="U255" s="4">
        <v>56</v>
      </c>
      <c r="V255" s="42" t="str">
        <f>IFERROR(VLOOKUP(U255,Mapping!$A$1:$B$17,2,0),Absent)</f>
        <v>Texas</v>
      </c>
      <c r="W255" s="4" t="str">
        <f>VLOOKUP(U255,Mapping!$A$1:$B$17,2,0)</f>
        <v>Texas</v>
      </c>
      <c r="X255" s="4">
        <v>35690419</v>
      </c>
      <c r="Y255" s="4">
        <v>729493</v>
      </c>
    </row>
    <row r="256" spans="2:25" x14ac:dyDescent="0.35">
      <c r="B256" s="34">
        <v>44012</v>
      </c>
      <c r="C256" s="34" t="str">
        <f t="shared" si="15"/>
        <v>2020_06</v>
      </c>
      <c r="D256" s="43" t="str">
        <f t="shared" si="16"/>
        <v>2020_6</v>
      </c>
      <c r="E256" s="43" t="str">
        <f t="shared" si="17"/>
        <v>2020_06</v>
      </c>
      <c r="F256" s="75">
        <f t="shared" si="18"/>
        <v>2020</v>
      </c>
      <c r="G256" s="75">
        <f t="shared" si="19"/>
        <v>6</v>
      </c>
      <c r="H256" s="4">
        <v>120254</v>
      </c>
      <c r="I256" s="4">
        <v>579</v>
      </c>
      <c r="J256" s="4">
        <v>10669</v>
      </c>
      <c r="K256" s="4">
        <v>5426</v>
      </c>
      <c r="L256" s="4">
        <v>1473</v>
      </c>
      <c r="M256" s="4">
        <v>35337</v>
      </c>
      <c r="N256" s="4">
        <v>239757</v>
      </c>
      <c r="O256" s="4">
        <v>12247033</v>
      </c>
      <c r="P256" s="4">
        <v>225256</v>
      </c>
      <c r="Q256" s="4">
        <v>1008</v>
      </c>
      <c r="R256" s="4">
        <v>2044</v>
      </c>
      <c r="S256" s="4">
        <v>2623024</v>
      </c>
      <c r="T256" s="4">
        <v>47010</v>
      </c>
      <c r="U256" s="4">
        <v>56</v>
      </c>
      <c r="V256" s="42" t="str">
        <f>IFERROR(VLOOKUP(U256,Mapping!$A$1:$B$17,2,0),Absent)</f>
        <v>Texas</v>
      </c>
      <c r="W256" s="4" t="str">
        <f>VLOOKUP(U256,Mapping!$A$1:$B$17,2,0)</f>
        <v>Texas</v>
      </c>
      <c r="X256" s="4">
        <v>34960926</v>
      </c>
      <c r="Y256" s="4">
        <v>710726</v>
      </c>
    </row>
    <row r="257" spans="2:25" x14ac:dyDescent="0.35">
      <c r="B257" s="34">
        <v>44011</v>
      </c>
      <c r="C257" s="34" t="str">
        <f t="shared" si="15"/>
        <v>2020_06</v>
      </c>
      <c r="D257" s="43" t="str">
        <f t="shared" si="16"/>
        <v>2020_6</v>
      </c>
      <c r="E257" s="43" t="str">
        <f t="shared" si="17"/>
        <v>2020_06</v>
      </c>
      <c r="F257" s="75">
        <f t="shared" si="18"/>
        <v>2020</v>
      </c>
      <c r="G257" s="75">
        <f t="shared" si="19"/>
        <v>6</v>
      </c>
      <c r="H257" s="4">
        <v>119675</v>
      </c>
      <c r="I257" s="4">
        <v>336</v>
      </c>
      <c r="J257" s="4">
        <v>10542</v>
      </c>
      <c r="K257" s="4">
        <v>5389</v>
      </c>
      <c r="L257" s="4">
        <v>731</v>
      </c>
      <c r="M257" s="4">
        <v>33742</v>
      </c>
      <c r="N257" s="4">
        <v>238284</v>
      </c>
      <c r="O257" s="4">
        <v>12021777</v>
      </c>
      <c r="P257" s="4">
        <v>246910</v>
      </c>
      <c r="Q257" s="4">
        <v>990</v>
      </c>
      <c r="R257" s="4">
        <v>2021</v>
      </c>
      <c r="S257" s="4">
        <v>2576014</v>
      </c>
      <c r="T257" s="4">
        <v>39398</v>
      </c>
      <c r="U257" s="4">
        <v>56</v>
      </c>
      <c r="V257" s="42" t="str">
        <f>IFERROR(VLOOKUP(U257,Mapping!$A$1:$B$17,2,0),Absent)</f>
        <v>Texas</v>
      </c>
      <c r="W257" s="4" t="str">
        <f>VLOOKUP(U257,Mapping!$A$1:$B$17,2,0)</f>
        <v>Texas</v>
      </c>
      <c r="X257" s="4">
        <v>34250200</v>
      </c>
      <c r="Y257" s="4">
        <v>661374</v>
      </c>
    </row>
    <row r="258" spans="2:25" x14ac:dyDescent="0.35">
      <c r="B258" s="34">
        <v>44010</v>
      </c>
      <c r="C258" s="34" t="str">
        <f t="shared" si="15"/>
        <v>2020_06</v>
      </c>
      <c r="D258" s="43" t="str">
        <f t="shared" si="16"/>
        <v>2020_6</v>
      </c>
      <c r="E258" s="43" t="str">
        <f t="shared" si="17"/>
        <v>2020_06</v>
      </c>
      <c r="F258" s="75">
        <f t="shared" si="18"/>
        <v>2020</v>
      </c>
      <c r="G258" s="75">
        <f t="shared" si="19"/>
        <v>6</v>
      </c>
      <c r="H258" s="4">
        <v>119339</v>
      </c>
      <c r="I258" s="4">
        <v>273</v>
      </c>
      <c r="J258" s="4">
        <v>10473</v>
      </c>
      <c r="K258" s="4">
        <v>5252</v>
      </c>
      <c r="L258" s="4">
        <v>547</v>
      </c>
      <c r="M258" s="4">
        <v>32575</v>
      </c>
      <c r="N258" s="4">
        <v>237553</v>
      </c>
      <c r="O258" s="4">
        <v>11774867</v>
      </c>
      <c r="P258" s="4">
        <v>227957</v>
      </c>
      <c r="Q258" s="4">
        <v>983</v>
      </c>
      <c r="R258" s="4">
        <v>2077</v>
      </c>
      <c r="S258" s="4">
        <v>2536616</v>
      </c>
      <c r="T258" s="4">
        <v>41745</v>
      </c>
      <c r="U258" s="4">
        <v>56</v>
      </c>
      <c r="V258" s="42" t="str">
        <f>IFERROR(VLOOKUP(U258,Mapping!$A$1:$B$17,2,0),Absent)</f>
        <v>Texas</v>
      </c>
      <c r="W258" s="4" t="str">
        <f>VLOOKUP(U258,Mapping!$A$1:$B$17,2,0)</f>
        <v>Texas</v>
      </c>
      <c r="X258" s="4">
        <v>33588826</v>
      </c>
      <c r="Y258" s="4">
        <v>613978</v>
      </c>
    </row>
    <row r="259" spans="2:25" x14ac:dyDescent="0.35">
      <c r="B259" s="34">
        <v>44009</v>
      </c>
      <c r="C259" s="34" t="str">
        <f t="shared" ref="C259:C322" si="20">YEAR(B259)&amp;"_"&amp;TEXT(MONTH(B259),"00")</f>
        <v>2020_06</v>
      </c>
      <c r="D259" s="43" t="str">
        <f t="shared" ref="D259:D322" si="21">YEAR(B259)&amp;"_"&amp;MONTH(B259)</f>
        <v>2020_6</v>
      </c>
      <c r="E259" s="43" t="str">
        <f t="shared" ref="E259:E322" si="22">YEAR(B259)&amp;"_"&amp;TEXT(MONTH(B259),"00")</f>
        <v>2020_06</v>
      </c>
      <c r="F259" s="75">
        <f t="shared" ref="F259:F322" si="23">YEAR(B259)</f>
        <v>2020</v>
      </c>
      <c r="G259" s="75">
        <f t="shared" ref="G259:G322" si="24">MONTH(B259)</f>
        <v>6</v>
      </c>
      <c r="H259" s="4">
        <v>119066</v>
      </c>
      <c r="I259" s="4">
        <v>508</v>
      </c>
      <c r="J259" s="4">
        <v>10415</v>
      </c>
      <c r="K259" s="4">
        <v>5314</v>
      </c>
      <c r="L259" s="4">
        <v>1058</v>
      </c>
      <c r="M259" s="4">
        <v>32566</v>
      </c>
      <c r="N259" s="4">
        <v>237006</v>
      </c>
      <c r="O259" s="4">
        <v>11546910</v>
      </c>
      <c r="P259" s="4">
        <v>215921</v>
      </c>
      <c r="Q259" s="4">
        <v>977</v>
      </c>
      <c r="R259" s="4">
        <v>2159</v>
      </c>
      <c r="S259" s="4">
        <v>2494871</v>
      </c>
      <c r="T259" s="4">
        <v>43058</v>
      </c>
      <c r="U259" s="4">
        <v>56</v>
      </c>
      <c r="V259" s="42" t="str">
        <f>IFERROR(VLOOKUP(U259,Mapping!$A$1:$B$17,2,0),Absent)</f>
        <v>Texas</v>
      </c>
      <c r="W259" s="4" t="str">
        <f>VLOOKUP(U259,Mapping!$A$1:$B$17,2,0)</f>
        <v>Texas</v>
      </c>
      <c r="X259" s="4">
        <v>32974848</v>
      </c>
      <c r="Y259" s="4">
        <v>721135</v>
      </c>
    </row>
    <row r="260" spans="2:25" x14ac:dyDescent="0.35">
      <c r="B260" s="34">
        <v>44008</v>
      </c>
      <c r="C260" s="34" t="str">
        <f t="shared" si="20"/>
        <v>2020_06</v>
      </c>
      <c r="D260" s="43" t="str">
        <f t="shared" si="21"/>
        <v>2020_6</v>
      </c>
      <c r="E260" s="43" t="str">
        <f t="shared" si="22"/>
        <v>2020_06</v>
      </c>
      <c r="F260" s="75">
        <f t="shared" si="23"/>
        <v>2020</v>
      </c>
      <c r="G260" s="75">
        <f t="shared" si="24"/>
        <v>6</v>
      </c>
      <c r="H260" s="4">
        <v>118558</v>
      </c>
      <c r="I260" s="4">
        <v>618</v>
      </c>
      <c r="J260" s="4">
        <v>10334</v>
      </c>
      <c r="K260" s="4">
        <v>5290</v>
      </c>
      <c r="L260" s="4">
        <v>1542</v>
      </c>
      <c r="M260" s="4">
        <v>31850</v>
      </c>
      <c r="N260" s="4">
        <v>235948</v>
      </c>
      <c r="O260" s="4">
        <v>11330989</v>
      </c>
      <c r="P260" s="4">
        <v>220349</v>
      </c>
      <c r="Q260" s="4">
        <v>966</v>
      </c>
      <c r="R260" s="4">
        <v>2069</v>
      </c>
      <c r="S260" s="4">
        <v>2451813</v>
      </c>
      <c r="T260" s="4">
        <v>44340</v>
      </c>
      <c r="U260" s="4">
        <v>56</v>
      </c>
      <c r="V260" s="42" t="str">
        <f>IFERROR(VLOOKUP(U260,Mapping!$A$1:$B$17,2,0),Absent)</f>
        <v>Texas</v>
      </c>
      <c r="W260" s="4" t="str">
        <f>VLOOKUP(U260,Mapping!$A$1:$B$17,2,0)</f>
        <v>Texas</v>
      </c>
      <c r="X260" s="4">
        <v>32253713</v>
      </c>
      <c r="Y260" s="4">
        <v>793454</v>
      </c>
    </row>
    <row r="261" spans="2:25" x14ac:dyDescent="0.35">
      <c r="B261" s="34">
        <v>44007</v>
      </c>
      <c r="C261" s="34" t="str">
        <f t="shared" si="20"/>
        <v>2020_06</v>
      </c>
      <c r="D261" s="43" t="str">
        <f t="shared" si="21"/>
        <v>2020_6</v>
      </c>
      <c r="E261" s="43" t="str">
        <f t="shared" si="22"/>
        <v>2020_06</v>
      </c>
      <c r="F261" s="75">
        <f t="shared" si="23"/>
        <v>2020</v>
      </c>
      <c r="G261" s="75">
        <f t="shared" si="24"/>
        <v>6</v>
      </c>
      <c r="H261" s="4">
        <v>117940</v>
      </c>
      <c r="I261" s="4">
        <v>648</v>
      </c>
      <c r="J261" s="4">
        <v>10257</v>
      </c>
      <c r="K261" s="4">
        <v>5319</v>
      </c>
      <c r="L261" s="4">
        <v>1296</v>
      </c>
      <c r="M261" s="4">
        <v>31922</v>
      </c>
      <c r="N261" s="4">
        <v>234406</v>
      </c>
      <c r="O261" s="4">
        <v>11110640</v>
      </c>
      <c r="P261" s="4">
        <v>247894</v>
      </c>
      <c r="Q261" s="4">
        <v>951</v>
      </c>
      <c r="R261" s="4">
        <v>2214</v>
      </c>
      <c r="S261" s="4">
        <v>2407473</v>
      </c>
      <c r="T261" s="4">
        <v>39707</v>
      </c>
      <c r="U261" s="4">
        <v>56</v>
      </c>
      <c r="V261" s="42" t="str">
        <f>IFERROR(VLOOKUP(U261,Mapping!$A$1:$B$17,2,0),Absent)</f>
        <v>Texas</v>
      </c>
      <c r="W261" s="4" t="str">
        <f>VLOOKUP(U261,Mapping!$A$1:$B$17,2,0)</f>
        <v>Texas</v>
      </c>
      <c r="X261" s="4">
        <v>31460259</v>
      </c>
      <c r="Y261" s="4">
        <v>715570</v>
      </c>
    </row>
    <row r="262" spans="2:25" x14ac:dyDescent="0.35">
      <c r="B262" s="34">
        <v>44006</v>
      </c>
      <c r="C262" s="34" t="str">
        <f t="shared" si="20"/>
        <v>2020_06</v>
      </c>
      <c r="D262" s="43" t="str">
        <f t="shared" si="21"/>
        <v>2020_6</v>
      </c>
      <c r="E262" s="43" t="str">
        <f t="shared" si="22"/>
        <v>2020_06</v>
      </c>
      <c r="F262" s="75">
        <f t="shared" si="23"/>
        <v>2020</v>
      </c>
      <c r="G262" s="75">
        <f t="shared" si="24"/>
        <v>6</v>
      </c>
      <c r="H262" s="4">
        <v>117292</v>
      </c>
      <c r="I262" s="4">
        <v>704</v>
      </c>
      <c r="J262" s="4">
        <v>10173</v>
      </c>
      <c r="K262" s="4">
        <v>5292</v>
      </c>
      <c r="L262" s="4">
        <v>1246</v>
      </c>
      <c r="M262" s="4">
        <v>31270</v>
      </c>
      <c r="N262" s="4">
        <v>233110</v>
      </c>
      <c r="O262" s="4">
        <v>10862746</v>
      </c>
      <c r="P262" s="4">
        <v>184637</v>
      </c>
      <c r="Q262" s="4">
        <v>934</v>
      </c>
      <c r="R262" s="4">
        <v>2247</v>
      </c>
      <c r="S262" s="4">
        <v>2367766</v>
      </c>
      <c r="T262" s="4">
        <v>39117</v>
      </c>
      <c r="U262" s="4">
        <v>56</v>
      </c>
      <c r="V262" s="42" t="str">
        <f>IFERROR(VLOOKUP(U262,Mapping!$A$1:$B$17,2,0),Absent)</f>
        <v>Texas</v>
      </c>
      <c r="W262" s="4" t="str">
        <f>VLOOKUP(U262,Mapping!$A$1:$B$17,2,0)</f>
        <v>Texas</v>
      </c>
      <c r="X262" s="4">
        <v>30744689</v>
      </c>
      <c r="Y262" s="4">
        <v>562962</v>
      </c>
    </row>
    <row r="263" spans="2:25" x14ac:dyDescent="0.35">
      <c r="B263" s="34">
        <v>44005</v>
      </c>
      <c r="C263" s="34" t="str">
        <f t="shared" si="20"/>
        <v>2020_06</v>
      </c>
      <c r="D263" s="43" t="str">
        <f t="shared" si="21"/>
        <v>2020_6</v>
      </c>
      <c r="E263" s="43" t="str">
        <f t="shared" si="22"/>
        <v>2020_06</v>
      </c>
      <c r="F263" s="75">
        <f t="shared" si="23"/>
        <v>2020</v>
      </c>
      <c r="G263" s="75">
        <f t="shared" si="24"/>
        <v>6</v>
      </c>
      <c r="H263" s="4">
        <v>116588</v>
      </c>
      <c r="I263" s="4">
        <v>724</v>
      </c>
      <c r="J263" s="4">
        <v>10077</v>
      </c>
      <c r="K263" s="4">
        <v>5392</v>
      </c>
      <c r="L263" s="4">
        <v>1271</v>
      </c>
      <c r="M263" s="4">
        <v>30355</v>
      </c>
      <c r="N263" s="4">
        <v>231864</v>
      </c>
      <c r="O263" s="4">
        <v>10678109</v>
      </c>
      <c r="P263" s="4">
        <v>171427</v>
      </c>
      <c r="Q263" s="4">
        <v>918</v>
      </c>
      <c r="R263" s="4">
        <v>2292</v>
      </c>
      <c r="S263" s="4">
        <v>2328649</v>
      </c>
      <c r="T263" s="4">
        <v>33447</v>
      </c>
      <c r="U263" s="4">
        <v>56</v>
      </c>
      <c r="V263" s="42" t="str">
        <f>IFERROR(VLOOKUP(U263,Mapping!$A$1:$B$17,2,0),Absent)</f>
        <v>Texas</v>
      </c>
      <c r="W263" s="4" t="str">
        <f>VLOOKUP(U263,Mapping!$A$1:$B$17,2,0)</f>
        <v>Texas</v>
      </c>
      <c r="X263" s="4">
        <v>30181727</v>
      </c>
      <c r="Y263" s="4">
        <v>670015</v>
      </c>
    </row>
    <row r="264" spans="2:25" x14ac:dyDescent="0.35">
      <c r="B264" s="34">
        <v>44004</v>
      </c>
      <c r="C264" s="34" t="str">
        <f t="shared" si="20"/>
        <v>2020_06</v>
      </c>
      <c r="D264" s="43" t="str">
        <f t="shared" si="21"/>
        <v>2020_6</v>
      </c>
      <c r="E264" s="43" t="str">
        <f t="shared" si="22"/>
        <v>2020_06</v>
      </c>
      <c r="F264" s="75">
        <f t="shared" si="23"/>
        <v>2020</v>
      </c>
      <c r="G264" s="75">
        <f t="shared" si="24"/>
        <v>6</v>
      </c>
      <c r="H264" s="4">
        <v>115864</v>
      </c>
      <c r="I264" s="4">
        <v>288</v>
      </c>
      <c r="J264" s="4">
        <v>10002</v>
      </c>
      <c r="K264" s="4">
        <v>5325</v>
      </c>
      <c r="L264" s="4">
        <v>824</v>
      </c>
      <c r="M264" s="4">
        <v>28963</v>
      </c>
      <c r="N264" s="4">
        <v>230593</v>
      </c>
      <c r="O264" s="4">
        <v>10506682</v>
      </c>
      <c r="P264" s="4">
        <v>166595</v>
      </c>
      <c r="Q264" s="4">
        <v>909</v>
      </c>
      <c r="R264" s="4">
        <v>2301</v>
      </c>
      <c r="S264" s="4">
        <v>2295202</v>
      </c>
      <c r="T264" s="4">
        <v>26829</v>
      </c>
      <c r="U264" s="4">
        <v>56</v>
      </c>
      <c r="V264" s="42" t="str">
        <f>IFERROR(VLOOKUP(U264,Mapping!$A$1:$B$17,2,0),Absent)</f>
        <v>Texas</v>
      </c>
      <c r="W264" s="4" t="str">
        <f>VLOOKUP(U264,Mapping!$A$1:$B$17,2,0)</f>
        <v>Texas</v>
      </c>
      <c r="X264" s="4">
        <v>29511712</v>
      </c>
      <c r="Y264" s="4">
        <v>499163</v>
      </c>
    </row>
    <row r="265" spans="2:25" x14ac:dyDescent="0.35">
      <c r="B265" s="34">
        <v>44003</v>
      </c>
      <c r="C265" s="34" t="str">
        <f t="shared" si="20"/>
        <v>2020_06</v>
      </c>
      <c r="D265" s="43" t="str">
        <f t="shared" si="21"/>
        <v>2020_6</v>
      </c>
      <c r="E265" s="43" t="str">
        <f t="shared" si="22"/>
        <v>2020_06</v>
      </c>
      <c r="F265" s="75">
        <f t="shared" si="23"/>
        <v>2020</v>
      </c>
      <c r="G265" s="75">
        <f t="shared" si="24"/>
        <v>6</v>
      </c>
      <c r="H265" s="4">
        <v>115576</v>
      </c>
      <c r="I265" s="4">
        <v>293</v>
      </c>
      <c r="J265" s="4">
        <v>9944</v>
      </c>
      <c r="K265" s="4">
        <v>5195</v>
      </c>
      <c r="L265" s="4">
        <v>519</v>
      </c>
      <c r="M265" s="4">
        <v>28325</v>
      </c>
      <c r="N265" s="4">
        <v>229769</v>
      </c>
      <c r="O265" s="4">
        <v>10340087</v>
      </c>
      <c r="P265" s="4">
        <v>172865</v>
      </c>
      <c r="Q265" s="4">
        <v>904</v>
      </c>
      <c r="R265" s="4">
        <v>2321</v>
      </c>
      <c r="S265" s="4">
        <v>2268373</v>
      </c>
      <c r="T265" s="4">
        <v>29188</v>
      </c>
      <c r="U265" s="4">
        <v>56</v>
      </c>
      <c r="V265" s="42" t="str">
        <f>IFERROR(VLOOKUP(U265,Mapping!$A$1:$B$17,2,0),Absent)</f>
        <v>Texas</v>
      </c>
      <c r="W265" s="4" t="str">
        <f>VLOOKUP(U265,Mapping!$A$1:$B$17,2,0)</f>
        <v>Texas</v>
      </c>
      <c r="X265" s="4">
        <v>29012549</v>
      </c>
      <c r="Y265" s="4">
        <v>505598</v>
      </c>
    </row>
    <row r="266" spans="2:25" x14ac:dyDescent="0.35">
      <c r="B266" s="34">
        <v>44002</v>
      </c>
      <c r="C266" s="34" t="str">
        <f t="shared" si="20"/>
        <v>2020_06</v>
      </c>
      <c r="D266" s="43" t="str">
        <f t="shared" si="21"/>
        <v>2020_6</v>
      </c>
      <c r="E266" s="43" t="str">
        <f t="shared" si="22"/>
        <v>2020_06</v>
      </c>
      <c r="F266" s="75">
        <f t="shared" si="23"/>
        <v>2020</v>
      </c>
      <c r="G266" s="75">
        <f t="shared" si="24"/>
        <v>6</v>
      </c>
      <c r="H266" s="4">
        <v>115283</v>
      </c>
      <c r="I266" s="4">
        <v>615</v>
      </c>
      <c r="J266" s="4">
        <v>9908</v>
      </c>
      <c r="K266" s="4">
        <v>5229</v>
      </c>
      <c r="L266" s="4">
        <v>699</v>
      </c>
      <c r="M266" s="4">
        <v>28084</v>
      </c>
      <c r="N266" s="4">
        <v>229250</v>
      </c>
      <c r="O266" s="4">
        <v>10167222</v>
      </c>
      <c r="P266" s="4">
        <v>198745</v>
      </c>
      <c r="Q266" s="4">
        <v>888</v>
      </c>
      <c r="R266" s="4">
        <v>2380</v>
      </c>
      <c r="S266" s="4">
        <v>2239185</v>
      </c>
      <c r="T266" s="4">
        <v>32236</v>
      </c>
      <c r="U266" s="4">
        <v>56</v>
      </c>
      <c r="V266" s="42" t="str">
        <f>IFERROR(VLOOKUP(U266,Mapping!$A$1:$B$17,2,0),Absent)</f>
        <v>Texas</v>
      </c>
      <c r="W266" s="4" t="str">
        <f>VLOOKUP(U266,Mapping!$A$1:$B$17,2,0)</f>
        <v>Texas</v>
      </c>
      <c r="X266" s="4">
        <v>28506951</v>
      </c>
      <c r="Y266" s="4">
        <v>611463</v>
      </c>
    </row>
    <row r="267" spans="2:25" x14ac:dyDescent="0.35">
      <c r="B267" s="34">
        <v>44001</v>
      </c>
      <c r="C267" s="34" t="str">
        <f t="shared" si="20"/>
        <v>2020_06</v>
      </c>
      <c r="D267" s="43" t="str">
        <f t="shared" si="21"/>
        <v>2020_6</v>
      </c>
      <c r="E267" s="43" t="str">
        <f t="shared" si="22"/>
        <v>2020_06</v>
      </c>
      <c r="F267" s="75">
        <f t="shared" si="23"/>
        <v>2020</v>
      </c>
      <c r="G267" s="75">
        <f t="shared" si="24"/>
        <v>6</v>
      </c>
      <c r="H267" s="4">
        <v>114668</v>
      </c>
      <c r="I267" s="4">
        <v>652</v>
      </c>
      <c r="J267" s="4">
        <v>9876</v>
      </c>
      <c r="K267" s="4">
        <v>5337</v>
      </c>
      <c r="L267" s="4">
        <v>1578</v>
      </c>
      <c r="M267" s="4">
        <v>28693</v>
      </c>
      <c r="N267" s="4">
        <v>228551</v>
      </c>
      <c r="O267" s="4">
        <v>9968477</v>
      </c>
      <c r="P267" s="4">
        <v>234737</v>
      </c>
      <c r="Q267" s="4">
        <v>884</v>
      </c>
      <c r="R267" s="4">
        <v>2433</v>
      </c>
      <c r="S267" s="4">
        <v>2206949</v>
      </c>
      <c r="T267" s="4">
        <v>30865</v>
      </c>
      <c r="U267" s="4">
        <v>56</v>
      </c>
      <c r="V267" s="42" t="str">
        <f>IFERROR(VLOOKUP(U267,Mapping!$A$1:$B$17,2,0),Absent)</f>
        <v>Texas</v>
      </c>
      <c r="W267" s="4" t="str">
        <f>VLOOKUP(U267,Mapping!$A$1:$B$17,2,0)</f>
        <v>Texas</v>
      </c>
      <c r="X267" s="4">
        <v>27895488</v>
      </c>
      <c r="Y267" s="4">
        <v>663567</v>
      </c>
    </row>
    <row r="268" spans="2:25" x14ac:dyDescent="0.35">
      <c r="B268" s="34">
        <v>44000</v>
      </c>
      <c r="C268" s="34" t="str">
        <f t="shared" si="20"/>
        <v>2020_06</v>
      </c>
      <c r="D268" s="43" t="str">
        <f t="shared" si="21"/>
        <v>2020_6</v>
      </c>
      <c r="E268" s="43" t="str">
        <f t="shared" si="22"/>
        <v>2020_06</v>
      </c>
      <c r="F268" s="75">
        <f t="shared" si="23"/>
        <v>2020</v>
      </c>
      <c r="G268" s="75">
        <f t="shared" si="24"/>
        <v>6</v>
      </c>
      <c r="H268" s="4">
        <v>114016</v>
      </c>
      <c r="I268" s="4">
        <v>682</v>
      </c>
      <c r="J268" s="4">
        <v>9736</v>
      </c>
      <c r="K268" s="4">
        <v>5472</v>
      </c>
      <c r="L268" s="4">
        <v>1108</v>
      </c>
      <c r="M268" s="4">
        <v>28538</v>
      </c>
      <c r="N268" s="4">
        <v>226973</v>
      </c>
      <c r="O268" s="4">
        <v>9733740</v>
      </c>
      <c r="P268" s="4">
        <v>185993</v>
      </c>
      <c r="Q268" s="4">
        <v>869</v>
      </c>
      <c r="R268" s="4">
        <v>2518</v>
      </c>
      <c r="S268" s="4">
        <v>2176084</v>
      </c>
      <c r="T268" s="4">
        <v>27042</v>
      </c>
      <c r="U268" s="4">
        <v>56</v>
      </c>
      <c r="V268" s="42" t="str">
        <f>IFERROR(VLOOKUP(U268,Mapping!$A$1:$B$17,2,0),Absent)</f>
        <v>Texas</v>
      </c>
      <c r="W268" s="4" t="str">
        <f>VLOOKUP(U268,Mapping!$A$1:$B$17,2,0)</f>
        <v>Texas</v>
      </c>
      <c r="X268" s="4">
        <v>27231921</v>
      </c>
      <c r="Y268" s="4">
        <v>556712</v>
      </c>
    </row>
    <row r="269" spans="2:25" x14ac:dyDescent="0.35">
      <c r="B269" s="34">
        <v>43999</v>
      </c>
      <c r="C269" s="34" t="str">
        <f t="shared" si="20"/>
        <v>2020_06</v>
      </c>
      <c r="D269" s="43" t="str">
        <f t="shared" si="21"/>
        <v>2020_6</v>
      </c>
      <c r="E269" s="43" t="str">
        <f t="shared" si="22"/>
        <v>2020_06</v>
      </c>
      <c r="F269" s="75">
        <f t="shared" si="23"/>
        <v>2020</v>
      </c>
      <c r="G269" s="75">
        <f t="shared" si="24"/>
        <v>6</v>
      </c>
      <c r="H269" s="4">
        <v>113334</v>
      </c>
      <c r="I269" s="4">
        <v>780</v>
      </c>
      <c r="J269" s="4">
        <v>9665</v>
      </c>
      <c r="K269" s="4">
        <v>5608</v>
      </c>
      <c r="L269" s="4">
        <v>1077</v>
      </c>
      <c r="M269" s="4">
        <v>28647</v>
      </c>
      <c r="N269" s="4">
        <v>225865</v>
      </c>
      <c r="O269" s="4">
        <v>9547747</v>
      </c>
      <c r="P269" s="4">
        <v>193666</v>
      </c>
      <c r="Q269" s="4">
        <v>857</v>
      </c>
      <c r="R269" s="4">
        <v>2584</v>
      </c>
      <c r="S269" s="4">
        <v>2149042</v>
      </c>
      <c r="T269" s="4">
        <v>24153</v>
      </c>
      <c r="U269" s="4">
        <v>56</v>
      </c>
      <c r="V269" s="42" t="str">
        <f>IFERROR(VLOOKUP(U269,Mapping!$A$1:$B$17,2,0),Absent)</f>
        <v>Texas</v>
      </c>
      <c r="W269" s="4" t="str">
        <f>VLOOKUP(U269,Mapping!$A$1:$B$17,2,0)</f>
        <v>Texas</v>
      </c>
      <c r="X269" s="4">
        <v>26675209</v>
      </c>
      <c r="Y269" s="4">
        <v>561448</v>
      </c>
    </row>
    <row r="270" spans="2:25" x14ac:dyDescent="0.35">
      <c r="B270" s="34">
        <v>43998</v>
      </c>
      <c r="C270" s="34" t="str">
        <f t="shared" si="20"/>
        <v>2020_06</v>
      </c>
      <c r="D270" s="43" t="str">
        <f t="shared" si="21"/>
        <v>2020_6</v>
      </c>
      <c r="E270" s="43" t="str">
        <f t="shared" si="22"/>
        <v>2020_06</v>
      </c>
      <c r="F270" s="75">
        <f t="shared" si="23"/>
        <v>2020</v>
      </c>
      <c r="G270" s="75">
        <f t="shared" si="24"/>
        <v>6</v>
      </c>
      <c r="H270" s="4">
        <v>112554</v>
      </c>
      <c r="I270" s="4">
        <v>720</v>
      </c>
      <c r="J270" s="4">
        <v>9590</v>
      </c>
      <c r="K270" s="4">
        <v>5570</v>
      </c>
      <c r="L270" s="4">
        <v>1184</v>
      </c>
      <c r="M270" s="4">
        <v>28370</v>
      </c>
      <c r="N270" s="4">
        <v>224788</v>
      </c>
      <c r="O270" s="4">
        <v>9354081</v>
      </c>
      <c r="P270" s="4">
        <v>180528</v>
      </c>
      <c r="Q270" s="4">
        <v>845</v>
      </c>
      <c r="R270" s="4">
        <v>2591</v>
      </c>
      <c r="S270" s="4">
        <v>2124889</v>
      </c>
      <c r="T270" s="4">
        <v>22838</v>
      </c>
      <c r="U270" s="4">
        <v>56</v>
      </c>
      <c r="V270" s="42" t="str">
        <f>IFERROR(VLOOKUP(U270,Mapping!$A$1:$B$17,2,0),Absent)</f>
        <v>Texas</v>
      </c>
      <c r="W270" s="4" t="str">
        <f>VLOOKUP(U270,Mapping!$A$1:$B$17,2,0)</f>
        <v>Texas</v>
      </c>
      <c r="X270" s="4">
        <v>26113761</v>
      </c>
      <c r="Y270" s="4">
        <v>504724</v>
      </c>
    </row>
    <row r="271" spans="2:25" x14ac:dyDescent="0.35">
      <c r="B271" s="34">
        <v>43997</v>
      </c>
      <c r="C271" s="34" t="str">
        <f t="shared" si="20"/>
        <v>2020_06</v>
      </c>
      <c r="D271" s="43" t="str">
        <f t="shared" si="21"/>
        <v>2020_6</v>
      </c>
      <c r="E271" s="43" t="str">
        <f t="shared" si="22"/>
        <v>2020_06</v>
      </c>
      <c r="F271" s="75">
        <f t="shared" si="23"/>
        <v>2020</v>
      </c>
      <c r="G271" s="75">
        <f t="shared" si="24"/>
        <v>6</v>
      </c>
      <c r="H271" s="4">
        <v>111834</v>
      </c>
      <c r="I271" s="4">
        <v>385</v>
      </c>
      <c r="J271" s="4">
        <v>9516</v>
      </c>
      <c r="K271" s="4">
        <v>5700</v>
      </c>
      <c r="L271" s="4">
        <v>664</v>
      </c>
      <c r="M271" s="4">
        <v>28034</v>
      </c>
      <c r="N271" s="4">
        <v>223604</v>
      </c>
      <c r="O271" s="4">
        <v>9173553</v>
      </c>
      <c r="P271" s="4">
        <v>167343</v>
      </c>
      <c r="Q271" s="4">
        <v>835</v>
      </c>
      <c r="R271" s="4">
        <v>2636</v>
      </c>
      <c r="S271" s="4">
        <v>2102051</v>
      </c>
      <c r="T271" s="4">
        <v>18255</v>
      </c>
      <c r="U271" s="4">
        <v>56</v>
      </c>
      <c r="V271" s="42" t="str">
        <f>IFERROR(VLOOKUP(U271,Mapping!$A$1:$B$17,2,0),Absent)</f>
        <v>Texas</v>
      </c>
      <c r="W271" s="4" t="str">
        <f>VLOOKUP(U271,Mapping!$A$1:$B$17,2,0)</f>
        <v>Texas</v>
      </c>
      <c r="X271" s="4">
        <v>25609037</v>
      </c>
      <c r="Y271" s="4">
        <v>448011</v>
      </c>
    </row>
    <row r="272" spans="2:25" x14ac:dyDescent="0.35">
      <c r="B272" s="34">
        <v>43996</v>
      </c>
      <c r="C272" s="34" t="str">
        <f t="shared" si="20"/>
        <v>2020_06</v>
      </c>
      <c r="D272" s="43" t="str">
        <f t="shared" si="21"/>
        <v>2020_6</v>
      </c>
      <c r="E272" s="43" t="str">
        <f t="shared" si="22"/>
        <v>2020_06</v>
      </c>
      <c r="F272" s="75">
        <f t="shared" si="23"/>
        <v>2020</v>
      </c>
      <c r="G272" s="75">
        <f t="shared" si="24"/>
        <v>6</v>
      </c>
      <c r="H272" s="4">
        <v>111449</v>
      </c>
      <c r="I272" s="4">
        <v>355</v>
      </c>
      <c r="J272" s="4">
        <v>9466</v>
      </c>
      <c r="K272" s="4">
        <v>5749</v>
      </c>
      <c r="L272" s="4">
        <v>610</v>
      </c>
      <c r="M272" s="4">
        <v>28020</v>
      </c>
      <c r="N272" s="4">
        <v>222940</v>
      </c>
      <c r="O272" s="4">
        <v>9006210</v>
      </c>
      <c r="P272" s="4">
        <v>169214</v>
      </c>
      <c r="Q272" s="4">
        <v>834</v>
      </c>
      <c r="R272" s="4">
        <v>2716</v>
      </c>
      <c r="S272" s="4">
        <v>2083796</v>
      </c>
      <c r="T272" s="4">
        <v>21658</v>
      </c>
      <c r="U272" s="4">
        <v>56</v>
      </c>
      <c r="V272" s="42" t="str">
        <f>IFERROR(VLOOKUP(U272,Mapping!$A$1:$B$17,2,0),Absent)</f>
        <v>Texas</v>
      </c>
      <c r="W272" s="4" t="str">
        <f>VLOOKUP(U272,Mapping!$A$1:$B$17,2,0)</f>
        <v>Texas</v>
      </c>
      <c r="X272" s="4">
        <v>25161026</v>
      </c>
      <c r="Y272" s="4">
        <v>477533</v>
      </c>
    </row>
    <row r="273" spans="2:25" x14ac:dyDescent="0.35">
      <c r="B273" s="34">
        <v>43995</v>
      </c>
      <c r="C273" s="34" t="str">
        <f t="shared" si="20"/>
        <v>2020_06</v>
      </c>
      <c r="D273" s="43" t="str">
        <f t="shared" si="21"/>
        <v>2020_6</v>
      </c>
      <c r="E273" s="43" t="str">
        <f t="shared" si="22"/>
        <v>2020_06</v>
      </c>
      <c r="F273" s="75">
        <f t="shared" si="23"/>
        <v>2020</v>
      </c>
      <c r="G273" s="75">
        <f t="shared" si="24"/>
        <v>6</v>
      </c>
      <c r="H273" s="4">
        <v>111094</v>
      </c>
      <c r="I273" s="4">
        <v>694</v>
      </c>
      <c r="J273" s="4">
        <v>9430</v>
      </c>
      <c r="K273" s="4">
        <v>5883</v>
      </c>
      <c r="L273" s="4">
        <v>954</v>
      </c>
      <c r="M273" s="4">
        <v>28578</v>
      </c>
      <c r="N273" s="4">
        <v>222330</v>
      </c>
      <c r="O273" s="4">
        <v>8836996</v>
      </c>
      <c r="P273" s="4">
        <v>197530</v>
      </c>
      <c r="Q273" s="4">
        <v>830</v>
      </c>
      <c r="R273" s="4">
        <v>2726</v>
      </c>
      <c r="S273" s="4">
        <v>2062138</v>
      </c>
      <c r="T273" s="4">
        <v>25453</v>
      </c>
      <c r="U273" s="4">
        <v>56</v>
      </c>
      <c r="V273" s="42" t="str">
        <f>IFERROR(VLOOKUP(U273,Mapping!$A$1:$B$17,2,0),Absent)</f>
        <v>Texas</v>
      </c>
      <c r="W273" s="4" t="str">
        <f>VLOOKUP(U273,Mapping!$A$1:$B$17,2,0)</f>
        <v>Texas</v>
      </c>
      <c r="X273" s="4">
        <v>24683493</v>
      </c>
      <c r="Y273" s="4">
        <v>544608</v>
      </c>
    </row>
    <row r="274" spans="2:25" x14ac:dyDescent="0.35">
      <c r="B274" s="34">
        <v>43994</v>
      </c>
      <c r="C274" s="34" t="str">
        <f t="shared" si="20"/>
        <v>2020_06</v>
      </c>
      <c r="D274" s="43" t="str">
        <f t="shared" si="21"/>
        <v>2020_6</v>
      </c>
      <c r="E274" s="43" t="str">
        <f t="shared" si="22"/>
        <v>2020_06</v>
      </c>
      <c r="F274" s="75">
        <f t="shared" si="23"/>
        <v>2020</v>
      </c>
      <c r="G274" s="75">
        <f t="shared" si="24"/>
        <v>6</v>
      </c>
      <c r="H274" s="4">
        <v>110400</v>
      </c>
      <c r="I274" s="4">
        <v>766</v>
      </c>
      <c r="J274" s="4">
        <v>9373</v>
      </c>
      <c r="K274" s="4">
        <v>6009</v>
      </c>
      <c r="L274" s="4">
        <v>1376</v>
      </c>
      <c r="M274" s="4">
        <v>29306</v>
      </c>
      <c r="N274" s="4">
        <v>221376</v>
      </c>
      <c r="O274" s="4">
        <v>8639466</v>
      </c>
      <c r="P274" s="4">
        <v>228304</v>
      </c>
      <c r="Q274" s="4">
        <v>814</v>
      </c>
      <c r="R274" s="4">
        <v>2738</v>
      </c>
      <c r="S274" s="4">
        <v>2036685</v>
      </c>
      <c r="T274" s="4">
        <v>23141</v>
      </c>
      <c r="U274" s="4">
        <v>56</v>
      </c>
      <c r="V274" s="42" t="str">
        <f>IFERROR(VLOOKUP(U274,Mapping!$A$1:$B$17,2,0),Absent)</f>
        <v>Texas</v>
      </c>
      <c r="W274" s="4" t="str">
        <f>VLOOKUP(U274,Mapping!$A$1:$B$17,2,0)</f>
        <v>Texas</v>
      </c>
      <c r="X274" s="4">
        <v>24138885</v>
      </c>
      <c r="Y274" s="4">
        <v>623384</v>
      </c>
    </row>
    <row r="275" spans="2:25" x14ac:dyDescent="0.35">
      <c r="B275" s="34">
        <v>43993</v>
      </c>
      <c r="C275" s="34" t="str">
        <f t="shared" si="20"/>
        <v>2020_06</v>
      </c>
      <c r="D275" s="43" t="str">
        <f t="shared" si="21"/>
        <v>2020_6</v>
      </c>
      <c r="E275" s="43" t="str">
        <f t="shared" si="22"/>
        <v>2020_06</v>
      </c>
      <c r="F275" s="75">
        <f t="shared" si="23"/>
        <v>2020</v>
      </c>
      <c r="G275" s="75">
        <f t="shared" si="24"/>
        <v>6</v>
      </c>
      <c r="H275" s="4">
        <v>109634</v>
      </c>
      <c r="I275" s="4">
        <v>896</v>
      </c>
      <c r="J275" s="4">
        <v>9295</v>
      </c>
      <c r="K275" s="4">
        <v>6075</v>
      </c>
      <c r="L275" s="4">
        <v>1526</v>
      </c>
      <c r="M275" s="4">
        <v>29850</v>
      </c>
      <c r="N275" s="4">
        <v>220000</v>
      </c>
      <c r="O275" s="4">
        <v>8411162</v>
      </c>
      <c r="P275" s="4">
        <v>149629</v>
      </c>
      <c r="Q275" s="4">
        <v>792</v>
      </c>
      <c r="R275" s="4">
        <v>2885</v>
      </c>
      <c r="S275" s="4">
        <v>2013544</v>
      </c>
      <c r="T275" s="4">
        <v>21991</v>
      </c>
      <c r="U275" s="4">
        <v>56</v>
      </c>
      <c r="V275" s="42" t="str">
        <f>IFERROR(VLOOKUP(U275,Mapping!$A$1:$B$17,2,0),Absent)</f>
        <v>Texas</v>
      </c>
      <c r="W275" s="4" t="str">
        <f>VLOOKUP(U275,Mapping!$A$1:$B$17,2,0)</f>
        <v>Texas</v>
      </c>
      <c r="X275" s="4">
        <v>23515501</v>
      </c>
      <c r="Y275" s="4">
        <v>484979</v>
      </c>
    </row>
    <row r="276" spans="2:25" x14ac:dyDescent="0.35">
      <c r="B276" s="34">
        <v>43992</v>
      </c>
      <c r="C276" s="34" t="str">
        <f t="shared" si="20"/>
        <v>2020_06</v>
      </c>
      <c r="D276" s="43" t="str">
        <f t="shared" si="21"/>
        <v>2020_6</v>
      </c>
      <c r="E276" s="43" t="str">
        <f t="shared" si="22"/>
        <v>2020_06</v>
      </c>
      <c r="F276" s="75">
        <f t="shared" si="23"/>
        <v>2020</v>
      </c>
      <c r="G276" s="75">
        <f t="shared" si="24"/>
        <v>6</v>
      </c>
      <c r="H276" s="4">
        <v>108738</v>
      </c>
      <c r="I276" s="4">
        <v>893</v>
      </c>
      <c r="J276" s="4">
        <v>9225</v>
      </c>
      <c r="K276" s="4">
        <v>6256</v>
      </c>
      <c r="L276" s="4">
        <v>1239</v>
      </c>
      <c r="M276" s="4">
        <v>30961</v>
      </c>
      <c r="N276" s="4">
        <v>218474</v>
      </c>
      <c r="O276" s="4">
        <v>8261533</v>
      </c>
      <c r="P276" s="4">
        <v>168836</v>
      </c>
      <c r="Q276" s="4">
        <v>780</v>
      </c>
      <c r="R276" s="4">
        <v>3022</v>
      </c>
      <c r="S276" s="4">
        <v>1991553</v>
      </c>
      <c r="T276" s="4">
        <v>20880</v>
      </c>
      <c r="U276" s="4">
        <v>56</v>
      </c>
      <c r="V276" s="42" t="str">
        <f>IFERROR(VLOOKUP(U276,Mapping!$A$1:$B$17,2,0),Absent)</f>
        <v>Texas</v>
      </c>
      <c r="W276" s="4" t="str">
        <f>VLOOKUP(U276,Mapping!$A$1:$B$17,2,0)</f>
        <v>Texas</v>
      </c>
      <c r="X276" s="4">
        <v>23030522</v>
      </c>
      <c r="Y276" s="4">
        <v>482620</v>
      </c>
    </row>
    <row r="277" spans="2:25" x14ac:dyDescent="0.35">
      <c r="B277" s="34">
        <v>43991</v>
      </c>
      <c r="C277" s="34" t="str">
        <f t="shared" si="20"/>
        <v>2020_06</v>
      </c>
      <c r="D277" s="43" t="str">
        <f t="shared" si="21"/>
        <v>2020_6</v>
      </c>
      <c r="E277" s="43" t="str">
        <f t="shared" si="22"/>
        <v>2020_06</v>
      </c>
      <c r="F277" s="75">
        <f t="shared" si="23"/>
        <v>2020</v>
      </c>
      <c r="G277" s="75">
        <f t="shared" si="24"/>
        <v>6</v>
      </c>
      <c r="H277" s="4">
        <v>107845</v>
      </c>
      <c r="I277" s="4">
        <v>886</v>
      </c>
      <c r="J277" s="4">
        <v>9141</v>
      </c>
      <c r="K277" s="4">
        <v>6453</v>
      </c>
      <c r="L277" s="4">
        <v>1279</v>
      </c>
      <c r="M277" s="4">
        <v>31179</v>
      </c>
      <c r="N277" s="4">
        <v>217235</v>
      </c>
      <c r="O277" s="4">
        <v>8092697</v>
      </c>
      <c r="P277" s="4">
        <v>155350</v>
      </c>
      <c r="Q277" s="4">
        <v>771</v>
      </c>
      <c r="R277" s="4">
        <v>3088</v>
      </c>
      <c r="S277" s="4">
        <v>1970673</v>
      </c>
      <c r="T277" s="4">
        <v>16916</v>
      </c>
      <c r="U277" s="4">
        <v>56</v>
      </c>
      <c r="V277" s="42" t="str">
        <f>IFERROR(VLOOKUP(U277,Mapping!$A$1:$B$17,2,0),Absent)</f>
        <v>Texas</v>
      </c>
      <c r="W277" s="4" t="str">
        <f>VLOOKUP(U277,Mapping!$A$1:$B$17,2,0)</f>
        <v>Texas</v>
      </c>
      <c r="X277" s="4">
        <v>22547902</v>
      </c>
      <c r="Y277" s="4">
        <v>454850</v>
      </c>
    </row>
    <row r="278" spans="2:25" x14ac:dyDescent="0.35">
      <c r="B278" s="34">
        <v>43990</v>
      </c>
      <c r="C278" s="34" t="str">
        <f t="shared" si="20"/>
        <v>2020_06</v>
      </c>
      <c r="D278" s="43" t="str">
        <f t="shared" si="21"/>
        <v>2020_6</v>
      </c>
      <c r="E278" s="43" t="str">
        <f t="shared" si="22"/>
        <v>2020_06</v>
      </c>
      <c r="F278" s="75">
        <f t="shared" si="23"/>
        <v>2020</v>
      </c>
      <c r="G278" s="75">
        <f t="shared" si="24"/>
        <v>6</v>
      </c>
      <c r="H278" s="4">
        <v>106959</v>
      </c>
      <c r="I278" s="4">
        <v>675</v>
      </c>
      <c r="J278" s="4">
        <v>9013</v>
      </c>
      <c r="K278" s="4">
        <v>6398</v>
      </c>
      <c r="L278" s="4">
        <v>1071</v>
      </c>
      <c r="M278" s="4">
        <v>31105</v>
      </c>
      <c r="N278" s="4">
        <v>215956</v>
      </c>
      <c r="O278" s="4">
        <v>7937347</v>
      </c>
      <c r="P278" s="4">
        <v>132298</v>
      </c>
      <c r="Q278" s="4">
        <v>762</v>
      </c>
      <c r="R278" s="4">
        <v>3238</v>
      </c>
      <c r="S278" s="4">
        <v>1953757</v>
      </c>
      <c r="T278" s="4">
        <v>16923</v>
      </c>
      <c r="U278" s="4">
        <v>56</v>
      </c>
      <c r="V278" s="42" t="str">
        <f>IFERROR(VLOOKUP(U278,Mapping!$A$1:$B$17,2,0),Absent)</f>
        <v>Texas</v>
      </c>
      <c r="W278" s="4" t="str">
        <f>VLOOKUP(U278,Mapping!$A$1:$B$17,2,0)</f>
        <v>Texas</v>
      </c>
      <c r="X278" s="4">
        <v>22093052</v>
      </c>
      <c r="Y278" s="4">
        <v>405793</v>
      </c>
    </row>
    <row r="279" spans="2:25" x14ac:dyDescent="0.35">
      <c r="B279" s="34">
        <v>43989</v>
      </c>
      <c r="C279" s="34" t="str">
        <f t="shared" si="20"/>
        <v>2020_06</v>
      </c>
      <c r="D279" s="43" t="str">
        <f t="shared" si="21"/>
        <v>2020_6</v>
      </c>
      <c r="E279" s="43" t="str">
        <f t="shared" si="22"/>
        <v>2020_06</v>
      </c>
      <c r="F279" s="75">
        <f t="shared" si="23"/>
        <v>2020</v>
      </c>
      <c r="G279" s="75">
        <f t="shared" si="24"/>
        <v>6</v>
      </c>
      <c r="H279" s="4">
        <v>106284</v>
      </c>
      <c r="I279" s="4">
        <v>447</v>
      </c>
      <c r="J279" s="4">
        <v>8957</v>
      </c>
      <c r="K279" s="4">
        <v>6501</v>
      </c>
      <c r="L279" s="4">
        <v>655</v>
      </c>
      <c r="M279" s="4">
        <v>31490</v>
      </c>
      <c r="N279" s="4">
        <v>214885</v>
      </c>
      <c r="O279" s="4">
        <v>7805049</v>
      </c>
      <c r="P279" s="4">
        <v>188348</v>
      </c>
      <c r="Q279" s="4">
        <v>753</v>
      </c>
      <c r="R279" s="4">
        <v>3298</v>
      </c>
      <c r="S279" s="4">
        <v>1936834</v>
      </c>
      <c r="T279" s="4">
        <v>19056</v>
      </c>
      <c r="U279" s="4">
        <v>56</v>
      </c>
      <c r="V279" s="42" t="str">
        <f>IFERROR(VLOOKUP(U279,Mapping!$A$1:$B$17,2,0),Absent)</f>
        <v>Texas</v>
      </c>
      <c r="W279" s="4" t="str">
        <f>VLOOKUP(U279,Mapping!$A$1:$B$17,2,0)</f>
        <v>Texas</v>
      </c>
      <c r="X279" s="4">
        <v>21687259</v>
      </c>
      <c r="Y279" s="4">
        <v>434862</v>
      </c>
    </row>
    <row r="280" spans="2:25" x14ac:dyDescent="0.35">
      <c r="B280" s="34">
        <v>43988</v>
      </c>
      <c r="C280" s="34" t="str">
        <f t="shared" si="20"/>
        <v>2020_06</v>
      </c>
      <c r="D280" s="43" t="str">
        <f t="shared" si="21"/>
        <v>2020_6</v>
      </c>
      <c r="E280" s="43" t="str">
        <f t="shared" si="22"/>
        <v>2020_06</v>
      </c>
      <c r="F280" s="75">
        <f t="shared" si="23"/>
        <v>2020</v>
      </c>
      <c r="G280" s="75">
        <f t="shared" si="24"/>
        <v>6</v>
      </c>
      <c r="H280" s="4">
        <v>105837</v>
      </c>
      <c r="I280" s="4">
        <v>714</v>
      </c>
      <c r="J280" s="4">
        <v>8920</v>
      </c>
      <c r="K280" s="4">
        <v>6762</v>
      </c>
      <c r="L280" s="4">
        <v>989</v>
      </c>
      <c r="M280" s="4">
        <v>31994</v>
      </c>
      <c r="N280" s="4">
        <v>214230</v>
      </c>
      <c r="O280" s="4">
        <v>7616701</v>
      </c>
      <c r="P280" s="4">
        <v>224192</v>
      </c>
      <c r="Q280" s="4">
        <v>750</v>
      </c>
      <c r="R280" s="4">
        <v>3476</v>
      </c>
      <c r="S280" s="4">
        <v>1917778</v>
      </c>
      <c r="T280" s="4">
        <v>22746</v>
      </c>
      <c r="U280" s="4">
        <v>56</v>
      </c>
      <c r="V280" s="42" t="str">
        <f>IFERROR(VLOOKUP(U280,Mapping!$A$1:$B$17,2,0),Absent)</f>
        <v>Texas</v>
      </c>
      <c r="W280" s="4" t="str">
        <f>VLOOKUP(U280,Mapping!$A$1:$B$17,2,0)</f>
        <v>Texas</v>
      </c>
      <c r="X280" s="4">
        <v>21252397</v>
      </c>
      <c r="Y280" s="4">
        <v>557957</v>
      </c>
    </row>
    <row r="281" spans="2:25" x14ac:dyDescent="0.35">
      <c r="B281" s="34">
        <v>43987</v>
      </c>
      <c r="C281" s="34" t="str">
        <f t="shared" si="20"/>
        <v>2020_06</v>
      </c>
      <c r="D281" s="43" t="str">
        <f t="shared" si="21"/>
        <v>2020_6</v>
      </c>
      <c r="E281" s="43" t="str">
        <f t="shared" si="22"/>
        <v>2020_06</v>
      </c>
      <c r="F281" s="75">
        <f t="shared" si="23"/>
        <v>2020</v>
      </c>
      <c r="G281" s="75">
        <f t="shared" si="24"/>
        <v>6</v>
      </c>
      <c r="H281" s="4">
        <v>105123</v>
      </c>
      <c r="I281" s="4">
        <v>835</v>
      </c>
      <c r="J281" s="4">
        <v>8863</v>
      </c>
      <c r="K281" s="4">
        <v>6921</v>
      </c>
      <c r="L281" s="4">
        <v>1518</v>
      </c>
      <c r="M281" s="4">
        <v>32502</v>
      </c>
      <c r="N281" s="4">
        <v>213241</v>
      </c>
      <c r="O281" s="4">
        <v>7392509</v>
      </c>
      <c r="P281" s="4">
        <v>233592</v>
      </c>
      <c r="Q281" s="4">
        <v>740</v>
      </c>
      <c r="R281" s="4">
        <v>3520</v>
      </c>
      <c r="S281" s="4">
        <v>1895032</v>
      </c>
      <c r="T281" s="4">
        <v>23050</v>
      </c>
      <c r="U281" s="4">
        <v>56</v>
      </c>
      <c r="V281" s="42" t="str">
        <f>IFERROR(VLOOKUP(U281,Mapping!$A$1:$B$17,2,0),Absent)</f>
        <v>Texas</v>
      </c>
      <c r="W281" s="4" t="str">
        <f>VLOOKUP(U281,Mapping!$A$1:$B$17,2,0)</f>
        <v>Texas</v>
      </c>
      <c r="X281" s="4">
        <v>20694440</v>
      </c>
      <c r="Y281" s="4">
        <v>624244</v>
      </c>
    </row>
    <row r="282" spans="2:25" x14ac:dyDescent="0.35">
      <c r="B282" s="34">
        <v>43986</v>
      </c>
      <c r="C282" s="34" t="str">
        <f t="shared" si="20"/>
        <v>2020_06</v>
      </c>
      <c r="D282" s="43" t="str">
        <f t="shared" si="21"/>
        <v>2020_6</v>
      </c>
      <c r="E282" s="43" t="str">
        <f t="shared" si="22"/>
        <v>2020_06</v>
      </c>
      <c r="F282" s="75">
        <f t="shared" si="23"/>
        <v>2020</v>
      </c>
      <c r="G282" s="75">
        <f t="shared" si="24"/>
        <v>6</v>
      </c>
      <c r="H282" s="4">
        <v>104288</v>
      </c>
      <c r="I282" s="4">
        <v>883</v>
      </c>
      <c r="J282" s="4">
        <v>8787</v>
      </c>
      <c r="K282" s="4">
        <v>7044</v>
      </c>
      <c r="L282" s="4">
        <v>-2856</v>
      </c>
      <c r="M282" s="4">
        <v>32802</v>
      </c>
      <c r="N282" s="4">
        <v>211723</v>
      </c>
      <c r="O282" s="4">
        <v>7158917</v>
      </c>
      <c r="P282" s="4">
        <v>180430</v>
      </c>
      <c r="Q282" s="4">
        <v>723</v>
      </c>
      <c r="R282" s="4">
        <v>3662</v>
      </c>
      <c r="S282" s="4">
        <v>1871982</v>
      </c>
      <c r="T282" s="4">
        <v>20477</v>
      </c>
      <c r="U282" s="4">
        <v>56</v>
      </c>
      <c r="V282" s="42" t="str">
        <f>IFERROR(VLOOKUP(U282,Mapping!$A$1:$B$17,2,0),Absent)</f>
        <v>Texas</v>
      </c>
      <c r="W282" s="4" t="str">
        <f>VLOOKUP(U282,Mapping!$A$1:$B$17,2,0)</f>
        <v>Texas</v>
      </c>
      <c r="X282" s="4">
        <v>20070196</v>
      </c>
      <c r="Y282" s="4">
        <v>498869</v>
      </c>
    </row>
    <row r="283" spans="2:25" x14ac:dyDescent="0.35">
      <c r="B283" s="34">
        <v>43985</v>
      </c>
      <c r="C283" s="34" t="str">
        <f t="shared" si="20"/>
        <v>2020_06</v>
      </c>
      <c r="D283" s="43" t="str">
        <f t="shared" si="21"/>
        <v>2020_6</v>
      </c>
      <c r="E283" s="43" t="str">
        <f t="shared" si="22"/>
        <v>2020_06</v>
      </c>
      <c r="F283" s="75">
        <f t="shared" si="23"/>
        <v>2020</v>
      </c>
      <c r="G283" s="75">
        <f t="shared" si="24"/>
        <v>6</v>
      </c>
      <c r="H283" s="4">
        <v>103405</v>
      </c>
      <c r="I283" s="4">
        <v>975</v>
      </c>
      <c r="J283" s="4">
        <v>8688</v>
      </c>
      <c r="K283" s="4">
        <v>7229</v>
      </c>
      <c r="L283" s="4">
        <v>2145</v>
      </c>
      <c r="M283" s="4">
        <v>33227</v>
      </c>
      <c r="N283" s="4">
        <v>214579</v>
      </c>
      <c r="O283" s="4">
        <v>6978487</v>
      </c>
      <c r="P283" s="4">
        <v>185773</v>
      </c>
      <c r="Q283" s="4">
        <v>717</v>
      </c>
      <c r="R283" s="4">
        <v>3754</v>
      </c>
      <c r="S283" s="4">
        <v>1851505</v>
      </c>
      <c r="T283" s="4">
        <v>20182</v>
      </c>
      <c r="U283" s="4">
        <v>56</v>
      </c>
      <c r="V283" s="42" t="str">
        <f>IFERROR(VLOOKUP(U283,Mapping!$A$1:$B$17,2,0),Absent)</f>
        <v>Texas</v>
      </c>
      <c r="W283" s="4" t="str">
        <f>VLOOKUP(U283,Mapping!$A$1:$B$17,2,0)</f>
        <v>Texas</v>
      </c>
      <c r="X283" s="4">
        <v>19571327</v>
      </c>
      <c r="Y283" s="4">
        <v>504449</v>
      </c>
    </row>
    <row r="284" spans="2:25" x14ac:dyDescent="0.35">
      <c r="B284" s="34">
        <v>43984</v>
      </c>
      <c r="C284" s="34" t="str">
        <f t="shared" si="20"/>
        <v>2020_06</v>
      </c>
      <c r="D284" s="43" t="str">
        <f t="shared" si="21"/>
        <v>2020_6</v>
      </c>
      <c r="E284" s="43" t="str">
        <f t="shared" si="22"/>
        <v>2020_06</v>
      </c>
      <c r="F284" s="75">
        <f t="shared" si="23"/>
        <v>2020</v>
      </c>
      <c r="G284" s="75">
        <f t="shared" si="24"/>
        <v>6</v>
      </c>
      <c r="H284" s="4">
        <v>102430</v>
      </c>
      <c r="I284" s="4">
        <v>971</v>
      </c>
      <c r="J284" s="4">
        <v>8566</v>
      </c>
      <c r="K284" s="4">
        <v>7410</v>
      </c>
      <c r="L284" s="4">
        <v>1735</v>
      </c>
      <c r="M284" s="4">
        <v>33956</v>
      </c>
      <c r="N284" s="4">
        <v>212434</v>
      </c>
      <c r="O284" s="4">
        <v>6792714</v>
      </c>
      <c r="P284" s="4">
        <v>161590</v>
      </c>
      <c r="Q284" s="4">
        <v>710</v>
      </c>
      <c r="R284" s="4">
        <v>3854</v>
      </c>
      <c r="S284" s="4">
        <v>1831323</v>
      </c>
      <c r="T284" s="4">
        <v>19879</v>
      </c>
      <c r="U284" s="4">
        <v>56</v>
      </c>
      <c r="V284" s="42" t="str">
        <f>IFERROR(VLOOKUP(U284,Mapping!$A$1:$B$17,2,0),Absent)</f>
        <v>Texas</v>
      </c>
      <c r="W284" s="4" t="str">
        <f>VLOOKUP(U284,Mapping!$A$1:$B$17,2,0)</f>
        <v>Texas</v>
      </c>
      <c r="X284" s="4">
        <v>19066878</v>
      </c>
      <c r="Y284" s="4">
        <v>449048</v>
      </c>
    </row>
    <row r="285" spans="2:25" x14ac:dyDescent="0.35">
      <c r="B285" s="34">
        <v>43983</v>
      </c>
      <c r="C285" s="34" t="str">
        <f t="shared" si="20"/>
        <v>2020_06</v>
      </c>
      <c r="D285" s="43" t="str">
        <f t="shared" si="21"/>
        <v>2020_6</v>
      </c>
      <c r="E285" s="43" t="str">
        <f t="shared" si="22"/>
        <v>2020_06</v>
      </c>
      <c r="F285" s="75">
        <f t="shared" si="23"/>
        <v>2020</v>
      </c>
      <c r="G285" s="75">
        <f t="shared" si="24"/>
        <v>6</v>
      </c>
      <c r="H285" s="4">
        <v>101459</v>
      </c>
      <c r="I285" s="4">
        <v>679</v>
      </c>
      <c r="J285" s="4">
        <v>8485</v>
      </c>
      <c r="K285" s="4">
        <v>7592</v>
      </c>
      <c r="L285" s="4">
        <v>2862</v>
      </c>
      <c r="M285" s="4">
        <v>34325</v>
      </c>
      <c r="N285" s="4">
        <v>210699</v>
      </c>
      <c r="O285" s="4">
        <v>6631124</v>
      </c>
      <c r="P285" s="4">
        <v>158114</v>
      </c>
      <c r="Q285" s="4">
        <v>704</v>
      </c>
      <c r="R285" s="4">
        <v>3950</v>
      </c>
      <c r="S285" s="4">
        <v>1811444</v>
      </c>
      <c r="T285" s="4">
        <v>20101</v>
      </c>
      <c r="U285" s="4">
        <v>56</v>
      </c>
      <c r="V285" s="42" t="str">
        <f>IFERROR(VLOOKUP(U285,Mapping!$A$1:$B$17,2,0),Absent)</f>
        <v>Texas</v>
      </c>
      <c r="W285" s="4" t="str">
        <f>VLOOKUP(U285,Mapping!$A$1:$B$17,2,0)</f>
        <v>Texas</v>
      </c>
      <c r="X285" s="4">
        <v>18617830</v>
      </c>
      <c r="Y285" s="4">
        <v>419427</v>
      </c>
    </row>
    <row r="286" spans="2:25" x14ac:dyDescent="0.35">
      <c r="B286" s="34">
        <v>43982</v>
      </c>
      <c r="C286" s="34" t="str">
        <f t="shared" si="20"/>
        <v>2020_05</v>
      </c>
      <c r="D286" s="43" t="str">
        <f t="shared" si="21"/>
        <v>2020_5</v>
      </c>
      <c r="E286" s="43" t="str">
        <f t="shared" si="22"/>
        <v>2020_05</v>
      </c>
      <c r="F286" s="75">
        <f t="shared" si="23"/>
        <v>2020</v>
      </c>
      <c r="G286" s="75">
        <f t="shared" si="24"/>
        <v>5</v>
      </c>
      <c r="H286" s="4">
        <v>100780</v>
      </c>
      <c r="I286" s="4">
        <v>655</v>
      </c>
      <c r="J286" s="4">
        <v>8445</v>
      </c>
      <c r="K286" s="4">
        <v>7625</v>
      </c>
      <c r="L286" s="4">
        <v>895</v>
      </c>
      <c r="M286" s="4">
        <v>34925</v>
      </c>
      <c r="N286" s="4">
        <v>207837</v>
      </c>
      <c r="O286" s="4">
        <v>6473010</v>
      </c>
      <c r="P286" s="4">
        <v>147185</v>
      </c>
      <c r="Q286" s="4">
        <v>704</v>
      </c>
      <c r="R286" s="4">
        <v>3669</v>
      </c>
      <c r="S286" s="4">
        <v>1791343</v>
      </c>
      <c r="T286" s="4">
        <v>21641</v>
      </c>
      <c r="U286" s="4">
        <v>56</v>
      </c>
      <c r="V286" s="42" t="str">
        <f>IFERROR(VLOOKUP(U286,Mapping!$A$1:$B$17,2,0),Absent)</f>
        <v>Texas</v>
      </c>
      <c r="W286" s="4" t="str">
        <f>VLOOKUP(U286,Mapping!$A$1:$B$17,2,0)</f>
        <v>Texas</v>
      </c>
      <c r="X286" s="4">
        <v>18198403</v>
      </c>
      <c r="Y286" s="4">
        <v>430493</v>
      </c>
    </row>
    <row r="287" spans="2:25" x14ac:dyDescent="0.35">
      <c r="B287" s="34">
        <v>43981</v>
      </c>
      <c r="C287" s="34" t="str">
        <f t="shared" si="20"/>
        <v>2020_05</v>
      </c>
      <c r="D287" s="43" t="str">
        <f t="shared" si="21"/>
        <v>2020_5</v>
      </c>
      <c r="E287" s="43" t="str">
        <f t="shared" si="22"/>
        <v>2020_05</v>
      </c>
      <c r="F287" s="75">
        <f t="shared" si="23"/>
        <v>2020</v>
      </c>
      <c r="G287" s="75">
        <f t="shared" si="24"/>
        <v>5</v>
      </c>
      <c r="H287" s="4">
        <v>100125</v>
      </c>
      <c r="I287" s="4">
        <v>923</v>
      </c>
      <c r="J287" s="4">
        <v>8305</v>
      </c>
      <c r="K287" s="4">
        <v>7960</v>
      </c>
      <c r="L287" s="4">
        <v>1421</v>
      </c>
      <c r="M287" s="4">
        <v>35759</v>
      </c>
      <c r="N287" s="4">
        <v>206942</v>
      </c>
      <c r="O287" s="4">
        <v>6325825</v>
      </c>
      <c r="P287" s="4">
        <v>167649</v>
      </c>
      <c r="Q287" s="4">
        <v>698</v>
      </c>
      <c r="R287" s="4">
        <v>4008</v>
      </c>
      <c r="S287" s="4">
        <v>1769702</v>
      </c>
      <c r="T287" s="4">
        <v>23596</v>
      </c>
      <c r="U287" s="4">
        <v>56</v>
      </c>
      <c r="V287" s="42" t="str">
        <f>IFERROR(VLOOKUP(U287,Mapping!$A$1:$B$17,2,0),Absent)</f>
        <v>Texas</v>
      </c>
      <c r="W287" s="4" t="str">
        <f>VLOOKUP(U287,Mapping!$A$1:$B$17,2,0)</f>
        <v>Texas</v>
      </c>
      <c r="X287" s="4">
        <v>17767910</v>
      </c>
      <c r="Y287" s="4">
        <v>457174</v>
      </c>
    </row>
    <row r="288" spans="2:25" x14ac:dyDescent="0.35">
      <c r="B288" s="34">
        <v>43980</v>
      </c>
      <c r="C288" s="34" t="str">
        <f t="shared" si="20"/>
        <v>2020_05</v>
      </c>
      <c r="D288" s="43" t="str">
        <f t="shared" si="21"/>
        <v>2020_5</v>
      </c>
      <c r="E288" s="43" t="str">
        <f t="shared" si="22"/>
        <v>2020_05</v>
      </c>
      <c r="F288" s="75">
        <f t="shared" si="23"/>
        <v>2020</v>
      </c>
      <c r="G288" s="75">
        <f t="shared" si="24"/>
        <v>5</v>
      </c>
      <c r="H288" s="4">
        <v>99202</v>
      </c>
      <c r="I288" s="4">
        <v>1174</v>
      </c>
      <c r="J288" s="4">
        <v>8235</v>
      </c>
      <c r="K288" s="4">
        <v>8170</v>
      </c>
      <c r="L288" s="4">
        <v>1571</v>
      </c>
      <c r="M288" s="4">
        <v>36942</v>
      </c>
      <c r="N288" s="4">
        <v>205521</v>
      </c>
      <c r="O288" s="4">
        <v>6158176</v>
      </c>
      <c r="P288" s="4">
        <v>196292</v>
      </c>
      <c r="Q288" s="4">
        <v>689</v>
      </c>
      <c r="R288" s="4">
        <v>4028</v>
      </c>
      <c r="S288" s="4">
        <v>1746106</v>
      </c>
      <c r="T288" s="4">
        <v>23618</v>
      </c>
      <c r="U288" s="4">
        <v>56</v>
      </c>
      <c r="V288" s="42" t="str">
        <f>IFERROR(VLOOKUP(U288,Mapping!$A$1:$B$17,2,0),Absent)</f>
        <v>Texas</v>
      </c>
      <c r="W288" s="4" t="str">
        <f>VLOOKUP(U288,Mapping!$A$1:$B$17,2,0)</f>
        <v>Texas</v>
      </c>
      <c r="X288" s="4">
        <v>17310736</v>
      </c>
      <c r="Y288" s="4">
        <v>534228</v>
      </c>
    </row>
    <row r="289" spans="2:25" x14ac:dyDescent="0.35">
      <c r="B289" s="34">
        <v>43979</v>
      </c>
      <c r="C289" s="34" t="str">
        <f t="shared" si="20"/>
        <v>2020_05</v>
      </c>
      <c r="D289" s="43" t="str">
        <f t="shared" si="21"/>
        <v>2020_5</v>
      </c>
      <c r="E289" s="43" t="str">
        <f t="shared" si="22"/>
        <v>2020_05</v>
      </c>
      <c r="F289" s="75">
        <f t="shared" si="23"/>
        <v>2020</v>
      </c>
      <c r="G289" s="75">
        <f t="shared" si="24"/>
        <v>5</v>
      </c>
      <c r="H289" s="4">
        <v>98028</v>
      </c>
      <c r="I289" s="4">
        <v>1235</v>
      </c>
      <c r="J289" s="4">
        <v>8109</v>
      </c>
      <c r="K289" s="4">
        <v>8392</v>
      </c>
      <c r="L289" s="4">
        <v>1594</v>
      </c>
      <c r="M289" s="4">
        <v>38000</v>
      </c>
      <c r="N289" s="4">
        <v>203950</v>
      </c>
      <c r="O289" s="4">
        <v>5961884</v>
      </c>
      <c r="P289" s="4">
        <v>188257</v>
      </c>
      <c r="Q289" s="4">
        <v>676</v>
      </c>
      <c r="R289" s="4">
        <v>4079</v>
      </c>
      <c r="S289" s="4">
        <v>1722488</v>
      </c>
      <c r="T289" s="4">
        <v>22799</v>
      </c>
      <c r="U289" s="4">
        <v>56</v>
      </c>
      <c r="V289" s="42" t="str">
        <f>IFERROR(VLOOKUP(U289,Mapping!$A$1:$B$17,2,0),Absent)</f>
        <v>Texas</v>
      </c>
      <c r="W289" s="4" t="str">
        <f>VLOOKUP(U289,Mapping!$A$1:$B$17,2,0)</f>
        <v>Texas</v>
      </c>
      <c r="X289" s="4">
        <v>16776508</v>
      </c>
      <c r="Y289" s="4">
        <v>493996</v>
      </c>
    </row>
    <row r="290" spans="2:25" x14ac:dyDescent="0.35">
      <c r="B290" s="34">
        <v>43978</v>
      </c>
      <c r="C290" s="34" t="str">
        <f t="shared" si="20"/>
        <v>2020_05</v>
      </c>
      <c r="D290" s="43" t="str">
        <f t="shared" si="21"/>
        <v>2020_5</v>
      </c>
      <c r="E290" s="43" t="str">
        <f t="shared" si="22"/>
        <v>2020_05</v>
      </c>
      <c r="F290" s="75">
        <f t="shared" si="23"/>
        <v>2020</v>
      </c>
      <c r="G290" s="75">
        <f t="shared" si="24"/>
        <v>5</v>
      </c>
      <c r="H290" s="4">
        <v>96793</v>
      </c>
      <c r="I290" s="4">
        <v>1335</v>
      </c>
      <c r="J290" s="4">
        <v>8015</v>
      </c>
      <c r="K290" s="4">
        <v>8552</v>
      </c>
      <c r="L290" s="4">
        <v>1561</v>
      </c>
      <c r="M290" s="4">
        <v>38300</v>
      </c>
      <c r="N290" s="4">
        <v>202356</v>
      </c>
      <c r="O290" s="4">
        <v>5773627</v>
      </c>
      <c r="P290" s="4">
        <v>151062</v>
      </c>
      <c r="Q290" s="4">
        <v>666</v>
      </c>
      <c r="R290" s="4">
        <v>4223</v>
      </c>
      <c r="S290" s="4">
        <v>1699689</v>
      </c>
      <c r="T290" s="4">
        <v>19172</v>
      </c>
      <c r="U290" s="4">
        <v>56</v>
      </c>
      <c r="V290" s="42" t="str">
        <f>IFERROR(VLOOKUP(U290,Mapping!$A$1:$B$17,2,0),Absent)</f>
        <v>Texas</v>
      </c>
      <c r="W290" s="4" t="str">
        <f>VLOOKUP(U290,Mapping!$A$1:$B$17,2,0)</f>
        <v>Texas</v>
      </c>
      <c r="X290" s="4">
        <v>16282512</v>
      </c>
      <c r="Y290" s="4">
        <v>416554</v>
      </c>
    </row>
    <row r="291" spans="2:25" x14ac:dyDescent="0.35">
      <c r="B291" s="34">
        <v>43977</v>
      </c>
      <c r="C291" s="34" t="str">
        <f t="shared" si="20"/>
        <v>2020_05</v>
      </c>
      <c r="D291" s="43" t="str">
        <f t="shared" si="21"/>
        <v>2020_5</v>
      </c>
      <c r="E291" s="43" t="str">
        <f t="shared" si="22"/>
        <v>2020_05</v>
      </c>
      <c r="F291" s="75">
        <f t="shared" si="23"/>
        <v>2020</v>
      </c>
      <c r="G291" s="75">
        <f t="shared" si="24"/>
        <v>5</v>
      </c>
      <c r="H291" s="4">
        <v>95458</v>
      </c>
      <c r="I291" s="4">
        <v>665</v>
      </c>
      <c r="J291" s="4">
        <v>7899</v>
      </c>
      <c r="K291" s="4">
        <v>8580</v>
      </c>
      <c r="L291" s="4">
        <v>17287</v>
      </c>
      <c r="M291" s="4">
        <v>37751</v>
      </c>
      <c r="N291" s="4">
        <v>200795</v>
      </c>
      <c r="O291" s="4">
        <v>5622565</v>
      </c>
      <c r="P291" s="4">
        <v>112350</v>
      </c>
      <c r="Q291" s="4">
        <v>650</v>
      </c>
      <c r="R291" s="4">
        <v>4221</v>
      </c>
      <c r="S291" s="4">
        <v>1680517</v>
      </c>
      <c r="T291" s="4">
        <v>16690</v>
      </c>
      <c r="U291" s="4">
        <v>56</v>
      </c>
      <c r="V291" s="42" t="str">
        <f>IFERROR(VLOOKUP(U291,Mapping!$A$1:$B$17,2,0),Absent)</f>
        <v>Texas</v>
      </c>
      <c r="W291" s="4" t="str">
        <f>VLOOKUP(U291,Mapping!$A$1:$B$17,2,0)</f>
        <v>Texas</v>
      </c>
      <c r="X291" s="4">
        <v>15865958</v>
      </c>
      <c r="Y291" s="4">
        <v>315330</v>
      </c>
    </row>
    <row r="292" spans="2:25" x14ac:dyDescent="0.35">
      <c r="B292" s="34">
        <v>43976</v>
      </c>
      <c r="C292" s="34" t="str">
        <f t="shared" si="20"/>
        <v>2020_05</v>
      </c>
      <c r="D292" s="43" t="str">
        <f t="shared" si="21"/>
        <v>2020_5</v>
      </c>
      <c r="E292" s="43" t="str">
        <f t="shared" si="22"/>
        <v>2020_05</v>
      </c>
      <c r="F292" s="75">
        <f t="shared" si="23"/>
        <v>2020</v>
      </c>
      <c r="G292" s="75">
        <f t="shared" si="24"/>
        <v>5</v>
      </c>
      <c r="H292" s="4">
        <v>94793</v>
      </c>
      <c r="I292" s="4">
        <v>556</v>
      </c>
      <c r="J292" s="4">
        <v>7847</v>
      </c>
      <c r="K292" s="4">
        <v>8467</v>
      </c>
      <c r="L292" s="4">
        <v>898</v>
      </c>
      <c r="M292" s="4">
        <v>37703</v>
      </c>
      <c r="N292" s="4">
        <v>183508</v>
      </c>
      <c r="O292" s="4">
        <v>5510215</v>
      </c>
      <c r="P292" s="4">
        <v>167919</v>
      </c>
      <c r="Q292" s="4">
        <v>642</v>
      </c>
      <c r="R292" s="4">
        <v>4232</v>
      </c>
      <c r="S292" s="4">
        <v>1663827</v>
      </c>
      <c r="T292" s="4">
        <v>18555</v>
      </c>
      <c r="U292" s="4">
        <v>56</v>
      </c>
      <c r="V292" s="42" t="str">
        <f>IFERROR(VLOOKUP(U292,Mapping!$A$1:$B$17,2,0),Absent)</f>
        <v>Texas</v>
      </c>
      <c r="W292" s="4" t="str">
        <f>VLOOKUP(U292,Mapping!$A$1:$B$17,2,0)</f>
        <v>Texas</v>
      </c>
      <c r="X292" s="4">
        <v>15550628</v>
      </c>
      <c r="Y292" s="4">
        <v>408047</v>
      </c>
    </row>
    <row r="293" spans="2:25" x14ac:dyDescent="0.35">
      <c r="B293" s="34">
        <v>43975</v>
      </c>
      <c r="C293" s="34" t="str">
        <f t="shared" si="20"/>
        <v>2020_05</v>
      </c>
      <c r="D293" s="43" t="str">
        <f t="shared" si="21"/>
        <v>2020_5</v>
      </c>
      <c r="E293" s="43" t="str">
        <f t="shared" si="22"/>
        <v>2020_05</v>
      </c>
      <c r="F293" s="75">
        <f t="shared" si="23"/>
        <v>2020</v>
      </c>
      <c r="G293" s="75">
        <f t="shared" si="24"/>
        <v>5</v>
      </c>
      <c r="H293" s="4">
        <v>94237</v>
      </c>
      <c r="I293" s="4">
        <v>688</v>
      </c>
      <c r="J293" s="4">
        <v>7801</v>
      </c>
      <c r="K293" s="4">
        <v>8491</v>
      </c>
      <c r="L293" s="4">
        <v>1028</v>
      </c>
      <c r="M293" s="4">
        <v>37742</v>
      </c>
      <c r="N293" s="4">
        <v>182610</v>
      </c>
      <c r="O293" s="4">
        <v>5342296</v>
      </c>
      <c r="P293" s="4">
        <v>128061</v>
      </c>
      <c r="Q293" s="4">
        <v>639</v>
      </c>
      <c r="R293" s="4">
        <v>4380</v>
      </c>
      <c r="S293" s="4">
        <v>1645272</v>
      </c>
      <c r="T293" s="4">
        <v>19062</v>
      </c>
      <c r="U293" s="4">
        <v>56</v>
      </c>
      <c r="V293" s="42" t="str">
        <f>IFERROR(VLOOKUP(U293,Mapping!$A$1:$B$17,2,0),Absent)</f>
        <v>Texas</v>
      </c>
      <c r="W293" s="4" t="str">
        <f>VLOOKUP(U293,Mapping!$A$1:$B$17,2,0)</f>
        <v>Texas</v>
      </c>
      <c r="X293" s="4">
        <v>15142581</v>
      </c>
      <c r="Y293" s="4">
        <v>389319</v>
      </c>
    </row>
    <row r="294" spans="2:25" x14ac:dyDescent="0.35">
      <c r="B294" s="34">
        <v>43974</v>
      </c>
      <c r="C294" s="34" t="str">
        <f t="shared" si="20"/>
        <v>2020_05</v>
      </c>
      <c r="D294" s="43" t="str">
        <f t="shared" si="21"/>
        <v>2020_5</v>
      </c>
      <c r="E294" s="43" t="str">
        <f t="shared" si="22"/>
        <v>2020_05</v>
      </c>
      <c r="F294" s="75">
        <f t="shared" si="23"/>
        <v>2020</v>
      </c>
      <c r="G294" s="75">
        <f t="shared" si="24"/>
        <v>5</v>
      </c>
      <c r="H294" s="4">
        <v>93549</v>
      </c>
      <c r="I294" s="4">
        <v>1040</v>
      </c>
      <c r="J294" s="4">
        <v>7770</v>
      </c>
      <c r="K294" s="4">
        <v>8739</v>
      </c>
      <c r="L294" s="4">
        <v>1385</v>
      </c>
      <c r="M294" s="4">
        <v>38625</v>
      </c>
      <c r="N294" s="4">
        <v>181582</v>
      </c>
      <c r="O294" s="4">
        <v>5214235</v>
      </c>
      <c r="P294" s="4">
        <v>118220</v>
      </c>
      <c r="Q294" s="4">
        <v>638</v>
      </c>
      <c r="R294" s="4">
        <v>4621</v>
      </c>
      <c r="S294" s="4">
        <v>1626210</v>
      </c>
      <c r="T294" s="4">
        <v>22561</v>
      </c>
      <c r="U294" s="4">
        <v>56</v>
      </c>
      <c r="V294" s="42" t="str">
        <f>IFERROR(VLOOKUP(U294,Mapping!$A$1:$B$17,2,0),Absent)</f>
        <v>Texas</v>
      </c>
      <c r="W294" s="4" t="str">
        <f>VLOOKUP(U294,Mapping!$A$1:$B$17,2,0)</f>
        <v>Texas</v>
      </c>
      <c r="X294" s="4">
        <v>14753262</v>
      </c>
      <c r="Y294" s="4">
        <v>444574</v>
      </c>
    </row>
    <row r="295" spans="2:25" x14ac:dyDescent="0.35">
      <c r="B295" s="34">
        <v>43973</v>
      </c>
      <c r="C295" s="34" t="str">
        <f t="shared" si="20"/>
        <v>2020_05</v>
      </c>
      <c r="D295" s="43" t="str">
        <f t="shared" si="21"/>
        <v>2020_5</v>
      </c>
      <c r="E295" s="43" t="str">
        <f t="shared" si="22"/>
        <v>2020_05</v>
      </c>
      <c r="F295" s="75">
        <f t="shared" si="23"/>
        <v>2020</v>
      </c>
      <c r="G295" s="75">
        <f t="shared" si="24"/>
        <v>5</v>
      </c>
      <c r="H295" s="4">
        <v>92509</v>
      </c>
      <c r="I295" s="4">
        <v>1290</v>
      </c>
      <c r="J295" s="4">
        <v>7689</v>
      </c>
      <c r="K295" s="4">
        <v>9042</v>
      </c>
      <c r="L295" s="4">
        <v>3949</v>
      </c>
      <c r="M295" s="4">
        <v>40008</v>
      </c>
      <c r="N295" s="4">
        <v>180197</v>
      </c>
      <c r="O295" s="4">
        <v>5096015</v>
      </c>
      <c r="P295" s="4">
        <v>172853</v>
      </c>
      <c r="Q295" s="4">
        <v>633</v>
      </c>
      <c r="R295" s="4">
        <v>4714</v>
      </c>
      <c r="S295" s="4">
        <v>1603649</v>
      </c>
      <c r="T295" s="4">
        <v>24115</v>
      </c>
      <c r="U295" s="4">
        <v>56</v>
      </c>
      <c r="V295" s="42" t="str">
        <f>IFERROR(VLOOKUP(U295,Mapping!$A$1:$B$17,2,0),Absent)</f>
        <v>Texas</v>
      </c>
      <c r="W295" s="4" t="str">
        <f>VLOOKUP(U295,Mapping!$A$1:$B$17,2,0)</f>
        <v>Texas</v>
      </c>
      <c r="X295" s="4">
        <v>14308688</v>
      </c>
      <c r="Y295" s="4">
        <v>453783</v>
      </c>
    </row>
    <row r="296" spans="2:25" x14ac:dyDescent="0.35">
      <c r="B296" s="34">
        <v>43972</v>
      </c>
      <c r="C296" s="34" t="str">
        <f t="shared" si="20"/>
        <v>2020_05</v>
      </c>
      <c r="D296" s="43" t="str">
        <f t="shared" si="21"/>
        <v>2020_5</v>
      </c>
      <c r="E296" s="43" t="str">
        <f t="shared" si="22"/>
        <v>2020_05</v>
      </c>
      <c r="F296" s="75">
        <f t="shared" si="23"/>
        <v>2020</v>
      </c>
      <c r="G296" s="75">
        <f t="shared" si="24"/>
        <v>5</v>
      </c>
      <c r="H296" s="4">
        <v>91219</v>
      </c>
      <c r="I296" s="4">
        <v>1380</v>
      </c>
      <c r="J296" s="4">
        <v>7412</v>
      </c>
      <c r="K296" s="4">
        <v>9092</v>
      </c>
      <c r="L296" s="4">
        <v>4547</v>
      </c>
      <c r="M296" s="4">
        <v>41359</v>
      </c>
      <c r="N296" s="4">
        <v>176248</v>
      </c>
      <c r="O296" s="4">
        <v>4923162</v>
      </c>
      <c r="P296" s="4">
        <v>228097</v>
      </c>
      <c r="Q296" s="4">
        <v>616</v>
      </c>
      <c r="R296" s="4">
        <v>4871</v>
      </c>
      <c r="S296" s="4">
        <v>1579534</v>
      </c>
      <c r="T296" s="4">
        <v>26831</v>
      </c>
      <c r="U296" s="4">
        <v>56</v>
      </c>
      <c r="V296" s="42" t="str">
        <f>IFERROR(VLOOKUP(U296,Mapping!$A$1:$B$17,2,0),Absent)</f>
        <v>Texas</v>
      </c>
      <c r="W296" s="4" t="str">
        <f>VLOOKUP(U296,Mapping!$A$1:$B$17,2,0)</f>
        <v>Texas</v>
      </c>
      <c r="X296" s="4">
        <v>13854905</v>
      </c>
      <c r="Y296" s="4">
        <v>508832</v>
      </c>
    </row>
    <row r="297" spans="2:25" x14ac:dyDescent="0.35">
      <c r="B297" s="34">
        <v>43971</v>
      </c>
      <c r="C297" s="34" t="str">
        <f t="shared" si="20"/>
        <v>2020_05</v>
      </c>
      <c r="D297" s="43" t="str">
        <f t="shared" si="21"/>
        <v>2020_5</v>
      </c>
      <c r="E297" s="43" t="str">
        <f t="shared" si="22"/>
        <v>2020_05</v>
      </c>
      <c r="F297" s="75">
        <f t="shared" si="23"/>
        <v>2020</v>
      </c>
      <c r="G297" s="75">
        <f t="shared" si="24"/>
        <v>5</v>
      </c>
      <c r="H297" s="4">
        <v>89839</v>
      </c>
      <c r="I297" s="4">
        <v>1397</v>
      </c>
      <c r="J297" s="4">
        <v>7319</v>
      </c>
      <c r="K297" s="4">
        <v>9522</v>
      </c>
      <c r="L297" s="4">
        <v>1756</v>
      </c>
      <c r="M297" s="4">
        <v>41856</v>
      </c>
      <c r="N297" s="4">
        <v>171701</v>
      </c>
      <c r="O297" s="4">
        <v>4695065</v>
      </c>
      <c r="P297" s="4">
        <v>167279</v>
      </c>
      <c r="Q297" s="4">
        <v>613</v>
      </c>
      <c r="R297" s="4">
        <v>4907</v>
      </c>
      <c r="S297" s="4">
        <v>1552703</v>
      </c>
      <c r="T297" s="4">
        <v>21293</v>
      </c>
      <c r="U297" s="4">
        <v>56</v>
      </c>
      <c r="V297" s="42" t="str">
        <f>IFERROR(VLOOKUP(U297,Mapping!$A$1:$B$17,2,0),Absent)</f>
        <v>Texas</v>
      </c>
      <c r="W297" s="4" t="str">
        <f>VLOOKUP(U297,Mapping!$A$1:$B$17,2,0)</f>
        <v>Texas</v>
      </c>
      <c r="X297" s="4">
        <v>13346073</v>
      </c>
      <c r="Y297" s="4">
        <v>450292</v>
      </c>
    </row>
    <row r="298" spans="2:25" x14ac:dyDescent="0.35">
      <c r="B298" s="34">
        <v>43970</v>
      </c>
      <c r="C298" s="34" t="str">
        <f t="shared" si="20"/>
        <v>2020_05</v>
      </c>
      <c r="D298" s="43" t="str">
        <f t="shared" si="21"/>
        <v>2020_5</v>
      </c>
      <c r="E298" s="43" t="str">
        <f t="shared" si="22"/>
        <v>2020_05</v>
      </c>
      <c r="F298" s="75">
        <f t="shared" si="23"/>
        <v>2020</v>
      </c>
      <c r="G298" s="75">
        <f t="shared" si="24"/>
        <v>5</v>
      </c>
      <c r="H298" s="4">
        <v>88442</v>
      </c>
      <c r="I298" s="4">
        <v>1317</v>
      </c>
      <c r="J298" s="4">
        <v>7217</v>
      </c>
      <c r="K298" s="4">
        <v>9598</v>
      </c>
      <c r="L298" s="4">
        <v>1548</v>
      </c>
      <c r="M298" s="4">
        <v>42023</v>
      </c>
      <c r="N298" s="4">
        <v>169945</v>
      </c>
      <c r="O298" s="4">
        <v>4527786</v>
      </c>
      <c r="P298" s="4">
        <v>165975</v>
      </c>
      <c r="Q298" s="4">
        <v>606</v>
      </c>
      <c r="R298" s="4">
        <v>5032</v>
      </c>
      <c r="S298" s="4">
        <v>1531410</v>
      </c>
      <c r="T298" s="4">
        <v>20687</v>
      </c>
      <c r="U298" s="4">
        <v>56</v>
      </c>
      <c r="V298" s="42" t="str">
        <f>IFERROR(VLOOKUP(U298,Mapping!$A$1:$B$17,2,0),Absent)</f>
        <v>Texas</v>
      </c>
      <c r="W298" s="4" t="str">
        <f>VLOOKUP(U298,Mapping!$A$1:$B$17,2,0)</f>
        <v>Texas</v>
      </c>
      <c r="X298" s="4">
        <v>12895781</v>
      </c>
      <c r="Y298" s="4">
        <v>420506</v>
      </c>
    </row>
    <row r="299" spans="2:25" x14ac:dyDescent="0.35">
      <c r="B299" s="34">
        <v>43969</v>
      </c>
      <c r="C299" s="34" t="str">
        <f t="shared" si="20"/>
        <v>2020_05</v>
      </c>
      <c r="D299" s="43" t="str">
        <f t="shared" si="21"/>
        <v>2020_5</v>
      </c>
      <c r="E299" s="43" t="str">
        <f t="shared" si="22"/>
        <v>2020_05</v>
      </c>
      <c r="F299" s="75">
        <f t="shared" si="23"/>
        <v>2020</v>
      </c>
      <c r="G299" s="75">
        <f t="shared" si="24"/>
        <v>5</v>
      </c>
      <c r="H299" s="4">
        <v>87125</v>
      </c>
      <c r="I299" s="4">
        <v>854</v>
      </c>
      <c r="J299" s="4">
        <v>7064</v>
      </c>
      <c r="K299" s="4">
        <v>9748</v>
      </c>
      <c r="L299" s="4">
        <v>1132</v>
      </c>
      <c r="M299" s="4">
        <v>41940</v>
      </c>
      <c r="N299" s="4">
        <v>168397</v>
      </c>
      <c r="O299" s="4">
        <v>4361811</v>
      </c>
      <c r="P299" s="4">
        <v>127310</v>
      </c>
      <c r="Q299" s="4">
        <v>602</v>
      </c>
      <c r="R299" s="4">
        <v>5260</v>
      </c>
      <c r="S299" s="4">
        <v>1510723</v>
      </c>
      <c r="T299" s="4">
        <v>20597</v>
      </c>
      <c r="U299" s="4">
        <v>56</v>
      </c>
      <c r="V299" s="42" t="str">
        <f>IFERROR(VLOOKUP(U299,Mapping!$A$1:$B$17,2,0),Absent)</f>
        <v>Texas</v>
      </c>
      <c r="W299" s="4" t="str">
        <f>VLOOKUP(U299,Mapping!$A$1:$B$17,2,0)</f>
        <v>Texas</v>
      </c>
      <c r="X299" s="4">
        <v>12475275</v>
      </c>
      <c r="Y299" s="4">
        <v>349995</v>
      </c>
    </row>
    <row r="300" spans="2:25" x14ac:dyDescent="0.35">
      <c r="B300" s="34">
        <v>43968</v>
      </c>
      <c r="C300" s="34" t="str">
        <f t="shared" si="20"/>
        <v>2020_05</v>
      </c>
      <c r="D300" s="43" t="str">
        <f t="shared" si="21"/>
        <v>2020_5</v>
      </c>
      <c r="E300" s="43" t="str">
        <f t="shared" si="22"/>
        <v>2020_05</v>
      </c>
      <c r="F300" s="75">
        <f t="shared" si="23"/>
        <v>2020</v>
      </c>
      <c r="G300" s="75">
        <f t="shared" si="24"/>
        <v>5</v>
      </c>
      <c r="H300" s="4">
        <v>86271</v>
      </c>
      <c r="I300" s="4">
        <v>873</v>
      </c>
      <c r="J300" s="4">
        <v>7003</v>
      </c>
      <c r="K300" s="4">
        <v>9945</v>
      </c>
      <c r="L300" s="4">
        <v>1134</v>
      </c>
      <c r="M300" s="4">
        <v>42019</v>
      </c>
      <c r="N300" s="4">
        <v>167265</v>
      </c>
      <c r="O300" s="4">
        <v>4234501</v>
      </c>
      <c r="P300" s="4">
        <v>140015</v>
      </c>
      <c r="Q300" s="4">
        <v>593</v>
      </c>
      <c r="R300" s="4">
        <v>5467</v>
      </c>
      <c r="S300" s="4">
        <v>1490126</v>
      </c>
      <c r="T300" s="4">
        <v>20436</v>
      </c>
      <c r="U300" s="4">
        <v>56</v>
      </c>
      <c r="V300" s="42" t="str">
        <f>IFERROR(VLOOKUP(U300,Mapping!$A$1:$B$17,2,0),Absent)</f>
        <v>Texas</v>
      </c>
      <c r="W300" s="4" t="str">
        <f>VLOOKUP(U300,Mapping!$A$1:$B$17,2,0)</f>
        <v>Texas</v>
      </c>
      <c r="X300" s="4">
        <v>12125280</v>
      </c>
      <c r="Y300" s="4">
        <v>351153</v>
      </c>
    </row>
    <row r="301" spans="2:25" x14ac:dyDescent="0.35">
      <c r="B301" s="34">
        <v>43967</v>
      </c>
      <c r="C301" s="34" t="str">
        <f t="shared" si="20"/>
        <v>2020_05</v>
      </c>
      <c r="D301" s="43" t="str">
        <f t="shared" si="21"/>
        <v>2020_5</v>
      </c>
      <c r="E301" s="43" t="str">
        <f t="shared" si="22"/>
        <v>2020_05</v>
      </c>
      <c r="F301" s="75">
        <f t="shared" si="23"/>
        <v>2020</v>
      </c>
      <c r="G301" s="75">
        <f t="shared" si="24"/>
        <v>5</v>
      </c>
      <c r="H301" s="4">
        <v>85398</v>
      </c>
      <c r="I301" s="4">
        <v>1237</v>
      </c>
      <c r="J301" s="4">
        <v>6945</v>
      </c>
      <c r="K301" s="4">
        <v>10276</v>
      </c>
      <c r="L301" s="4">
        <v>1796</v>
      </c>
      <c r="M301" s="4">
        <v>43515</v>
      </c>
      <c r="N301" s="4">
        <v>166131</v>
      </c>
      <c r="O301" s="4">
        <v>4094486</v>
      </c>
      <c r="P301" s="4">
        <v>130077</v>
      </c>
      <c r="Q301" s="4">
        <v>592</v>
      </c>
      <c r="R301" s="4">
        <v>5532</v>
      </c>
      <c r="S301" s="4">
        <v>1469690</v>
      </c>
      <c r="T301" s="4">
        <v>23743</v>
      </c>
      <c r="U301" s="4">
        <v>56</v>
      </c>
      <c r="V301" s="42" t="str">
        <f>IFERROR(VLOOKUP(U301,Mapping!$A$1:$B$17,2,0),Absent)</f>
        <v>Texas</v>
      </c>
      <c r="W301" s="4" t="str">
        <f>VLOOKUP(U301,Mapping!$A$1:$B$17,2,0)</f>
        <v>Texas</v>
      </c>
      <c r="X301" s="4">
        <v>11774127</v>
      </c>
      <c r="Y301" s="4">
        <v>392591</v>
      </c>
    </row>
    <row r="302" spans="2:25" x14ac:dyDescent="0.35">
      <c r="B302" s="34">
        <v>43966</v>
      </c>
      <c r="C302" s="34" t="str">
        <f t="shared" si="20"/>
        <v>2020_05</v>
      </c>
      <c r="D302" s="43" t="str">
        <f t="shared" si="21"/>
        <v>2020_5</v>
      </c>
      <c r="E302" s="43" t="str">
        <f t="shared" si="22"/>
        <v>2020_05</v>
      </c>
      <c r="F302" s="75">
        <f t="shared" si="23"/>
        <v>2020</v>
      </c>
      <c r="G302" s="75">
        <f t="shared" si="24"/>
        <v>5</v>
      </c>
      <c r="H302" s="4">
        <v>84161</v>
      </c>
      <c r="I302" s="4">
        <v>1538</v>
      </c>
      <c r="J302" s="4">
        <v>6890</v>
      </c>
      <c r="K302" s="4">
        <v>10476</v>
      </c>
      <c r="L302" s="4">
        <v>1314</v>
      </c>
      <c r="M302" s="4">
        <v>44553</v>
      </c>
      <c r="N302" s="4">
        <v>164335</v>
      </c>
      <c r="O302" s="4">
        <v>3964409</v>
      </c>
      <c r="P302" s="4">
        <v>123836</v>
      </c>
      <c r="Q302" s="4">
        <v>589</v>
      </c>
      <c r="R302" s="4">
        <v>5744</v>
      </c>
      <c r="S302" s="4">
        <v>1445947</v>
      </c>
      <c r="T302" s="4">
        <v>25490</v>
      </c>
      <c r="U302" s="4">
        <v>56</v>
      </c>
      <c r="V302" s="42" t="str">
        <f>IFERROR(VLOOKUP(U302,Mapping!$A$1:$B$17,2,0),Absent)</f>
        <v>Texas</v>
      </c>
      <c r="W302" s="4" t="str">
        <f>VLOOKUP(U302,Mapping!$A$1:$B$17,2,0)</f>
        <v>Texas</v>
      </c>
      <c r="X302" s="4">
        <v>11381536</v>
      </c>
      <c r="Y302" s="4">
        <v>406415</v>
      </c>
    </row>
    <row r="303" spans="2:25" x14ac:dyDescent="0.35">
      <c r="B303" s="34">
        <v>43965</v>
      </c>
      <c r="C303" s="34" t="str">
        <f t="shared" si="20"/>
        <v>2020_05</v>
      </c>
      <c r="D303" s="43" t="str">
        <f t="shared" si="21"/>
        <v>2020_5</v>
      </c>
      <c r="E303" s="43" t="str">
        <f t="shared" si="22"/>
        <v>2020_05</v>
      </c>
      <c r="F303" s="75">
        <f t="shared" si="23"/>
        <v>2020</v>
      </c>
      <c r="G303" s="75">
        <f t="shared" si="24"/>
        <v>5</v>
      </c>
      <c r="H303" s="4">
        <v>82623</v>
      </c>
      <c r="I303" s="4">
        <v>1853</v>
      </c>
      <c r="J303" s="4">
        <v>6795</v>
      </c>
      <c r="K303" s="4">
        <v>10655</v>
      </c>
      <c r="L303" s="4">
        <v>3160</v>
      </c>
      <c r="M303" s="4">
        <v>45923</v>
      </c>
      <c r="N303" s="4">
        <v>163021</v>
      </c>
      <c r="O303" s="4">
        <v>3840573</v>
      </c>
      <c r="P303" s="4">
        <v>137271</v>
      </c>
      <c r="Q303" s="4">
        <v>582</v>
      </c>
      <c r="R303" s="4">
        <v>5940</v>
      </c>
      <c r="S303" s="4">
        <v>1420457</v>
      </c>
      <c r="T303" s="4">
        <v>26773</v>
      </c>
      <c r="U303" s="4">
        <v>56</v>
      </c>
      <c r="V303" s="42" t="str">
        <f>IFERROR(VLOOKUP(U303,Mapping!$A$1:$B$17,2,0),Absent)</f>
        <v>Texas</v>
      </c>
      <c r="W303" s="4" t="str">
        <f>VLOOKUP(U303,Mapping!$A$1:$B$17,2,0)</f>
        <v>Texas</v>
      </c>
      <c r="X303" s="4">
        <v>10975121</v>
      </c>
      <c r="Y303" s="4">
        <v>391455</v>
      </c>
    </row>
    <row r="304" spans="2:25" x14ac:dyDescent="0.35">
      <c r="B304" s="34">
        <v>43964</v>
      </c>
      <c r="C304" s="34" t="str">
        <f t="shared" si="20"/>
        <v>2020_05</v>
      </c>
      <c r="D304" s="43" t="str">
        <f t="shared" si="21"/>
        <v>2020_5</v>
      </c>
      <c r="E304" s="43" t="str">
        <f t="shared" si="22"/>
        <v>2020_05</v>
      </c>
      <c r="F304" s="75">
        <f t="shared" si="23"/>
        <v>2020</v>
      </c>
      <c r="G304" s="75">
        <f t="shared" si="24"/>
        <v>5</v>
      </c>
      <c r="H304" s="4">
        <v>80770</v>
      </c>
      <c r="I304" s="4">
        <v>1730</v>
      </c>
      <c r="J304" s="4">
        <v>6713</v>
      </c>
      <c r="K304" s="4">
        <v>10991</v>
      </c>
      <c r="L304" s="4">
        <v>1786</v>
      </c>
      <c r="M304" s="4">
        <v>46921</v>
      </c>
      <c r="N304" s="4">
        <v>159861</v>
      </c>
      <c r="O304" s="4">
        <v>3703302</v>
      </c>
      <c r="P304" s="4">
        <v>116695</v>
      </c>
      <c r="Q304" s="4">
        <v>572</v>
      </c>
      <c r="R304" s="4">
        <v>6164</v>
      </c>
      <c r="S304" s="4">
        <v>1393684</v>
      </c>
      <c r="T304" s="4">
        <v>21500</v>
      </c>
      <c r="U304" s="4">
        <v>56</v>
      </c>
      <c r="V304" s="42" t="str">
        <f>IFERROR(VLOOKUP(U304,Mapping!$A$1:$B$17,2,0),Absent)</f>
        <v>Texas</v>
      </c>
      <c r="W304" s="4" t="str">
        <f>VLOOKUP(U304,Mapping!$A$1:$B$17,2,0)</f>
        <v>Texas</v>
      </c>
      <c r="X304" s="4">
        <v>10583666</v>
      </c>
      <c r="Y304" s="4">
        <v>345138</v>
      </c>
    </row>
    <row r="305" spans="2:25" x14ac:dyDescent="0.35">
      <c r="B305" s="34">
        <v>43963</v>
      </c>
      <c r="C305" s="34" t="str">
        <f t="shared" si="20"/>
        <v>2020_05</v>
      </c>
      <c r="D305" s="43" t="str">
        <f t="shared" si="21"/>
        <v>2020_5</v>
      </c>
      <c r="E305" s="43" t="str">
        <f t="shared" si="22"/>
        <v>2020_05</v>
      </c>
      <c r="F305" s="75">
        <f t="shared" si="23"/>
        <v>2020</v>
      </c>
      <c r="G305" s="75">
        <f t="shared" si="24"/>
        <v>5</v>
      </c>
      <c r="H305" s="4">
        <v>79040</v>
      </c>
      <c r="I305" s="4">
        <v>1509</v>
      </c>
      <c r="J305" s="4">
        <v>6585</v>
      </c>
      <c r="K305" s="4">
        <v>11241</v>
      </c>
      <c r="L305" s="4">
        <v>1486</v>
      </c>
      <c r="M305" s="4">
        <v>47343</v>
      </c>
      <c r="N305" s="4">
        <v>158075</v>
      </c>
      <c r="O305" s="4">
        <v>3586607</v>
      </c>
      <c r="P305" s="4">
        <v>109273</v>
      </c>
      <c r="Q305" s="4">
        <v>559</v>
      </c>
      <c r="R305" s="4">
        <v>6350</v>
      </c>
      <c r="S305" s="4">
        <v>1372184</v>
      </c>
      <c r="T305" s="4">
        <v>22442</v>
      </c>
      <c r="U305" s="4">
        <v>56</v>
      </c>
      <c r="V305" s="42" t="str">
        <f>IFERROR(VLOOKUP(U305,Mapping!$A$1:$B$17,2,0),Absent)</f>
        <v>Texas</v>
      </c>
      <c r="W305" s="4" t="str">
        <f>VLOOKUP(U305,Mapping!$A$1:$B$17,2,0)</f>
        <v>Texas</v>
      </c>
      <c r="X305" s="4">
        <v>10238528</v>
      </c>
      <c r="Y305" s="4">
        <v>339232</v>
      </c>
    </row>
    <row r="306" spans="2:25" x14ac:dyDescent="0.35">
      <c r="B306" s="34">
        <v>43962</v>
      </c>
      <c r="C306" s="34" t="str">
        <f t="shared" si="20"/>
        <v>2020_05</v>
      </c>
      <c r="D306" s="43" t="str">
        <f t="shared" si="21"/>
        <v>2020_5</v>
      </c>
      <c r="E306" s="43" t="str">
        <f t="shared" si="22"/>
        <v>2020_05</v>
      </c>
      <c r="F306" s="75">
        <f t="shared" si="23"/>
        <v>2020</v>
      </c>
      <c r="G306" s="75">
        <f t="shared" si="24"/>
        <v>5</v>
      </c>
      <c r="H306" s="4">
        <v>77531</v>
      </c>
      <c r="I306" s="4">
        <v>891</v>
      </c>
      <c r="J306" s="4">
        <v>6488</v>
      </c>
      <c r="K306" s="4">
        <v>11153</v>
      </c>
      <c r="L306" s="4">
        <v>1374</v>
      </c>
      <c r="M306" s="4">
        <v>46550</v>
      </c>
      <c r="N306" s="4">
        <v>156589</v>
      </c>
      <c r="O306" s="4">
        <v>3477334</v>
      </c>
      <c r="P306" s="4">
        <v>207145</v>
      </c>
      <c r="Q306" s="4">
        <v>551</v>
      </c>
      <c r="R306" s="4">
        <v>6349</v>
      </c>
      <c r="S306" s="4">
        <v>1349742</v>
      </c>
      <c r="T306" s="4">
        <v>18140</v>
      </c>
      <c r="U306" s="4">
        <v>56</v>
      </c>
      <c r="V306" s="42" t="str">
        <f>IFERROR(VLOOKUP(U306,Mapping!$A$1:$B$17,2,0),Absent)</f>
        <v>Texas</v>
      </c>
      <c r="W306" s="4" t="str">
        <f>VLOOKUP(U306,Mapping!$A$1:$B$17,2,0)</f>
        <v>Texas</v>
      </c>
      <c r="X306" s="4">
        <v>9899296</v>
      </c>
      <c r="Y306" s="4">
        <v>374214</v>
      </c>
    </row>
    <row r="307" spans="2:25" x14ac:dyDescent="0.35">
      <c r="B307" s="34">
        <v>43961</v>
      </c>
      <c r="C307" s="34" t="str">
        <f t="shared" si="20"/>
        <v>2020_05</v>
      </c>
      <c r="D307" s="43" t="str">
        <f t="shared" si="21"/>
        <v>2020_5</v>
      </c>
      <c r="E307" s="43" t="str">
        <f t="shared" si="22"/>
        <v>2020_05</v>
      </c>
      <c r="F307" s="75">
        <f t="shared" si="23"/>
        <v>2020</v>
      </c>
      <c r="G307" s="75">
        <f t="shared" si="24"/>
        <v>5</v>
      </c>
      <c r="H307" s="4">
        <v>76640</v>
      </c>
      <c r="I307" s="4">
        <v>1035</v>
      </c>
      <c r="J307" s="4">
        <v>6445</v>
      </c>
      <c r="K307" s="4">
        <v>11382</v>
      </c>
      <c r="L307" s="4">
        <v>1043</v>
      </c>
      <c r="M307" s="4">
        <v>46735</v>
      </c>
      <c r="N307" s="4">
        <v>155215</v>
      </c>
      <c r="O307" s="4">
        <v>3270189</v>
      </c>
      <c r="P307" s="4">
        <v>93962</v>
      </c>
      <c r="Q307" s="4">
        <v>547</v>
      </c>
      <c r="R307" s="4">
        <v>6392</v>
      </c>
      <c r="S307" s="4">
        <v>1331602</v>
      </c>
      <c r="T307" s="4">
        <v>21116</v>
      </c>
      <c r="U307" s="4">
        <v>56</v>
      </c>
      <c r="V307" s="42" t="str">
        <f>IFERROR(VLOOKUP(U307,Mapping!$A$1:$B$17,2,0),Absent)</f>
        <v>Texas</v>
      </c>
      <c r="W307" s="4" t="str">
        <f>VLOOKUP(U307,Mapping!$A$1:$B$17,2,0)</f>
        <v>Texas</v>
      </c>
      <c r="X307" s="4">
        <v>9525082</v>
      </c>
      <c r="Y307" s="4">
        <v>275936</v>
      </c>
    </row>
    <row r="308" spans="2:25" x14ac:dyDescent="0.35">
      <c r="B308" s="34">
        <v>43960</v>
      </c>
      <c r="C308" s="34" t="str">
        <f t="shared" si="20"/>
        <v>2020_05</v>
      </c>
      <c r="D308" s="43" t="str">
        <f t="shared" si="21"/>
        <v>2020_5</v>
      </c>
      <c r="E308" s="43" t="str">
        <f t="shared" si="22"/>
        <v>2020_05</v>
      </c>
      <c r="F308" s="75">
        <f t="shared" si="23"/>
        <v>2020</v>
      </c>
      <c r="G308" s="75">
        <f t="shared" si="24"/>
        <v>5</v>
      </c>
      <c r="H308" s="4">
        <v>75605</v>
      </c>
      <c r="I308" s="4">
        <v>1456</v>
      </c>
      <c r="J308" s="4">
        <v>6367</v>
      </c>
      <c r="K308" s="4">
        <v>11504</v>
      </c>
      <c r="L308" s="4">
        <v>1680</v>
      </c>
      <c r="M308" s="4">
        <v>48581</v>
      </c>
      <c r="N308" s="4">
        <v>154172</v>
      </c>
      <c r="O308" s="4">
        <v>3176227</v>
      </c>
      <c r="P308" s="4">
        <v>111242</v>
      </c>
      <c r="Q308" s="4">
        <v>543</v>
      </c>
      <c r="R308" s="4">
        <v>6550</v>
      </c>
      <c r="S308" s="4">
        <v>1310486</v>
      </c>
      <c r="T308" s="4">
        <v>25320</v>
      </c>
      <c r="U308" s="4">
        <v>56</v>
      </c>
      <c r="V308" s="42" t="str">
        <f>IFERROR(VLOOKUP(U308,Mapping!$A$1:$B$17,2,0),Absent)</f>
        <v>Texas</v>
      </c>
      <c r="W308" s="4" t="str">
        <f>VLOOKUP(U308,Mapping!$A$1:$B$17,2,0)</f>
        <v>Texas</v>
      </c>
      <c r="X308" s="4">
        <v>9249146</v>
      </c>
      <c r="Y308" s="4">
        <v>323737</v>
      </c>
    </row>
    <row r="309" spans="2:25" x14ac:dyDescent="0.35">
      <c r="B309" s="34">
        <v>43959</v>
      </c>
      <c r="C309" s="34" t="str">
        <f t="shared" si="20"/>
        <v>2020_05</v>
      </c>
      <c r="D309" s="43" t="str">
        <f t="shared" si="21"/>
        <v>2020_5</v>
      </c>
      <c r="E309" s="43" t="str">
        <f t="shared" si="22"/>
        <v>2020_05</v>
      </c>
      <c r="F309" s="75">
        <f t="shared" si="23"/>
        <v>2020</v>
      </c>
      <c r="G309" s="75">
        <f t="shared" si="24"/>
        <v>5</v>
      </c>
      <c r="H309" s="4">
        <v>74149</v>
      </c>
      <c r="I309" s="4">
        <v>1784</v>
      </c>
      <c r="J309" s="4">
        <v>6294</v>
      </c>
      <c r="K309" s="4">
        <v>11786</v>
      </c>
      <c r="L309" s="4">
        <v>6230</v>
      </c>
      <c r="M309" s="4">
        <v>49770</v>
      </c>
      <c r="N309" s="4">
        <v>152492</v>
      </c>
      <c r="O309" s="4">
        <v>3064985</v>
      </c>
      <c r="P309" s="4">
        <v>104963</v>
      </c>
      <c r="Q309" s="4">
        <v>531</v>
      </c>
      <c r="R309" s="4">
        <v>6793</v>
      </c>
      <c r="S309" s="4">
        <v>1285166</v>
      </c>
      <c r="T309" s="4">
        <v>27197</v>
      </c>
      <c r="U309" s="4">
        <v>56</v>
      </c>
      <c r="V309" s="42" t="str">
        <f>IFERROR(VLOOKUP(U309,Mapping!$A$1:$B$17,2,0),Absent)</f>
        <v>Texas</v>
      </c>
      <c r="W309" s="4" t="str">
        <f>VLOOKUP(U309,Mapping!$A$1:$B$17,2,0)</f>
        <v>Texas</v>
      </c>
      <c r="X309" s="4">
        <v>8925409</v>
      </c>
      <c r="Y309" s="4">
        <v>312586</v>
      </c>
    </row>
    <row r="310" spans="2:25" x14ac:dyDescent="0.35">
      <c r="B310" s="34">
        <v>43958</v>
      </c>
      <c r="C310" s="34" t="str">
        <f t="shared" si="20"/>
        <v>2020_05</v>
      </c>
      <c r="D310" s="43" t="str">
        <f t="shared" si="21"/>
        <v>2020_5</v>
      </c>
      <c r="E310" s="43" t="str">
        <f t="shared" si="22"/>
        <v>2020_05</v>
      </c>
      <c r="F310" s="75">
        <f t="shared" si="23"/>
        <v>2020</v>
      </c>
      <c r="G310" s="75">
        <f t="shared" si="24"/>
        <v>5</v>
      </c>
      <c r="H310" s="4">
        <v>72365</v>
      </c>
      <c r="I310" s="4">
        <v>2748</v>
      </c>
      <c r="J310" s="4">
        <v>5174</v>
      </c>
      <c r="K310" s="4">
        <v>12135</v>
      </c>
      <c r="L310" s="4">
        <v>4191</v>
      </c>
      <c r="M310" s="4">
        <v>51445</v>
      </c>
      <c r="N310" s="4">
        <v>146262</v>
      </c>
      <c r="O310" s="4">
        <v>2960022</v>
      </c>
      <c r="P310" s="4">
        <v>93943</v>
      </c>
      <c r="Q310" s="4">
        <v>529</v>
      </c>
      <c r="R310" s="4">
        <v>7067</v>
      </c>
      <c r="S310" s="4">
        <v>1257969</v>
      </c>
      <c r="T310" s="4">
        <v>27229</v>
      </c>
      <c r="U310" s="4">
        <v>56</v>
      </c>
      <c r="V310" s="42" t="str">
        <f>IFERROR(VLOOKUP(U310,Mapping!$A$1:$B$17,2,0),Absent)</f>
        <v>Texas</v>
      </c>
      <c r="W310" s="4" t="str">
        <f>VLOOKUP(U310,Mapping!$A$1:$B$17,2,0)</f>
        <v>Texas</v>
      </c>
      <c r="X310" s="4">
        <v>8612823</v>
      </c>
      <c r="Y310" s="4">
        <v>330008</v>
      </c>
    </row>
    <row r="311" spans="2:25" x14ac:dyDescent="0.35">
      <c r="B311" s="34">
        <v>43957</v>
      </c>
      <c r="C311" s="34" t="str">
        <f t="shared" si="20"/>
        <v>2020_05</v>
      </c>
      <c r="D311" s="43" t="str">
        <f t="shared" si="21"/>
        <v>2020_5</v>
      </c>
      <c r="E311" s="43" t="str">
        <f t="shared" si="22"/>
        <v>2020_05</v>
      </c>
      <c r="F311" s="75">
        <f t="shared" si="23"/>
        <v>2020</v>
      </c>
      <c r="G311" s="75">
        <f t="shared" si="24"/>
        <v>5</v>
      </c>
      <c r="H311" s="4">
        <v>69617</v>
      </c>
      <c r="I311" s="4">
        <v>1918</v>
      </c>
      <c r="J311" s="4">
        <v>4911</v>
      </c>
      <c r="K311" s="4">
        <v>12480</v>
      </c>
      <c r="L311" s="4">
        <v>2154</v>
      </c>
      <c r="M311" s="4">
        <v>52609</v>
      </c>
      <c r="N311" s="4">
        <v>142071</v>
      </c>
      <c r="O311" s="4">
        <v>2866079</v>
      </c>
      <c r="P311" s="4">
        <v>89076</v>
      </c>
      <c r="Q311" s="4">
        <v>449</v>
      </c>
      <c r="R311" s="4">
        <v>4758</v>
      </c>
      <c r="S311" s="4">
        <v>1230740</v>
      </c>
      <c r="T311" s="4">
        <v>25256</v>
      </c>
      <c r="U311" s="4">
        <v>56</v>
      </c>
      <c r="V311" s="42" t="str">
        <f>IFERROR(VLOOKUP(U311,Mapping!$A$1:$B$17,2,0),Absent)</f>
        <v>Texas</v>
      </c>
      <c r="W311" s="4" t="str">
        <f>VLOOKUP(U311,Mapping!$A$1:$B$17,2,0)</f>
        <v>Texas</v>
      </c>
      <c r="X311" s="4">
        <v>8282815</v>
      </c>
      <c r="Y311" s="4">
        <v>284216</v>
      </c>
    </row>
    <row r="312" spans="2:25" x14ac:dyDescent="0.35">
      <c r="B312" s="34">
        <v>43956</v>
      </c>
      <c r="C312" s="34" t="str">
        <f t="shared" si="20"/>
        <v>2020_05</v>
      </c>
      <c r="D312" s="43" t="str">
        <f t="shared" si="21"/>
        <v>2020_5</v>
      </c>
      <c r="E312" s="43" t="str">
        <f t="shared" si="22"/>
        <v>2020_05</v>
      </c>
      <c r="F312" s="75">
        <f t="shared" si="23"/>
        <v>2020</v>
      </c>
      <c r="G312" s="75">
        <f t="shared" si="24"/>
        <v>5</v>
      </c>
      <c r="H312" s="4">
        <v>67699</v>
      </c>
      <c r="I312" s="4">
        <v>2490</v>
      </c>
      <c r="J312" s="4">
        <v>4794</v>
      </c>
      <c r="K312" s="4">
        <v>12620</v>
      </c>
      <c r="L312" s="4">
        <v>1932</v>
      </c>
      <c r="M312" s="4">
        <v>53164</v>
      </c>
      <c r="N312" s="4">
        <v>139917</v>
      </c>
      <c r="O312" s="4">
        <v>2777003</v>
      </c>
      <c r="P312" s="4">
        <v>104879</v>
      </c>
      <c r="Q312" s="4">
        <v>439</v>
      </c>
      <c r="R312" s="4">
        <v>4810</v>
      </c>
      <c r="S312" s="4">
        <v>1205484</v>
      </c>
      <c r="T312" s="4">
        <v>22344</v>
      </c>
      <c r="U312" s="4">
        <v>56</v>
      </c>
      <c r="V312" s="42" t="str">
        <f>IFERROR(VLOOKUP(U312,Mapping!$A$1:$B$17,2,0),Absent)</f>
        <v>Texas</v>
      </c>
      <c r="W312" s="4" t="str">
        <f>VLOOKUP(U312,Mapping!$A$1:$B$17,2,0)</f>
        <v>Texas</v>
      </c>
      <c r="X312" s="4">
        <v>7998599</v>
      </c>
      <c r="Y312" s="4">
        <v>278449</v>
      </c>
    </row>
    <row r="313" spans="2:25" x14ac:dyDescent="0.35">
      <c r="B313" s="34">
        <v>43954</v>
      </c>
      <c r="C313" s="34" t="str">
        <f t="shared" si="20"/>
        <v>2020_05</v>
      </c>
      <c r="D313" s="43" t="str">
        <f t="shared" si="21"/>
        <v>2020_5</v>
      </c>
      <c r="E313" s="43" t="str">
        <f t="shared" si="22"/>
        <v>2020_05</v>
      </c>
      <c r="F313" s="75">
        <f t="shared" si="23"/>
        <v>2020</v>
      </c>
      <c r="G313" s="75">
        <f t="shared" si="24"/>
        <v>5</v>
      </c>
      <c r="H313" s="4">
        <v>64181</v>
      </c>
      <c r="I313" s="4">
        <v>1248</v>
      </c>
      <c r="J313" s="4">
        <v>4502</v>
      </c>
      <c r="K313" s="4">
        <v>12724</v>
      </c>
      <c r="L313" s="4">
        <v>1855</v>
      </c>
      <c r="M313" s="4">
        <v>52623</v>
      </c>
      <c r="N313" s="4">
        <v>136220</v>
      </c>
      <c r="O313" s="4">
        <v>2582879</v>
      </c>
      <c r="P313" s="4">
        <v>95643</v>
      </c>
      <c r="Q313" s="4">
        <v>425</v>
      </c>
      <c r="R313" s="4">
        <v>4762</v>
      </c>
      <c r="S313" s="4">
        <v>1160945</v>
      </c>
      <c r="T313" s="4">
        <v>25789</v>
      </c>
      <c r="U313" s="4">
        <v>56</v>
      </c>
      <c r="V313" s="42" t="str">
        <f>IFERROR(VLOOKUP(U313,Mapping!$A$1:$B$17,2,0),Absent)</f>
        <v>Texas</v>
      </c>
      <c r="W313" s="4" t="str">
        <f>VLOOKUP(U313,Mapping!$A$1:$B$17,2,0)</f>
        <v>Texas</v>
      </c>
      <c r="X313" s="4">
        <v>7483965</v>
      </c>
      <c r="Y313" s="4">
        <v>240968</v>
      </c>
    </row>
    <row r="314" spans="2:25" x14ac:dyDescent="0.35">
      <c r="B314" s="34">
        <v>43953</v>
      </c>
      <c r="C314" s="34" t="str">
        <f t="shared" si="20"/>
        <v>2020_05</v>
      </c>
      <c r="D314" s="43" t="str">
        <f t="shared" si="21"/>
        <v>2020_5</v>
      </c>
      <c r="E314" s="43" t="str">
        <f t="shared" si="22"/>
        <v>2020_05</v>
      </c>
      <c r="F314" s="75">
        <f t="shared" si="23"/>
        <v>2020</v>
      </c>
      <c r="G314" s="75">
        <f t="shared" si="24"/>
        <v>5</v>
      </c>
      <c r="H314" s="4">
        <v>62933</v>
      </c>
      <c r="I314" s="4">
        <v>1527</v>
      </c>
      <c r="J314" s="4">
        <v>4386</v>
      </c>
      <c r="K314" s="4">
        <v>12904</v>
      </c>
      <c r="L314" s="4">
        <v>1995</v>
      </c>
      <c r="M314" s="4">
        <v>54008</v>
      </c>
      <c r="N314" s="4">
        <v>134365</v>
      </c>
      <c r="O314" s="4">
        <v>2487236</v>
      </c>
      <c r="P314" s="4">
        <v>79105</v>
      </c>
      <c r="Q314" s="4">
        <v>375</v>
      </c>
      <c r="R314" s="4">
        <v>4846</v>
      </c>
      <c r="S314" s="4">
        <v>1135156</v>
      </c>
      <c r="T314" s="4">
        <v>29196</v>
      </c>
      <c r="U314" s="4">
        <v>56</v>
      </c>
      <c r="V314" s="42" t="str">
        <f>IFERROR(VLOOKUP(U314,Mapping!$A$1:$B$17,2,0),Absent)</f>
        <v>Texas</v>
      </c>
      <c r="W314" s="4" t="str">
        <f>VLOOKUP(U314,Mapping!$A$1:$B$17,2,0)</f>
        <v>Texas</v>
      </c>
      <c r="X314" s="4">
        <v>7242997</v>
      </c>
      <c r="Y314" s="4">
        <v>272239</v>
      </c>
    </row>
    <row r="315" spans="2:25" x14ac:dyDescent="0.35">
      <c r="B315" s="34">
        <v>43952</v>
      </c>
      <c r="C315" s="34" t="str">
        <f t="shared" si="20"/>
        <v>2020_05</v>
      </c>
      <c r="D315" s="43" t="str">
        <f t="shared" si="21"/>
        <v>2020_5</v>
      </c>
      <c r="E315" s="43" t="str">
        <f t="shared" si="22"/>
        <v>2020_05</v>
      </c>
      <c r="F315" s="75">
        <f t="shared" si="23"/>
        <v>2020</v>
      </c>
      <c r="G315" s="75">
        <f t="shared" si="24"/>
        <v>5</v>
      </c>
      <c r="H315" s="4">
        <v>61406</v>
      </c>
      <c r="I315" s="4">
        <v>1809</v>
      </c>
      <c r="J315" s="4">
        <v>4300</v>
      </c>
      <c r="K315" s="4">
        <v>12861</v>
      </c>
      <c r="L315" s="4">
        <v>9874</v>
      </c>
      <c r="M315" s="4">
        <v>54897</v>
      </c>
      <c r="N315" s="4">
        <v>132370</v>
      </c>
      <c r="O315" s="4">
        <v>2408131</v>
      </c>
      <c r="P315" s="4">
        <v>104558</v>
      </c>
      <c r="Q315" s="4">
        <v>376</v>
      </c>
      <c r="R315" s="4">
        <v>4712</v>
      </c>
      <c r="S315" s="4">
        <v>1105960</v>
      </c>
      <c r="T315" s="4">
        <v>32808</v>
      </c>
      <c r="U315" s="4">
        <v>56</v>
      </c>
      <c r="V315" s="42" t="str">
        <f>IFERROR(VLOOKUP(U315,Mapping!$A$1:$B$17,2,0),Absent)</f>
        <v>Texas</v>
      </c>
      <c r="W315" s="4" t="str">
        <f>VLOOKUP(U315,Mapping!$A$1:$B$17,2,0)</f>
        <v>Texas</v>
      </c>
      <c r="X315" s="4">
        <v>6970758</v>
      </c>
      <c r="Y315" s="4">
        <v>285823</v>
      </c>
    </row>
    <row r="316" spans="2:25" x14ac:dyDescent="0.35">
      <c r="B316" s="34">
        <v>43951</v>
      </c>
      <c r="C316" s="34" t="str">
        <f t="shared" si="20"/>
        <v>2020_04</v>
      </c>
      <c r="D316" s="43" t="str">
        <f t="shared" si="21"/>
        <v>2020_4</v>
      </c>
      <c r="E316" s="43" t="str">
        <f t="shared" si="22"/>
        <v>2020_04</v>
      </c>
      <c r="F316" s="75">
        <f t="shared" si="23"/>
        <v>2020</v>
      </c>
      <c r="G316" s="75">
        <f t="shared" si="24"/>
        <v>4</v>
      </c>
      <c r="H316" s="4">
        <v>59597</v>
      </c>
      <c r="I316" s="4">
        <v>2160</v>
      </c>
      <c r="J316" s="4">
        <v>4192</v>
      </c>
      <c r="K316" s="4">
        <v>13246</v>
      </c>
      <c r="L316" s="4">
        <v>2382</v>
      </c>
      <c r="M316" s="4">
        <v>54905</v>
      </c>
      <c r="N316" s="4">
        <v>122496</v>
      </c>
      <c r="O316" s="4">
        <v>2303573</v>
      </c>
      <c r="P316" s="4">
        <v>81678</v>
      </c>
      <c r="Q316" s="4">
        <v>373</v>
      </c>
      <c r="R316" s="4">
        <v>4708</v>
      </c>
      <c r="S316" s="4">
        <v>1073152</v>
      </c>
      <c r="T316" s="4">
        <v>30046</v>
      </c>
      <c r="U316" s="4">
        <v>56</v>
      </c>
      <c r="V316" s="42" t="str">
        <f>IFERROR(VLOOKUP(U316,Mapping!$A$1:$B$17,2,0),Absent)</f>
        <v>Texas</v>
      </c>
      <c r="W316" s="4" t="str">
        <f>VLOOKUP(U316,Mapping!$A$1:$B$17,2,0)</f>
        <v>Texas</v>
      </c>
      <c r="X316" s="4">
        <v>6684935</v>
      </c>
      <c r="Y316" s="4">
        <v>275561</v>
      </c>
    </row>
    <row r="317" spans="2:25" x14ac:dyDescent="0.35">
      <c r="B317" s="34">
        <v>43950</v>
      </c>
      <c r="C317" s="34" t="str">
        <f t="shared" si="20"/>
        <v>2020_04</v>
      </c>
      <c r="D317" s="43" t="str">
        <f t="shared" si="21"/>
        <v>2020_4</v>
      </c>
      <c r="E317" s="43" t="str">
        <f t="shared" si="22"/>
        <v>2020_04</v>
      </c>
      <c r="F317" s="75">
        <f t="shared" si="23"/>
        <v>2020</v>
      </c>
      <c r="G317" s="75">
        <f t="shared" si="24"/>
        <v>4</v>
      </c>
      <c r="H317" s="4">
        <v>57437</v>
      </c>
      <c r="I317" s="4">
        <v>2676</v>
      </c>
      <c r="J317" s="4">
        <v>4093</v>
      </c>
      <c r="K317" s="4">
        <v>13550</v>
      </c>
      <c r="L317" s="4">
        <v>2946</v>
      </c>
      <c r="M317" s="4">
        <v>56009</v>
      </c>
      <c r="N317" s="4">
        <v>120114</v>
      </c>
      <c r="O317" s="4">
        <v>2221895</v>
      </c>
      <c r="P317" s="4">
        <v>87461</v>
      </c>
      <c r="Q317" s="4">
        <v>365</v>
      </c>
      <c r="R317" s="4">
        <v>4803</v>
      </c>
      <c r="S317" s="4">
        <v>1043106</v>
      </c>
      <c r="T317" s="4">
        <v>26176</v>
      </c>
      <c r="U317" s="4">
        <v>56</v>
      </c>
      <c r="V317" s="42" t="str">
        <f>IFERROR(VLOOKUP(U317,Mapping!$A$1:$B$17,2,0),Absent)</f>
        <v>Texas</v>
      </c>
      <c r="W317" s="4" t="str">
        <f>VLOOKUP(U317,Mapping!$A$1:$B$17,2,0)</f>
        <v>Texas</v>
      </c>
      <c r="X317" s="4">
        <v>6409374</v>
      </c>
      <c r="Y317" s="4">
        <v>256119</v>
      </c>
    </row>
    <row r="318" spans="2:25" x14ac:dyDescent="0.35">
      <c r="B318" s="34">
        <v>43949</v>
      </c>
      <c r="C318" s="34" t="str">
        <f t="shared" si="20"/>
        <v>2020_04</v>
      </c>
      <c r="D318" s="43" t="str">
        <f t="shared" si="21"/>
        <v>2020_4</v>
      </c>
      <c r="E318" s="43" t="str">
        <f t="shared" si="22"/>
        <v>2020_04</v>
      </c>
      <c r="F318" s="75">
        <f t="shared" si="23"/>
        <v>2020</v>
      </c>
      <c r="G318" s="75">
        <f t="shared" si="24"/>
        <v>4</v>
      </c>
      <c r="H318" s="4">
        <v>54761</v>
      </c>
      <c r="I318" s="4">
        <v>2078</v>
      </c>
      <c r="J318" s="4">
        <v>3798</v>
      </c>
      <c r="K318" s="4">
        <v>13562</v>
      </c>
      <c r="L318" s="4">
        <v>2014</v>
      </c>
      <c r="M318" s="4">
        <v>56034</v>
      </c>
      <c r="N318" s="4">
        <v>117168</v>
      </c>
      <c r="O318" s="4">
        <v>2134434</v>
      </c>
      <c r="P318" s="4">
        <v>69320</v>
      </c>
      <c r="Q318" s="4">
        <v>252</v>
      </c>
      <c r="R318" s="4">
        <v>4760</v>
      </c>
      <c r="S318" s="4">
        <v>1016930</v>
      </c>
      <c r="T318" s="4">
        <v>25234</v>
      </c>
      <c r="U318" s="4">
        <v>56</v>
      </c>
      <c r="V318" s="42" t="str">
        <f>IFERROR(VLOOKUP(U318,Mapping!$A$1:$B$17,2,0),Absent)</f>
        <v>Texas</v>
      </c>
      <c r="W318" s="4" t="str">
        <f>VLOOKUP(U318,Mapping!$A$1:$B$17,2,0)</f>
        <v>Texas</v>
      </c>
      <c r="X318" s="4">
        <v>6153255</v>
      </c>
      <c r="Y318" s="4">
        <v>216665</v>
      </c>
    </row>
    <row r="319" spans="2:25" x14ac:dyDescent="0.35">
      <c r="B319" s="34">
        <v>43948</v>
      </c>
      <c r="C319" s="34" t="str">
        <f t="shared" si="20"/>
        <v>2020_04</v>
      </c>
      <c r="D319" s="43" t="str">
        <f t="shared" si="21"/>
        <v>2020_4</v>
      </c>
      <c r="E319" s="43" t="str">
        <f t="shared" si="22"/>
        <v>2020_04</v>
      </c>
      <c r="F319" s="75">
        <f t="shared" si="23"/>
        <v>2020</v>
      </c>
      <c r="G319" s="75">
        <f t="shared" si="24"/>
        <v>4</v>
      </c>
      <c r="H319" s="4">
        <v>52683</v>
      </c>
      <c r="I319" s="4">
        <v>1290</v>
      </c>
      <c r="J319" s="4">
        <v>3720</v>
      </c>
      <c r="K319" s="4">
        <v>13812</v>
      </c>
      <c r="L319" s="4">
        <v>2245</v>
      </c>
      <c r="M319" s="4">
        <v>56183</v>
      </c>
      <c r="N319" s="4">
        <v>115154</v>
      </c>
      <c r="O319" s="4">
        <v>2065114</v>
      </c>
      <c r="P319" s="4">
        <v>62965</v>
      </c>
      <c r="Q319" s="4">
        <v>252</v>
      </c>
      <c r="R319" s="4">
        <v>4867</v>
      </c>
      <c r="S319" s="4">
        <v>991696</v>
      </c>
      <c r="T319" s="4">
        <v>22407</v>
      </c>
      <c r="U319" s="4">
        <v>56</v>
      </c>
      <c r="V319" s="42" t="str">
        <f>IFERROR(VLOOKUP(U319,Mapping!$A$1:$B$17,2,0),Absent)</f>
        <v>Texas</v>
      </c>
      <c r="W319" s="4" t="str">
        <f>VLOOKUP(U319,Mapping!$A$1:$B$17,2,0)</f>
        <v>Texas</v>
      </c>
      <c r="X319" s="4">
        <v>5936590</v>
      </c>
      <c r="Y319" s="4">
        <v>194539</v>
      </c>
    </row>
    <row r="320" spans="2:25" x14ac:dyDescent="0.35">
      <c r="B320" s="34">
        <v>43947</v>
      </c>
      <c r="C320" s="34" t="str">
        <f t="shared" si="20"/>
        <v>2020_04</v>
      </c>
      <c r="D320" s="43" t="str">
        <f t="shared" si="21"/>
        <v>2020_4</v>
      </c>
      <c r="E320" s="43" t="str">
        <f t="shared" si="22"/>
        <v>2020_04</v>
      </c>
      <c r="F320" s="75">
        <f t="shared" si="23"/>
        <v>2020</v>
      </c>
      <c r="G320" s="75">
        <f t="shared" si="24"/>
        <v>4</v>
      </c>
      <c r="H320" s="4">
        <v>51393</v>
      </c>
      <c r="I320" s="4">
        <v>1219</v>
      </c>
      <c r="J320" s="4">
        <v>2571</v>
      </c>
      <c r="K320" s="4">
        <v>14093</v>
      </c>
      <c r="L320" s="4">
        <v>2215</v>
      </c>
      <c r="M320" s="4">
        <v>56161</v>
      </c>
      <c r="N320" s="4">
        <v>112909</v>
      </c>
      <c r="O320" s="4">
        <v>2002149</v>
      </c>
      <c r="P320" s="4">
        <v>75323</v>
      </c>
      <c r="Q320" s="4">
        <v>227</v>
      </c>
      <c r="R320" s="4">
        <v>5119</v>
      </c>
      <c r="S320" s="4">
        <v>969289</v>
      </c>
      <c r="T320" s="4">
        <v>27314</v>
      </c>
      <c r="U320" s="4">
        <v>56</v>
      </c>
      <c r="V320" s="42" t="str">
        <f>IFERROR(VLOOKUP(U320,Mapping!$A$1:$B$17,2,0),Absent)</f>
        <v>Texas</v>
      </c>
      <c r="W320" s="4" t="str">
        <f>VLOOKUP(U320,Mapping!$A$1:$B$17,2,0)</f>
        <v>Texas</v>
      </c>
      <c r="X320" s="4">
        <v>5742051</v>
      </c>
      <c r="Y320" s="4">
        <v>205794</v>
      </c>
    </row>
    <row r="321" spans="2:25" x14ac:dyDescent="0.35">
      <c r="B321" s="34">
        <v>43946</v>
      </c>
      <c r="C321" s="34" t="str">
        <f t="shared" si="20"/>
        <v>2020_04</v>
      </c>
      <c r="D321" s="43" t="str">
        <f t="shared" si="21"/>
        <v>2020_4</v>
      </c>
      <c r="E321" s="43" t="str">
        <f t="shared" si="22"/>
        <v>2020_04</v>
      </c>
      <c r="F321" s="75">
        <f t="shared" si="23"/>
        <v>2020</v>
      </c>
      <c r="G321" s="75">
        <f t="shared" si="24"/>
        <v>4</v>
      </c>
      <c r="H321" s="4">
        <v>50174</v>
      </c>
      <c r="I321" s="4">
        <v>1629</v>
      </c>
      <c r="J321" s="4">
        <v>2516</v>
      </c>
      <c r="K321" s="4">
        <v>14411</v>
      </c>
      <c r="L321" s="4">
        <v>2297</v>
      </c>
      <c r="M321" s="4">
        <v>57340</v>
      </c>
      <c r="N321" s="4">
        <v>110694</v>
      </c>
      <c r="O321" s="4">
        <v>1926826</v>
      </c>
      <c r="P321" s="4">
        <v>104803</v>
      </c>
      <c r="Q321" s="4">
        <v>227</v>
      </c>
      <c r="R321" s="4">
        <v>5266</v>
      </c>
      <c r="S321" s="4">
        <v>941975</v>
      </c>
      <c r="T321" s="4">
        <v>35734</v>
      </c>
      <c r="U321" s="4">
        <v>56</v>
      </c>
      <c r="V321" s="42" t="str">
        <f>IFERROR(VLOOKUP(U321,Mapping!$A$1:$B$17,2,0),Absent)</f>
        <v>Texas</v>
      </c>
      <c r="W321" s="4" t="str">
        <f>VLOOKUP(U321,Mapping!$A$1:$B$17,2,0)</f>
        <v>Texas</v>
      </c>
      <c r="X321" s="4">
        <v>5536257</v>
      </c>
      <c r="Y321" s="4">
        <v>276303</v>
      </c>
    </row>
    <row r="322" spans="2:25" x14ac:dyDescent="0.35">
      <c r="B322" s="34">
        <v>43945</v>
      </c>
      <c r="C322" s="34" t="str">
        <f t="shared" si="20"/>
        <v>2020_04</v>
      </c>
      <c r="D322" s="43" t="str">
        <f t="shared" si="21"/>
        <v>2020_4</v>
      </c>
      <c r="E322" s="43" t="str">
        <f t="shared" si="22"/>
        <v>2020_04</v>
      </c>
      <c r="F322" s="75">
        <f t="shared" si="23"/>
        <v>2020</v>
      </c>
      <c r="G322" s="75">
        <f t="shared" si="24"/>
        <v>4</v>
      </c>
      <c r="H322" s="4">
        <v>48545</v>
      </c>
      <c r="I322" s="4">
        <v>1974</v>
      </c>
      <c r="J322" s="4">
        <v>2468</v>
      </c>
      <c r="K322" s="4">
        <v>14623</v>
      </c>
      <c r="L322" s="4">
        <v>2388</v>
      </c>
      <c r="M322" s="4">
        <v>57370</v>
      </c>
      <c r="N322" s="4">
        <v>108397</v>
      </c>
      <c r="O322" s="4">
        <v>1822023</v>
      </c>
      <c r="P322" s="4">
        <v>83279</v>
      </c>
      <c r="Q322" s="4">
        <v>227</v>
      </c>
      <c r="R322" s="4">
        <v>5194</v>
      </c>
      <c r="S322" s="4">
        <v>906241</v>
      </c>
      <c r="T322" s="4">
        <v>34226</v>
      </c>
      <c r="U322" s="4">
        <v>56</v>
      </c>
      <c r="V322" s="42" t="str">
        <f>IFERROR(VLOOKUP(U322,Mapping!$A$1:$B$17,2,0),Absent)</f>
        <v>Texas</v>
      </c>
      <c r="W322" s="4" t="str">
        <f>VLOOKUP(U322,Mapping!$A$1:$B$17,2,0)</f>
        <v>Texas</v>
      </c>
      <c r="X322" s="4">
        <v>5259954</v>
      </c>
      <c r="Y322" s="4">
        <v>245379</v>
      </c>
    </row>
    <row r="323" spans="2:25" x14ac:dyDescent="0.35">
      <c r="B323" s="34">
        <v>43944</v>
      </c>
      <c r="C323" s="34" t="str">
        <f t="shared" ref="C323:C386" si="25">YEAR(B323)&amp;"_"&amp;TEXT(MONTH(B323),"00")</f>
        <v>2020_04</v>
      </c>
      <c r="D323" s="43" t="str">
        <f t="shared" ref="D323:D386" si="26">YEAR(B323)&amp;"_"&amp;MONTH(B323)</f>
        <v>2020_4</v>
      </c>
      <c r="E323" s="43" t="str">
        <f t="shared" ref="E323:E386" si="27">YEAR(B323)&amp;"_"&amp;TEXT(MONTH(B323),"00")</f>
        <v>2020_04</v>
      </c>
      <c r="F323" s="75">
        <f t="shared" ref="F323:F386" si="28">YEAR(B323)</f>
        <v>2020</v>
      </c>
      <c r="G323" s="75">
        <f t="shared" ref="G323:G386" si="29">MONTH(B323)</f>
        <v>4</v>
      </c>
      <c r="H323" s="4">
        <v>46571</v>
      </c>
      <c r="I323" s="4">
        <v>1809</v>
      </c>
      <c r="J323" s="4">
        <v>2428</v>
      </c>
      <c r="K323" s="4">
        <v>14737</v>
      </c>
      <c r="L323" s="4">
        <v>2820</v>
      </c>
      <c r="M323" s="4">
        <v>59214</v>
      </c>
      <c r="N323" s="4">
        <v>106009</v>
      </c>
      <c r="O323" s="4">
        <v>1738744</v>
      </c>
      <c r="P323" s="4">
        <v>64842</v>
      </c>
      <c r="Q323" s="4">
        <v>227</v>
      </c>
      <c r="R323" s="4">
        <v>5463</v>
      </c>
      <c r="S323" s="4">
        <v>872015</v>
      </c>
      <c r="T323" s="4">
        <v>31953</v>
      </c>
      <c r="U323" s="4">
        <v>56</v>
      </c>
      <c r="V323" s="42" t="str">
        <f>IFERROR(VLOOKUP(U323,Mapping!$A$1:$B$17,2,0),Absent)</f>
        <v>Texas</v>
      </c>
      <c r="W323" s="4" t="str">
        <f>VLOOKUP(U323,Mapping!$A$1:$B$17,2,0)</f>
        <v>Texas</v>
      </c>
      <c r="X323" s="4">
        <v>5014575</v>
      </c>
      <c r="Y323" s="4">
        <v>218113</v>
      </c>
    </row>
    <row r="324" spans="2:25" x14ac:dyDescent="0.35">
      <c r="B324" s="34">
        <v>43943</v>
      </c>
      <c r="C324" s="34" t="str">
        <f t="shared" si="25"/>
        <v>2020_04</v>
      </c>
      <c r="D324" s="43" t="str">
        <f t="shared" si="26"/>
        <v>2020_4</v>
      </c>
      <c r="E324" s="43" t="str">
        <f t="shared" si="27"/>
        <v>2020_04</v>
      </c>
      <c r="F324" s="75">
        <f t="shared" si="28"/>
        <v>2020</v>
      </c>
      <c r="G324" s="75">
        <f t="shared" si="29"/>
        <v>4</v>
      </c>
      <c r="H324" s="4">
        <v>44762</v>
      </c>
      <c r="I324" s="4">
        <v>2085</v>
      </c>
      <c r="J324" s="4">
        <v>2370</v>
      </c>
      <c r="K324" s="4">
        <v>15016</v>
      </c>
      <c r="L324" s="4">
        <v>3086</v>
      </c>
      <c r="M324" s="4">
        <v>59207</v>
      </c>
      <c r="N324" s="4">
        <v>103189</v>
      </c>
      <c r="O324" s="4">
        <v>1673902</v>
      </c>
      <c r="P324" s="4">
        <v>-214153</v>
      </c>
      <c r="Q324" s="4">
        <v>227</v>
      </c>
      <c r="R324" s="4">
        <v>5474</v>
      </c>
      <c r="S324" s="4">
        <v>840062</v>
      </c>
      <c r="T324" s="4">
        <v>29176</v>
      </c>
      <c r="U324" s="4">
        <v>56</v>
      </c>
      <c r="V324" s="42" t="str">
        <f>IFERROR(VLOOKUP(U324,Mapping!$A$1:$B$17,2,0),Absent)</f>
        <v>Texas</v>
      </c>
      <c r="W324" s="4" t="str">
        <f>VLOOKUP(U324,Mapping!$A$1:$B$17,2,0)</f>
        <v>Texas</v>
      </c>
      <c r="X324" s="4">
        <v>4796462</v>
      </c>
      <c r="Y324" s="4">
        <v>334406</v>
      </c>
    </row>
    <row r="325" spans="2:25" x14ac:dyDescent="0.35">
      <c r="B325" s="34">
        <v>43942</v>
      </c>
      <c r="C325" s="34" t="str">
        <f t="shared" si="25"/>
        <v>2020_04</v>
      </c>
      <c r="D325" s="43" t="str">
        <f t="shared" si="26"/>
        <v>2020_4</v>
      </c>
      <c r="E325" s="43" t="str">
        <f t="shared" si="27"/>
        <v>2020_04</v>
      </c>
      <c r="F325" s="75">
        <f t="shared" si="28"/>
        <v>2020</v>
      </c>
      <c r="G325" s="75">
        <f t="shared" si="29"/>
        <v>4</v>
      </c>
      <c r="H325" s="4">
        <v>42677</v>
      </c>
      <c r="I325" s="4">
        <v>2479</v>
      </c>
      <c r="J325" s="4">
        <v>2315</v>
      </c>
      <c r="K325" s="4">
        <v>14945</v>
      </c>
      <c r="L325" s="4">
        <v>2736</v>
      </c>
      <c r="M325" s="4">
        <v>59779</v>
      </c>
      <c r="N325" s="4">
        <v>100103</v>
      </c>
      <c r="O325" s="4">
        <v>1888055</v>
      </c>
      <c r="P325" s="4">
        <v>63914</v>
      </c>
      <c r="Q325" s="4">
        <v>214</v>
      </c>
      <c r="R325" s="4">
        <v>5514</v>
      </c>
      <c r="S325" s="4">
        <v>810886</v>
      </c>
      <c r="T325" s="4">
        <v>26039</v>
      </c>
      <c r="U325" s="4">
        <v>56</v>
      </c>
      <c r="V325" s="42" t="str">
        <f>IFERROR(VLOOKUP(U325,Mapping!$A$1:$B$17,2,0),Absent)</f>
        <v>Texas</v>
      </c>
      <c r="W325" s="4" t="str">
        <f>VLOOKUP(U325,Mapping!$A$1:$B$17,2,0)</f>
        <v>Texas</v>
      </c>
      <c r="X325" s="4">
        <v>4462056</v>
      </c>
      <c r="Y325" s="4">
        <v>166966</v>
      </c>
    </row>
    <row r="326" spans="2:25" x14ac:dyDescent="0.35">
      <c r="B326" s="34">
        <v>43941</v>
      </c>
      <c r="C326" s="34" t="str">
        <f t="shared" si="25"/>
        <v>2020_04</v>
      </c>
      <c r="D326" s="43" t="str">
        <f t="shared" si="26"/>
        <v>2020_4</v>
      </c>
      <c r="E326" s="43" t="str">
        <f t="shared" si="27"/>
        <v>2020_04</v>
      </c>
      <c r="F326" s="75">
        <f t="shared" si="28"/>
        <v>2020</v>
      </c>
      <c r="G326" s="75">
        <f t="shared" si="29"/>
        <v>4</v>
      </c>
      <c r="H326" s="4">
        <v>40198</v>
      </c>
      <c r="I326" s="4">
        <v>1816</v>
      </c>
      <c r="J326" s="4">
        <v>2193</v>
      </c>
      <c r="K326" s="4">
        <v>14463</v>
      </c>
      <c r="L326" s="4">
        <v>2309</v>
      </c>
      <c r="M326" s="4">
        <v>56721</v>
      </c>
      <c r="N326" s="4">
        <v>97367</v>
      </c>
      <c r="O326" s="4">
        <v>1824141</v>
      </c>
      <c r="P326" s="4">
        <v>70851</v>
      </c>
      <c r="Q326" s="4">
        <v>214</v>
      </c>
      <c r="R326" s="4">
        <v>5569</v>
      </c>
      <c r="S326" s="4">
        <v>784847</v>
      </c>
      <c r="T326" s="4">
        <v>25967</v>
      </c>
      <c r="U326" s="4">
        <v>56</v>
      </c>
      <c r="V326" s="42" t="str">
        <f>IFERROR(VLOOKUP(U326,Mapping!$A$1:$B$17,2,0),Absent)</f>
        <v>Texas</v>
      </c>
      <c r="W326" s="4" t="str">
        <f>VLOOKUP(U326,Mapping!$A$1:$B$17,2,0)</f>
        <v>Texas</v>
      </c>
      <c r="X326" s="4">
        <v>4295090</v>
      </c>
      <c r="Y326" s="4">
        <v>144633</v>
      </c>
    </row>
    <row r="327" spans="2:25" x14ac:dyDescent="0.35">
      <c r="B327" s="34">
        <v>43940</v>
      </c>
      <c r="C327" s="34" t="str">
        <f t="shared" si="25"/>
        <v>2020_04</v>
      </c>
      <c r="D327" s="43" t="str">
        <f t="shared" si="26"/>
        <v>2020_4</v>
      </c>
      <c r="E327" s="43" t="str">
        <f t="shared" si="27"/>
        <v>2020_04</v>
      </c>
      <c r="F327" s="75">
        <f t="shared" si="28"/>
        <v>2020</v>
      </c>
      <c r="G327" s="75">
        <f t="shared" si="29"/>
        <v>4</v>
      </c>
      <c r="H327" s="4">
        <v>38382</v>
      </c>
      <c r="I327" s="4">
        <v>1763</v>
      </c>
      <c r="J327" s="4">
        <v>2145</v>
      </c>
      <c r="K327" s="4">
        <v>14385</v>
      </c>
      <c r="L327" s="4">
        <v>2177</v>
      </c>
      <c r="M327" s="4">
        <v>56497</v>
      </c>
      <c r="N327" s="4">
        <v>95058</v>
      </c>
      <c r="O327" s="4">
        <v>1753290</v>
      </c>
      <c r="P327" s="4">
        <v>69050</v>
      </c>
      <c r="Q327" s="4">
        <v>214</v>
      </c>
      <c r="R327" s="4">
        <v>5603</v>
      </c>
      <c r="S327" s="4">
        <v>758880</v>
      </c>
      <c r="T327" s="4">
        <v>27523</v>
      </c>
      <c r="U327" s="4">
        <v>56</v>
      </c>
      <c r="V327" s="42" t="str">
        <f>IFERROR(VLOOKUP(U327,Mapping!$A$1:$B$17,2,0),Absent)</f>
        <v>Texas</v>
      </c>
      <c r="W327" s="4" t="str">
        <f>VLOOKUP(U327,Mapping!$A$1:$B$17,2,0)</f>
        <v>Texas</v>
      </c>
      <c r="X327" s="4">
        <v>4150457</v>
      </c>
      <c r="Y327" s="4">
        <v>148926</v>
      </c>
    </row>
    <row r="328" spans="2:25" x14ac:dyDescent="0.35">
      <c r="B328" s="34">
        <v>43939</v>
      </c>
      <c r="C328" s="34" t="str">
        <f t="shared" si="25"/>
        <v>2020_04</v>
      </c>
      <c r="D328" s="43" t="str">
        <f t="shared" si="26"/>
        <v>2020_4</v>
      </c>
      <c r="E328" s="43" t="str">
        <f t="shared" si="27"/>
        <v>2020_04</v>
      </c>
      <c r="F328" s="75">
        <f t="shared" si="28"/>
        <v>2020</v>
      </c>
      <c r="G328" s="75">
        <f t="shared" si="29"/>
        <v>4</v>
      </c>
      <c r="H328" s="4">
        <v>36619</v>
      </c>
      <c r="I328" s="4">
        <v>1895</v>
      </c>
      <c r="J328" s="4">
        <v>2096</v>
      </c>
      <c r="K328" s="4">
        <v>14764</v>
      </c>
      <c r="L328" s="4">
        <v>3440</v>
      </c>
      <c r="M328" s="4">
        <v>57799</v>
      </c>
      <c r="N328" s="4">
        <v>92881</v>
      </c>
      <c r="O328" s="4">
        <v>1684240</v>
      </c>
      <c r="P328" s="4">
        <v>70405</v>
      </c>
      <c r="Q328" s="4">
        <v>205</v>
      </c>
      <c r="R328" s="4">
        <v>5733</v>
      </c>
      <c r="S328" s="4">
        <v>731357</v>
      </c>
      <c r="T328" s="4">
        <v>27950</v>
      </c>
      <c r="U328" s="4">
        <v>56</v>
      </c>
      <c r="V328" s="42" t="str">
        <f>IFERROR(VLOOKUP(U328,Mapping!$A$1:$B$17,2,0),Absent)</f>
        <v>Texas</v>
      </c>
      <c r="W328" s="4" t="str">
        <f>VLOOKUP(U328,Mapping!$A$1:$B$17,2,0)</f>
        <v>Texas</v>
      </c>
      <c r="X328" s="4">
        <v>4001531</v>
      </c>
      <c r="Y328" s="4">
        <v>171880</v>
      </c>
    </row>
    <row r="329" spans="2:25" x14ac:dyDescent="0.35">
      <c r="B329" s="34">
        <v>43938</v>
      </c>
      <c r="C329" s="34" t="str">
        <f t="shared" si="25"/>
        <v>2020_04</v>
      </c>
      <c r="D329" s="43" t="str">
        <f t="shared" si="26"/>
        <v>2020_4</v>
      </c>
      <c r="E329" s="43" t="str">
        <f t="shared" si="27"/>
        <v>2020_04</v>
      </c>
      <c r="F329" s="75">
        <f t="shared" si="28"/>
        <v>2020</v>
      </c>
      <c r="G329" s="75">
        <f t="shared" si="29"/>
        <v>4</v>
      </c>
      <c r="H329" s="4">
        <v>34724</v>
      </c>
      <c r="I329" s="4">
        <v>2118</v>
      </c>
      <c r="J329" s="4">
        <v>2052</v>
      </c>
      <c r="K329" s="4">
        <v>14910</v>
      </c>
      <c r="L329" s="4">
        <v>3366</v>
      </c>
      <c r="M329" s="4">
        <v>58892</v>
      </c>
      <c r="N329" s="4">
        <v>89441</v>
      </c>
      <c r="O329" s="4">
        <v>1613835</v>
      </c>
      <c r="P329" s="4">
        <v>69199</v>
      </c>
      <c r="Q329" s="4">
        <v>187</v>
      </c>
      <c r="R329" s="4">
        <v>6098</v>
      </c>
      <c r="S329" s="4">
        <v>703407</v>
      </c>
      <c r="T329" s="4">
        <v>31984</v>
      </c>
      <c r="U329" s="4">
        <v>56</v>
      </c>
      <c r="V329" s="42" t="str">
        <f>IFERROR(VLOOKUP(U329,Mapping!$A$1:$B$17,2,0),Absent)</f>
        <v>Texas</v>
      </c>
      <c r="W329" s="4" t="str">
        <f>VLOOKUP(U329,Mapping!$A$1:$B$17,2,0)</f>
        <v>Texas</v>
      </c>
      <c r="X329" s="4">
        <v>3829651</v>
      </c>
      <c r="Y329" s="4">
        <v>172149</v>
      </c>
    </row>
    <row r="330" spans="2:25" x14ac:dyDescent="0.35">
      <c r="B330" s="34">
        <v>43937</v>
      </c>
      <c r="C330" s="34" t="str">
        <f t="shared" si="25"/>
        <v>2020_04</v>
      </c>
      <c r="D330" s="43" t="str">
        <f t="shared" si="26"/>
        <v>2020_4</v>
      </c>
      <c r="E330" s="43" t="str">
        <f t="shared" si="27"/>
        <v>2020_04</v>
      </c>
      <c r="F330" s="75">
        <f t="shared" si="28"/>
        <v>2020</v>
      </c>
      <c r="G330" s="75">
        <f t="shared" si="29"/>
        <v>4</v>
      </c>
      <c r="H330" s="4">
        <v>32606</v>
      </c>
      <c r="I330" s="4">
        <v>2194</v>
      </c>
      <c r="J330" s="4">
        <v>1834</v>
      </c>
      <c r="K330" s="4">
        <v>15136</v>
      </c>
      <c r="L330" s="4">
        <v>3172</v>
      </c>
      <c r="M330" s="4">
        <v>59496</v>
      </c>
      <c r="N330" s="4">
        <v>86075</v>
      </c>
      <c r="O330" s="4">
        <v>1544636</v>
      </c>
      <c r="P330" s="4">
        <v>79739</v>
      </c>
      <c r="Q330" s="4">
        <v>176</v>
      </c>
      <c r="R330" s="4">
        <v>5940</v>
      </c>
      <c r="S330" s="4">
        <v>671423</v>
      </c>
      <c r="T330" s="4">
        <v>31527</v>
      </c>
      <c r="U330" s="4">
        <v>56</v>
      </c>
      <c r="V330" s="42" t="str">
        <f>IFERROR(VLOOKUP(U330,Mapping!$A$1:$B$17,2,0),Absent)</f>
        <v>Texas</v>
      </c>
      <c r="W330" s="4" t="str">
        <f>VLOOKUP(U330,Mapping!$A$1:$B$17,2,0)</f>
        <v>Texas</v>
      </c>
      <c r="X330" s="4">
        <v>3657502</v>
      </c>
      <c r="Y330" s="4">
        <v>183046</v>
      </c>
    </row>
    <row r="331" spans="2:25" x14ac:dyDescent="0.35">
      <c r="B331" s="34">
        <v>43936</v>
      </c>
      <c r="C331" s="34" t="str">
        <f t="shared" si="25"/>
        <v>2020_04</v>
      </c>
      <c r="D331" s="43" t="str">
        <f t="shared" si="26"/>
        <v>2020_4</v>
      </c>
      <c r="E331" s="43" t="str">
        <f t="shared" si="27"/>
        <v>2020_04</v>
      </c>
      <c r="F331" s="75">
        <f t="shared" si="28"/>
        <v>2020</v>
      </c>
      <c r="G331" s="75">
        <f t="shared" si="29"/>
        <v>4</v>
      </c>
      <c r="H331" s="4">
        <v>30412</v>
      </c>
      <c r="I331" s="4">
        <v>2545</v>
      </c>
      <c r="J331" s="4">
        <v>1783</v>
      </c>
      <c r="K331" s="4">
        <v>14639</v>
      </c>
      <c r="L331" s="4">
        <v>3502</v>
      </c>
      <c r="M331" s="4">
        <v>59930</v>
      </c>
      <c r="N331" s="4">
        <v>82903</v>
      </c>
      <c r="O331" s="4">
        <v>1464897</v>
      </c>
      <c r="P331" s="4">
        <v>57904</v>
      </c>
      <c r="Q331" s="4">
        <v>223</v>
      </c>
      <c r="R331" s="4">
        <v>6033</v>
      </c>
      <c r="S331" s="4">
        <v>639896</v>
      </c>
      <c r="T331" s="4">
        <v>29983</v>
      </c>
      <c r="U331" s="4">
        <v>56</v>
      </c>
      <c r="V331" s="42" t="str">
        <f>IFERROR(VLOOKUP(U331,Mapping!$A$1:$B$17,2,0),Absent)</f>
        <v>Texas</v>
      </c>
      <c r="W331" s="4" t="str">
        <f>VLOOKUP(U331,Mapping!$A$1:$B$17,2,0)</f>
        <v>Texas</v>
      </c>
      <c r="X331" s="4">
        <v>3474456</v>
      </c>
      <c r="Y331" s="4">
        <v>149278</v>
      </c>
    </row>
    <row r="332" spans="2:25" x14ac:dyDescent="0.35">
      <c r="B332" s="34">
        <v>43935</v>
      </c>
      <c r="C332" s="34" t="str">
        <f t="shared" si="25"/>
        <v>2020_04</v>
      </c>
      <c r="D332" s="43" t="str">
        <f t="shared" si="26"/>
        <v>2020_4</v>
      </c>
      <c r="E332" s="43" t="str">
        <f t="shared" si="27"/>
        <v>2020_04</v>
      </c>
      <c r="F332" s="75">
        <f t="shared" si="28"/>
        <v>2020</v>
      </c>
      <c r="G332" s="75">
        <f t="shared" si="29"/>
        <v>4</v>
      </c>
      <c r="H332" s="4">
        <v>27867</v>
      </c>
      <c r="I332" s="4">
        <v>2352</v>
      </c>
      <c r="J332" s="4">
        <v>1715</v>
      </c>
      <c r="K332" s="4">
        <v>14047</v>
      </c>
      <c r="L332" s="4">
        <v>3172</v>
      </c>
      <c r="M332" s="4">
        <v>59610</v>
      </c>
      <c r="N332" s="4">
        <v>79401</v>
      </c>
      <c r="O332" s="4">
        <v>1406993</v>
      </c>
      <c r="P332" s="4">
        <v>73584</v>
      </c>
      <c r="Q332" s="4">
        <v>221</v>
      </c>
      <c r="R332" s="4">
        <v>5981</v>
      </c>
      <c r="S332" s="4">
        <v>609913</v>
      </c>
      <c r="T332" s="4">
        <v>25912</v>
      </c>
      <c r="U332" s="4">
        <v>56</v>
      </c>
      <c r="V332" s="42" t="str">
        <f>IFERROR(VLOOKUP(U332,Mapping!$A$1:$B$17,2,0),Absent)</f>
        <v>Texas</v>
      </c>
      <c r="W332" s="4" t="str">
        <f>VLOOKUP(U332,Mapping!$A$1:$B$17,2,0)</f>
        <v>Texas</v>
      </c>
      <c r="X332" s="4">
        <v>3325178</v>
      </c>
      <c r="Y332" s="4">
        <v>160255</v>
      </c>
    </row>
    <row r="333" spans="2:25" x14ac:dyDescent="0.35">
      <c r="B333" s="34">
        <v>43933</v>
      </c>
      <c r="C333" s="34" t="str">
        <f t="shared" si="25"/>
        <v>2020_04</v>
      </c>
      <c r="D333" s="43" t="str">
        <f t="shared" si="26"/>
        <v>2020_4</v>
      </c>
      <c r="E333" s="43" t="str">
        <f t="shared" si="27"/>
        <v>2020_04</v>
      </c>
      <c r="F333" s="75">
        <f t="shared" si="28"/>
        <v>2020</v>
      </c>
      <c r="G333" s="75">
        <f t="shared" si="29"/>
        <v>4</v>
      </c>
      <c r="H333" s="4">
        <v>23882</v>
      </c>
      <c r="I333" s="4">
        <v>1700</v>
      </c>
      <c r="J333" s="4">
        <v>1449</v>
      </c>
      <c r="K333" s="4">
        <v>13597</v>
      </c>
      <c r="L333" s="4">
        <v>3322</v>
      </c>
      <c r="M333" s="4">
        <v>55294</v>
      </c>
      <c r="N333" s="4">
        <v>71738</v>
      </c>
      <c r="O333" s="4">
        <v>1274807</v>
      </c>
      <c r="P333" s="4">
        <v>67738</v>
      </c>
      <c r="Q333" s="4">
        <v>158</v>
      </c>
      <c r="R333" s="4">
        <v>5962</v>
      </c>
      <c r="S333" s="4">
        <v>559749</v>
      </c>
      <c r="T333" s="4">
        <v>28127</v>
      </c>
      <c r="U333" s="4">
        <v>56</v>
      </c>
      <c r="V333" s="42" t="str">
        <f>IFERROR(VLOOKUP(U333,Mapping!$A$1:$B$17,2,0),Absent)</f>
        <v>Texas</v>
      </c>
      <c r="W333" s="4" t="str">
        <f>VLOOKUP(U333,Mapping!$A$1:$B$17,2,0)</f>
        <v>Texas</v>
      </c>
      <c r="X333" s="4">
        <v>3039299</v>
      </c>
      <c r="Y333" s="4">
        <v>140609</v>
      </c>
    </row>
    <row r="334" spans="2:25" x14ac:dyDescent="0.35">
      <c r="B334" s="34">
        <v>43932</v>
      </c>
      <c r="C334" s="34" t="str">
        <f t="shared" si="25"/>
        <v>2020_04</v>
      </c>
      <c r="D334" s="43" t="str">
        <f t="shared" si="26"/>
        <v>2020_4</v>
      </c>
      <c r="E334" s="43" t="str">
        <f t="shared" si="27"/>
        <v>2020_04</v>
      </c>
      <c r="F334" s="75">
        <f t="shared" si="28"/>
        <v>2020</v>
      </c>
      <c r="G334" s="75">
        <f t="shared" si="29"/>
        <v>4</v>
      </c>
      <c r="H334" s="4">
        <v>22182</v>
      </c>
      <c r="I334" s="4">
        <v>2075</v>
      </c>
      <c r="J334" s="4">
        <v>1399</v>
      </c>
      <c r="K334" s="4">
        <v>13293</v>
      </c>
      <c r="L334" s="4">
        <v>3735</v>
      </c>
      <c r="M334" s="4">
        <v>55563</v>
      </c>
      <c r="N334" s="4">
        <v>68416</v>
      </c>
      <c r="O334" s="4">
        <v>1207069</v>
      </c>
      <c r="P334" s="4">
        <v>62940</v>
      </c>
      <c r="Q334" s="4">
        <v>152</v>
      </c>
      <c r="R334" s="4">
        <v>5986</v>
      </c>
      <c r="S334" s="4">
        <v>531622</v>
      </c>
      <c r="T334" s="4">
        <v>31282</v>
      </c>
      <c r="U334" s="4">
        <v>56</v>
      </c>
      <c r="V334" s="42" t="str">
        <f>IFERROR(VLOOKUP(U334,Mapping!$A$1:$B$17,2,0),Absent)</f>
        <v>Texas</v>
      </c>
      <c r="W334" s="4" t="str">
        <f>VLOOKUP(U334,Mapping!$A$1:$B$17,2,0)</f>
        <v>Texas</v>
      </c>
      <c r="X334" s="4">
        <v>2898690</v>
      </c>
      <c r="Y334" s="4">
        <v>158723</v>
      </c>
    </row>
    <row r="335" spans="2:25" x14ac:dyDescent="0.35">
      <c r="B335" s="34">
        <v>43931</v>
      </c>
      <c r="C335" s="34" t="str">
        <f t="shared" si="25"/>
        <v>2020_04</v>
      </c>
      <c r="D335" s="43" t="str">
        <f t="shared" si="26"/>
        <v>2020_4</v>
      </c>
      <c r="E335" s="43" t="str">
        <f t="shared" si="27"/>
        <v>2020_04</v>
      </c>
      <c r="F335" s="75">
        <f t="shared" si="28"/>
        <v>2020</v>
      </c>
      <c r="G335" s="75">
        <f t="shared" si="29"/>
        <v>4</v>
      </c>
      <c r="H335" s="4">
        <v>20107</v>
      </c>
      <c r="I335" s="4">
        <v>2083</v>
      </c>
      <c r="J335" s="4">
        <v>1179</v>
      </c>
      <c r="K335" s="4">
        <v>12693</v>
      </c>
      <c r="L335" s="4">
        <v>4911</v>
      </c>
      <c r="M335" s="4">
        <v>53167</v>
      </c>
      <c r="N335" s="4">
        <v>64681</v>
      </c>
      <c r="O335" s="4">
        <v>1144129</v>
      </c>
      <c r="P335" s="4">
        <v>56160</v>
      </c>
      <c r="Q335" s="4">
        <v>39</v>
      </c>
      <c r="R335" s="4">
        <v>5937</v>
      </c>
      <c r="S335" s="4">
        <v>500340</v>
      </c>
      <c r="T335" s="4">
        <v>33732</v>
      </c>
      <c r="U335" s="4">
        <v>56</v>
      </c>
      <c r="V335" s="42" t="str">
        <f>IFERROR(VLOOKUP(U335,Mapping!$A$1:$B$17,2,0),Absent)</f>
        <v>Texas</v>
      </c>
      <c r="W335" s="4" t="str">
        <f>VLOOKUP(U335,Mapping!$A$1:$B$17,2,0)</f>
        <v>Texas</v>
      </c>
      <c r="X335" s="4">
        <v>2739967</v>
      </c>
      <c r="Y335" s="4">
        <v>155676</v>
      </c>
    </row>
    <row r="336" spans="2:25" x14ac:dyDescent="0.35">
      <c r="B336" s="34">
        <v>43930</v>
      </c>
      <c r="C336" s="34" t="str">
        <f t="shared" si="25"/>
        <v>2020_04</v>
      </c>
      <c r="D336" s="43" t="str">
        <f t="shared" si="26"/>
        <v>2020_4</v>
      </c>
      <c r="E336" s="43" t="str">
        <f t="shared" si="27"/>
        <v>2020_04</v>
      </c>
      <c r="F336" s="75">
        <f t="shared" si="28"/>
        <v>2020</v>
      </c>
      <c r="G336" s="75">
        <f t="shared" si="29"/>
        <v>4</v>
      </c>
      <c r="H336" s="4">
        <v>18024</v>
      </c>
      <c r="I336" s="4">
        <v>2051</v>
      </c>
      <c r="J336" s="4">
        <v>918</v>
      </c>
      <c r="K336" s="4">
        <v>12445</v>
      </c>
      <c r="L336" s="4">
        <v>3829</v>
      </c>
      <c r="M336" s="4">
        <v>51323</v>
      </c>
      <c r="N336" s="4">
        <v>59770</v>
      </c>
      <c r="O336" s="4">
        <v>1087969</v>
      </c>
      <c r="P336" s="4">
        <v>82730</v>
      </c>
      <c r="Q336" s="4">
        <v>39</v>
      </c>
      <c r="R336" s="4">
        <v>5798</v>
      </c>
      <c r="S336" s="4">
        <v>466608</v>
      </c>
      <c r="T336" s="4">
        <v>34961</v>
      </c>
      <c r="U336" s="4">
        <v>56</v>
      </c>
      <c r="V336" s="42" t="str">
        <f>IFERROR(VLOOKUP(U336,Mapping!$A$1:$B$17,2,0),Absent)</f>
        <v>Texas</v>
      </c>
      <c r="W336" s="4" t="str">
        <f>VLOOKUP(U336,Mapping!$A$1:$B$17,2,0)</f>
        <v>Texas</v>
      </c>
      <c r="X336" s="4">
        <v>2584291</v>
      </c>
      <c r="Y336" s="4">
        <v>170558</v>
      </c>
    </row>
    <row r="337" spans="2:25" x14ac:dyDescent="0.35">
      <c r="B337" s="34">
        <v>43929</v>
      </c>
      <c r="C337" s="34" t="str">
        <f t="shared" si="25"/>
        <v>2020_04</v>
      </c>
      <c r="D337" s="43" t="str">
        <f t="shared" si="26"/>
        <v>2020_4</v>
      </c>
      <c r="E337" s="43" t="str">
        <f t="shared" si="27"/>
        <v>2020_04</v>
      </c>
      <c r="F337" s="75">
        <f t="shared" si="28"/>
        <v>2020</v>
      </c>
      <c r="G337" s="75">
        <f t="shared" si="29"/>
        <v>4</v>
      </c>
      <c r="H337" s="4">
        <v>15973</v>
      </c>
      <c r="I337" s="4">
        <v>2003</v>
      </c>
      <c r="J337" s="4">
        <v>862</v>
      </c>
      <c r="K337" s="4">
        <v>10276</v>
      </c>
      <c r="L337" s="4">
        <v>4387</v>
      </c>
      <c r="M337" s="4">
        <v>45359</v>
      </c>
      <c r="N337" s="4">
        <v>55941</v>
      </c>
      <c r="O337" s="4">
        <v>1005239</v>
      </c>
      <c r="P337" s="4">
        <v>68030</v>
      </c>
      <c r="Q337" s="4">
        <v>39</v>
      </c>
      <c r="R337" s="4">
        <v>4142</v>
      </c>
      <c r="S337" s="4">
        <v>431647</v>
      </c>
      <c r="T337" s="4">
        <v>30996</v>
      </c>
      <c r="U337" s="4">
        <v>56</v>
      </c>
      <c r="V337" s="42" t="str">
        <f>IFERROR(VLOOKUP(U337,Mapping!$A$1:$B$17,2,0),Absent)</f>
        <v>Texas</v>
      </c>
      <c r="W337" s="4" t="str">
        <f>VLOOKUP(U337,Mapping!$A$1:$B$17,2,0)</f>
        <v>Texas</v>
      </c>
      <c r="X337" s="4">
        <v>2413733</v>
      </c>
      <c r="Y337" s="4">
        <v>165594</v>
      </c>
    </row>
    <row r="338" spans="2:25" x14ac:dyDescent="0.35">
      <c r="B338" s="34">
        <v>43928</v>
      </c>
      <c r="C338" s="34" t="str">
        <f t="shared" si="25"/>
        <v>2020_04</v>
      </c>
      <c r="D338" s="43" t="str">
        <f t="shared" si="26"/>
        <v>2020_4</v>
      </c>
      <c r="E338" s="43" t="str">
        <f t="shared" si="27"/>
        <v>2020_04</v>
      </c>
      <c r="F338" s="75">
        <f t="shared" si="28"/>
        <v>2020</v>
      </c>
      <c r="G338" s="75">
        <f t="shared" si="29"/>
        <v>4</v>
      </c>
      <c r="H338" s="4">
        <v>13970</v>
      </c>
      <c r="I338" s="4">
        <v>2038</v>
      </c>
      <c r="J338" s="4">
        <v>738</v>
      </c>
      <c r="K338" s="4">
        <v>9978</v>
      </c>
      <c r="L338" s="4">
        <v>2931</v>
      </c>
      <c r="M338" s="4">
        <v>43849</v>
      </c>
      <c r="N338" s="4">
        <v>51554</v>
      </c>
      <c r="O338" s="4">
        <v>937209</v>
      </c>
      <c r="P338" s="4">
        <v>78959</v>
      </c>
      <c r="Q338" s="4">
        <v>43</v>
      </c>
      <c r="R338" s="4">
        <v>4047</v>
      </c>
      <c r="S338" s="4">
        <v>400651</v>
      </c>
      <c r="T338" s="4">
        <v>30430</v>
      </c>
      <c r="U338" s="4">
        <v>56</v>
      </c>
      <c r="V338" s="42" t="str">
        <f>IFERROR(VLOOKUP(U338,Mapping!$A$1:$B$17,2,0),Absent)</f>
        <v>Texas</v>
      </c>
      <c r="W338" s="4" t="str">
        <f>VLOOKUP(U338,Mapping!$A$1:$B$17,2,0)</f>
        <v>Texas</v>
      </c>
      <c r="X338" s="4">
        <v>2248139</v>
      </c>
      <c r="Y338" s="4">
        <v>170116</v>
      </c>
    </row>
    <row r="339" spans="2:25" x14ac:dyDescent="0.35">
      <c r="B339" s="34">
        <v>43927</v>
      </c>
      <c r="C339" s="34" t="str">
        <f t="shared" si="25"/>
        <v>2020_04</v>
      </c>
      <c r="D339" s="43" t="str">
        <f t="shared" si="26"/>
        <v>2020_4</v>
      </c>
      <c r="E339" s="43" t="str">
        <f t="shared" si="27"/>
        <v>2020_04</v>
      </c>
      <c r="F339" s="75">
        <f t="shared" si="28"/>
        <v>2020</v>
      </c>
      <c r="G339" s="75">
        <f t="shared" si="29"/>
        <v>4</v>
      </c>
      <c r="H339" s="4">
        <v>11932</v>
      </c>
      <c r="I339" s="4">
        <v>1314</v>
      </c>
      <c r="J339" s="4">
        <v>663</v>
      </c>
      <c r="K339" s="4">
        <v>7079</v>
      </c>
      <c r="L339" s="4">
        <v>2962</v>
      </c>
      <c r="M339" s="4">
        <v>36159</v>
      </c>
      <c r="N339" s="4">
        <v>48623</v>
      </c>
      <c r="O339" s="4">
        <v>858250</v>
      </c>
      <c r="P339" s="4">
        <v>69818</v>
      </c>
      <c r="Q339" s="4">
        <v>39</v>
      </c>
      <c r="R339" s="4">
        <v>2961</v>
      </c>
      <c r="S339" s="4">
        <v>370221</v>
      </c>
      <c r="T339" s="4">
        <v>28262</v>
      </c>
      <c r="U339" s="4">
        <v>56</v>
      </c>
      <c r="V339" s="42" t="str">
        <f>IFERROR(VLOOKUP(U339,Mapping!$A$1:$B$17,2,0),Absent)</f>
        <v>Texas</v>
      </c>
      <c r="W339" s="4" t="str">
        <f>VLOOKUP(U339,Mapping!$A$1:$B$17,2,0)</f>
        <v>Texas</v>
      </c>
      <c r="X339" s="4">
        <v>2078023</v>
      </c>
      <c r="Y339" s="4">
        <v>137710</v>
      </c>
    </row>
    <row r="340" spans="2:25" x14ac:dyDescent="0.35">
      <c r="B340" s="34">
        <v>43926</v>
      </c>
      <c r="C340" s="34" t="str">
        <f t="shared" si="25"/>
        <v>2020_04</v>
      </c>
      <c r="D340" s="43" t="str">
        <f t="shared" si="26"/>
        <v>2020_4</v>
      </c>
      <c r="E340" s="43" t="str">
        <f t="shared" si="27"/>
        <v>2020_04</v>
      </c>
      <c r="F340" s="75">
        <f t="shared" si="28"/>
        <v>2020</v>
      </c>
      <c r="G340" s="75">
        <f t="shared" si="29"/>
        <v>4</v>
      </c>
      <c r="H340" s="4">
        <v>10618</v>
      </c>
      <c r="I340" s="4">
        <v>1342</v>
      </c>
      <c r="J340" s="4">
        <v>609</v>
      </c>
      <c r="K340" s="4">
        <v>5811</v>
      </c>
      <c r="L340" s="4">
        <v>3953</v>
      </c>
      <c r="M340" s="4">
        <v>32180</v>
      </c>
      <c r="N340" s="4">
        <v>45661</v>
      </c>
      <c r="O340" s="4">
        <v>788432</v>
      </c>
      <c r="P340" s="4">
        <v>33778</v>
      </c>
      <c r="Q340" s="4">
        <v>39</v>
      </c>
      <c r="R340" s="4">
        <v>650</v>
      </c>
      <c r="S340" s="4">
        <v>341959</v>
      </c>
      <c r="T340" s="4">
        <v>25877</v>
      </c>
      <c r="U340" s="4">
        <v>56</v>
      </c>
      <c r="V340" s="42" t="str">
        <f>IFERROR(VLOOKUP(U340,Mapping!$A$1:$B$17,2,0),Absent)</f>
        <v>Texas</v>
      </c>
      <c r="W340" s="4" t="str">
        <f>VLOOKUP(U340,Mapping!$A$1:$B$17,2,0)</f>
        <v>Texas</v>
      </c>
      <c r="X340" s="4">
        <v>1940313</v>
      </c>
      <c r="Y340" s="4">
        <v>129555</v>
      </c>
    </row>
    <row r="341" spans="2:25" x14ac:dyDescent="0.35">
      <c r="B341" s="34">
        <v>43925</v>
      </c>
      <c r="C341" s="34" t="str">
        <f t="shared" si="25"/>
        <v>2020_04</v>
      </c>
      <c r="D341" s="43" t="str">
        <f t="shared" si="26"/>
        <v>2020_4</v>
      </c>
      <c r="E341" s="43" t="str">
        <f t="shared" si="27"/>
        <v>2020_04</v>
      </c>
      <c r="F341" s="75">
        <f t="shared" si="28"/>
        <v>2020</v>
      </c>
      <c r="G341" s="75">
        <f t="shared" si="29"/>
        <v>4</v>
      </c>
      <c r="H341" s="4">
        <v>9276</v>
      </c>
      <c r="I341" s="4">
        <v>1478</v>
      </c>
      <c r="J341" s="4">
        <v>403</v>
      </c>
      <c r="K341" s="4">
        <v>5500</v>
      </c>
      <c r="L341" s="4">
        <v>4993</v>
      </c>
      <c r="M341" s="4">
        <v>30456</v>
      </c>
      <c r="N341" s="4">
        <v>41708</v>
      </c>
      <c r="O341" s="4">
        <v>754654</v>
      </c>
      <c r="P341" s="4">
        <v>143471</v>
      </c>
      <c r="Q341" s="4">
        <v>39</v>
      </c>
      <c r="R341" s="4">
        <v>656</v>
      </c>
      <c r="S341" s="4">
        <v>316082</v>
      </c>
      <c r="T341" s="4">
        <v>33102</v>
      </c>
      <c r="U341" s="4">
        <v>56</v>
      </c>
      <c r="V341" s="42" t="str">
        <f>IFERROR(VLOOKUP(U341,Mapping!$A$1:$B$17,2,0),Absent)</f>
        <v>Texas</v>
      </c>
      <c r="W341" s="4" t="str">
        <f>VLOOKUP(U341,Mapping!$A$1:$B$17,2,0)</f>
        <v>Texas</v>
      </c>
      <c r="X341" s="4">
        <v>1810758</v>
      </c>
      <c r="Y341" s="4">
        <v>231172</v>
      </c>
    </row>
    <row r="342" spans="2:25" x14ac:dyDescent="0.35">
      <c r="B342" s="34">
        <v>43924</v>
      </c>
      <c r="C342" s="34" t="str">
        <f t="shared" si="25"/>
        <v>2020_04</v>
      </c>
      <c r="D342" s="43" t="str">
        <f t="shared" si="26"/>
        <v>2020_4</v>
      </c>
      <c r="E342" s="43" t="str">
        <f t="shared" si="27"/>
        <v>2020_04</v>
      </c>
      <c r="F342" s="75">
        <f t="shared" si="28"/>
        <v>2020</v>
      </c>
      <c r="G342" s="75">
        <f t="shared" si="29"/>
        <v>4</v>
      </c>
      <c r="H342" s="4">
        <v>7798</v>
      </c>
      <c r="I342" s="4">
        <v>1287</v>
      </c>
      <c r="J342" s="4">
        <v>335</v>
      </c>
      <c r="K342" s="4">
        <v>4928</v>
      </c>
      <c r="L342" s="4">
        <v>4621</v>
      </c>
      <c r="M342" s="4">
        <v>25723</v>
      </c>
      <c r="N342" s="4">
        <v>36715</v>
      </c>
      <c r="O342" s="4">
        <v>611183</v>
      </c>
      <c r="P342" s="4">
        <v>54867</v>
      </c>
      <c r="Q342" s="4">
        <v>39</v>
      </c>
      <c r="R342" s="4">
        <v>623</v>
      </c>
      <c r="S342" s="4">
        <v>282980</v>
      </c>
      <c r="T342" s="4">
        <v>31838</v>
      </c>
      <c r="U342" s="4">
        <v>56</v>
      </c>
      <c r="V342" s="42" t="str">
        <f>IFERROR(VLOOKUP(U342,Mapping!$A$1:$B$17,2,0),Absent)</f>
        <v>Texas</v>
      </c>
      <c r="W342" s="4" t="str">
        <f>VLOOKUP(U342,Mapping!$A$1:$B$17,2,0)</f>
        <v>Texas</v>
      </c>
      <c r="X342" s="4">
        <v>1579586</v>
      </c>
      <c r="Y342" s="4">
        <v>142351</v>
      </c>
    </row>
    <row r="343" spans="2:25" x14ac:dyDescent="0.35">
      <c r="B343" s="34">
        <v>43923</v>
      </c>
      <c r="C343" s="34" t="str">
        <f t="shared" si="25"/>
        <v>2020_04</v>
      </c>
      <c r="D343" s="43" t="str">
        <f t="shared" si="26"/>
        <v>2020_4</v>
      </c>
      <c r="E343" s="43" t="str">
        <f t="shared" si="27"/>
        <v>2020_04</v>
      </c>
      <c r="F343" s="75">
        <f t="shared" si="28"/>
        <v>2020</v>
      </c>
      <c r="G343" s="75">
        <f t="shared" si="29"/>
        <v>4</v>
      </c>
      <c r="H343" s="4">
        <v>6511</v>
      </c>
      <c r="I343" s="4">
        <v>1175</v>
      </c>
      <c r="J343" s="4">
        <v>305</v>
      </c>
      <c r="K343" s="4">
        <v>4513</v>
      </c>
      <c r="L343" s="4">
        <v>4164</v>
      </c>
      <c r="M343" s="4">
        <v>22995</v>
      </c>
      <c r="N343" s="4">
        <v>32094</v>
      </c>
      <c r="O343" s="4">
        <v>556316</v>
      </c>
      <c r="P343" s="4">
        <v>51001</v>
      </c>
      <c r="Q343" s="4">
        <v>32</v>
      </c>
      <c r="R343" s="4">
        <v>576</v>
      </c>
      <c r="S343" s="4">
        <v>251142</v>
      </c>
      <c r="T343" s="4">
        <v>28071</v>
      </c>
      <c r="U343" s="4">
        <v>56</v>
      </c>
      <c r="V343" s="42" t="str">
        <f>IFERROR(VLOOKUP(U343,Mapping!$A$1:$B$17,2,0),Absent)</f>
        <v>Texas</v>
      </c>
      <c r="W343" s="4" t="str">
        <f>VLOOKUP(U343,Mapping!$A$1:$B$17,2,0)</f>
        <v>Texas</v>
      </c>
      <c r="X343" s="4">
        <v>1437235</v>
      </c>
      <c r="Y343" s="4">
        <v>130666</v>
      </c>
    </row>
    <row r="344" spans="2:25" x14ac:dyDescent="0.35">
      <c r="B344" s="34">
        <v>43922</v>
      </c>
      <c r="C344" s="34" t="str">
        <f t="shared" si="25"/>
        <v>2020_04</v>
      </c>
      <c r="D344" s="43" t="str">
        <f t="shared" si="26"/>
        <v>2020_4</v>
      </c>
      <c r="E344" s="43" t="str">
        <f t="shared" si="27"/>
        <v>2020_04</v>
      </c>
      <c r="F344" s="75">
        <f t="shared" si="28"/>
        <v>2020</v>
      </c>
      <c r="G344" s="75">
        <f t="shared" si="29"/>
        <v>4</v>
      </c>
      <c r="H344" s="4">
        <v>5336</v>
      </c>
      <c r="I344" s="4">
        <v>1006</v>
      </c>
      <c r="J344" s="4">
        <v>256</v>
      </c>
      <c r="K344" s="4">
        <v>3937</v>
      </c>
      <c r="L344" s="4">
        <v>4148</v>
      </c>
      <c r="M344" s="4">
        <v>20906</v>
      </c>
      <c r="N344" s="4">
        <v>27930</v>
      </c>
      <c r="O344" s="4">
        <v>505315</v>
      </c>
      <c r="P344" s="4">
        <v>44838</v>
      </c>
      <c r="Q344" s="4">
        <v>32</v>
      </c>
      <c r="R344" s="4">
        <v>561</v>
      </c>
      <c r="S344" s="4">
        <v>223071</v>
      </c>
      <c r="T344" s="4">
        <v>26257</v>
      </c>
      <c r="U344" s="4">
        <v>56</v>
      </c>
      <c r="V344" s="42" t="str">
        <f>IFERROR(VLOOKUP(U344,Mapping!$A$1:$B$17,2,0),Absent)</f>
        <v>Texas</v>
      </c>
      <c r="W344" s="4" t="str">
        <f>VLOOKUP(U344,Mapping!$A$1:$B$17,2,0)</f>
        <v>Texas</v>
      </c>
      <c r="X344" s="4">
        <v>1306569</v>
      </c>
      <c r="Y344" s="4">
        <v>123021</v>
      </c>
    </row>
    <row r="345" spans="2:25" x14ac:dyDescent="0.35">
      <c r="B345" s="34">
        <v>43921</v>
      </c>
      <c r="C345" s="34" t="str">
        <f t="shared" si="25"/>
        <v>2020_03</v>
      </c>
      <c r="D345" s="43" t="str">
        <f t="shared" si="26"/>
        <v>2020_3</v>
      </c>
      <c r="E345" s="43" t="str">
        <f t="shared" si="27"/>
        <v>2020_03</v>
      </c>
      <c r="F345" s="75">
        <f t="shared" si="28"/>
        <v>2020</v>
      </c>
      <c r="G345" s="75">
        <f t="shared" si="29"/>
        <v>3</v>
      </c>
      <c r="H345" s="4">
        <v>4330</v>
      </c>
      <c r="I345" s="4">
        <v>908</v>
      </c>
      <c r="J345" s="4">
        <v>230</v>
      </c>
      <c r="K345" s="4">
        <v>3487</v>
      </c>
      <c r="L345" s="4">
        <v>3995</v>
      </c>
      <c r="M345" s="4">
        <v>18155</v>
      </c>
      <c r="N345" s="4">
        <v>23782</v>
      </c>
      <c r="O345" s="4">
        <v>460477</v>
      </c>
      <c r="P345" s="4">
        <v>44084</v>
      </c>
      <c r="Q345" s="4"/>
      <c r="R345" s="4">
        <v>506</v>
      </c>
      <c r="S345" s="4">
        <v>196814</v>
      </c>
      <c r="T345" s="4">
        <v>24947</v>
      </c>
      <c r="U345" s="4">
        <v>56</v>
      </c>
      <c r="V345" s="42" t="str">
        <f>IFERROR(VLOOKUP(U345,Mapping!$A$1:$B$17,2,0),Absent)</f>
        <v>Texas</v>
      </c>
      <c r="W345" s="4" t="str">
        <f>VLOOKUP(U345,Mapping!$A$1:$B$17,2,0)</f>
        <v>Texas</v>
      </c>
      <c r="X345" s="4">
        <v>1183548</v>
      </c>
      <c r="Y345" s="4">
        <v>114567</v>
      </c>
    </row>
    <row r="346" spans="2:25" x14ac:dyDescent="0.35">
      <c r="B346" s="34">
        <v>43920</v>
      </c>
      <c r="C346" s="34" t="str">
        <f t="shared" si="25"/>
        <v>2020_03</v>
      </c>
      <c r="D346" s="43" t="str">
        <f t="shared" si="26"/>
        <v>2020_3</v>
      </c>
      <c r="E346" s="43" t="str">
        <f t="shared" si="27"/>
        <v>2020_03</v>
      </c>
      <c r="F346" s="75">
        <f t="shared" si="28"/>
        <v>2020</v>
      </c>
      <c r="G346" s="75">
        <f t="shared" si="29"/>
        <v>3</v>
      </c>
      <c r="H346" s="4">
        <v>3422</v>
      </c>
      <c r="I346" s="4">
        <v>585</v>
      </c>
      <c r="J346" s="4">
        <v>187</v>
      </c>
      <c r="K346" s="4">
        <v>3087</v>
      </c>
      <c r="L346" s="4">
        <v>2473</v>
      </c>
      <c r="M346" s="4">
        <v>15892</v>
      </c>
      <c r="N346" s="4">
        <v>19787</v>
      </c>
      <c r="O346" s="4">
        <v>416393</v>
      </c>
      <c r="P346" s="4">
        <v>50637</v>
      </c>
      <c r="Q346" s="4"/>
      <c r="R346" s="4">
        <v>449</v>
      </c>
      <c r="S346" s="4">
        <v>171867</v>
      </c>
      <c r="T346" s="4">
        <v>21187</v>
      </c>
      <c r="U346" s="4">
        <v>56</v>
      </c>
      <c r="V346" s="42" t="str">
        <f>IFERROR(VLOOKUP(U346,Mapping!$A$1:$B$17,2,0),Absent)</f>
        <v>Texas</v>
      </c>
      <c r="W346" s="4" t="str">
        <f>VLOOKUP(U346,Mapping!$A$1:$B$17,2,0)</f>
        <v>Texas</v>
      </c>
      <c r="X346" s="4">
        <v>1068981</v>
      </c>
      <c r="Y346" s="4">
        <v>100592</v>
      </c>
    </row>
    <row r="347" spans="2:25" x14ac:dyDescent="0.35">
      <c r="B347" s="34">
        <v>43919</v>
      </c>
      <c r="C347" s="34" t="str">
        <f t="shared" si="25"/>
        <v>2020_03</v>
      </c>
      <c r="D347" s="43" t="str">
        <f t="shared" si="26"/>
        <v>2020_3</v>
      </c>
      <c r="E347" s="43" t="str">
        <f t="shared" si="27"/>
        <v>2020_03</v>
      </c>
      <c r="F347" s="75">
        <f t="shared" si="28"/>
        <v>2020</v>
      </c>
      <c r="G347" s="75">
        <f t="shared" si="29"/>
        <v>3</v>
      </c>
      <c r="H347" s="4">
        <v>2837</v>
      </c>
      <c r="I347" s="4">
        <v>505</v>
      </c>
      <c r="J347" s="4">
        <v>156</v>
      </c>
      <c r="K347" s="4">
        <v>2456</v>
      </c>
      <c r="L347" s="4">
        <v>2797</v>
      </c>
      <c r="M347" s="4">
        <v>14055</v>
      </c>
      <c r="N347" s="4">
        <v>17314</v>
      </c>
      <c r="O347" s="4">
        <v>365756</v>
      </c>
      <c r="P347" s="4">
        <v>42230</v>
      </c>
      <c r="Q347" s="4"/>
      <c r="R347" s="4">
        <v>433</v>
      </c>
      <c r="S347" s="4">
        <v>150680</v>
      </c>
      <c r="T347" s="4">
        <v>19681</v>
      </c>
      <c r="U347" s="4">
        <v>56</v>
      </c>
      <c r="V347" s="42" t="str">
        <f>IFERROR(VLOOKUP(U347,Mapping!$A$1:$B$17,2,0),Absent)</f>
        <v>Texas</v>
      </c>
      <c r="W347" s="4" t="str">
        <f>VLOOKUP(U347,Mapping!$A$1:$B$17,2,0)</f>
        <v>Texas</v>
      </c>
      <c r="X347" s="4">
        <v>968389</v>
      </c>
      <c r="Y347" s="4">
        <v>87451</v>
      </c>
    </row>
    <row r="348" spans="2:25" x14ac:dyDescent="0.35">
      <c r="B348" s="34">
        <v>43918</v>
      </c>
      <c r="C348" s="34" t="str">
        <f t="shared" si="25"/>
        <v>2020_03</v>
      </c>
      <c r="D348" s="43" t="str">
        <f t="shared" si="26"/>
        <v>2020_3</v>
      </c>
      <c r="E348" s="43" t="str">
        <f t="shared" si="27"/>
        <v>2020_03</v>
      </c>
      <c r="F348" s="75">
        <f t="shared" si="28"/>
        <v>2020</v>
      </c>
      <c r="G348" s="75">
        <f t="shared" si="29"/>
        <v>3</v>
      </c>
      <c r="H348" s="4">
        <v>2332</v>
      </c>
      <c r="I348" s="4">
        <v>551</v>
      </c>
      <c r="J348" s="4">
        <v>140</v>
      </c>
      <c r="K348" s="4">
        <v>2174</v>
      </c>
      <c r="L348" s="4">
        <v>2406</v>
      </c>
      <c r="M348" s="4">
        <v>12393</v>
      </c>
      <c r="N348" s="4">
        <v>14517</v>
      </c>
      <c r="O348" s="4">
        <v>323526</v>
      </c>
      <c r="P348" s="4">
        <v>67866</v>
      </c>
      <c r="Q348" s="4"/>
      <c r="R348" s="4">
        <v>390</v>
      </c>
      <c r="S348" s="4">
        <v>130999</v>
      </c>
      <c r="T348" s="4">
        <v>19780</v>
      </c>
      <c r="U348" s="4">
        <v>56</v>
      </c>
      <c r="V348" s="42" t="str">
        <f>IFERROR(VLOOKUP(U348,Mapping!$A$1:$B$17,2,0),Absent)</f>
        <v>Texas</v>
      </c>
      <c r="W348" s="4" t="str">
        <f>VLOOKUP(U348,Mapping!$A$1:$B$17,2,0)</f>
        <v>Texas</v>
      </c>
      <c r="X348" s="4">
        <v>880938</v>
      </c>
      <c r="Y348" s="4">
        <v>111615</v>
      </c>
    </row>
    <row r="349" spans="2:25" x14ac:dyDescent="0.35">
      <c r="B349" s="34">
        <v>43917</v>
      </c>
      <c r="C349" s="34" t="str">
        <f t="shared" si="25"/>
        <v>2020_03</v>
      </c>
      <c r="D349" s="43" t="str">
        <f t="shared" si="26"/>
        <v>2020_3</v>
      </c>
      <c r="E349" s="43" t="str">
        <f t="shared" si="27"/>
        <v>2020_03</v>
      </c>
      <c r="F349" s="75">
        <f t="shared" si="28"/>
        <v>2020</v>
      </c>
      <c r="G349" s="75">
        <f t="shared" si="29"/>
        <v>3</v>
      </c>
      <c r="H349" s="4">
        <v>1781</v>
      </c>
      <c r="I349" s="4">
        <v>410</v>
      </c>
      <c r="J349" s="4">
        <v>124</v>
      </c>
      <c r="K349" s="4">
        <v>1792</v>
      </c>
      <c r="L349" s="4">
        <v>2589</v>
      </c>
      <c r="M349" s="4">
        <v>10887</v>
      </c>
      <c r="N349" s="4">
        <v>12111</v>
      </c>
      <c r="O349" s="4">
        <v>255660</v>
      </c>
      <c r="P349" s="4">
        <v>45279</v>
      </c>
      <c r="Q349" s="4"/>
      <c r="R349" s="4">
        <v>293</v>
      </c>
      <c r="S349" s="4">
        <v>111219</v>
      </c>
      <c r="T349" s="4">
        <v>19223</v>
      </c>
      <c r="U349" s="4">
        <v>56</v>
      </c>
      <c r="V349" s="42" t="str">
        <f>IFERROR(VLOOKUP(U349,Mapping!$A$1:$B$17,2,0),Absent)</f>
        <v>Texas</v>
      </c>
      <c r="W349" s="4" t="str">
        <f>VLOOKUP(U349,Mapping!$A$1:$B$17,2,0)</f>
        <v>Texas</v>
      </c>
      <c r="X349" s="4">
        <v>769323</v>
      </c>
      <c r="Y349" s="4">
        <v>101375</v>
      </c>
    </row>
    <row r="350" spans="2:25" x14ac:dyDescent="0.35">
      <c r="B350" s="34">
        <v>43916</v>
      </c>
      <c r="C350" s="34" t="str">
        <f t="shared" si="25"/>
        <v>2020_03</v>
      </c>
      <c r="D350" s="43" t="str">
        <f t="shared" si="26"/>
        <v>2020_3</v>
      </c>
      <c r="E350" s="43" t="str">
        <f t="shared" si="27"/>
        <v>2020_03</v>
      </c>
      <c r="F350" s="75">
        <f t="shared" si="28"/>
        <v>2020</v>
      </c>
      <c r="G350" s="75">
        <f t="shared" si="29"/>
        <v>3</v>
      </c>
      <c r="H350" s="4">
        <v>1371</v>
      </c>
      <c r="I350" s="4">
        <v>313</v>
      </c>
      <c r="J350" s="4">
        <v>91</v>
      </c>
      <c r="K350" s="4">
        <v>1299</v>
      </c>
      <c r="L350" s="4">
        <v>2449</v>
      </c>
      <c r="M350" s="4">
        <v>7805</v>
      </c>
      <c r="N350" s="4">
        <v>9522</v>
      </c>
      <c r="O350" s="4">
        <v>210381</v>
      </c>
      <c r="P350" s="4">
        <v>42610</v>
      </c>
      <c r="Q350" s="4"/>
      <c r="R350" s="4">
        <v>258</v>
      </c>
      <c r="S350" s="4">
        <v>91996</v>
      </c>
      <c r="T350" s="4">
        <v>17604</v>
      </c>
      <c r="U350" s="4">
        <v>56</v>
      </c>
      <c r="V350" s="42" t="str">
        <f>IFERROR(VLOOKUP(U350,Mapping!$A$1:$B$17,2,0),Absent)</f>
        <v>Texas</v>
      </c>
      <c r="W350" s="4" t="str">
        <f>VLOOKUP(U350,Mapping!$A$1:$B$17,2,0)</f>
        <v>Texas</v>
      </c>
      <c r="X350" s="4">
        <v>667948</v>
      </c>
      <c r="Y350" s="4">
        <v>106554</v>
      </c>
    </row>
    <row r="351" spans="2:25" x14ac:dyDescent="0.35">
      <c r="B351" s="34">
        <v>43915</v>
      </c>
      <c r="C351" s="34" t="str">
        <f t="shared" si="25"/>
        <v>2020_03</v>
      </c>
      <c r="D351" s="43" t="str">
        <f t="shared" si="26"/>
        <v>2020_3</v>
      </c>
      <c r="E351" s="43" t="str">
        <f t="shared" si="27"/>
        <v>2020_03</v>
      </c>
      <c r="F351" s="75">
        <f t="shared" si="28"/>
        <v>2020</v>
      </c>
      <c r="G351" s="75">
        <f t="shared" si="29"/>
        <v>3</v>
      </c>
      <c r="H351" s="4">
        <v>1058</v>
      </c>
      <c r="I351" s="4">
        <v>241</v>
      </c>
      <c r="J351" s="4">
        <v>74</v>
      </c>
      <c r="K351" s="4"/>
      <c r="L351" s="4">
        <v>1954</v>
      </c>
      <c r="M351" s="4">
        <v>5140</v>
      </c>
      <c r="N351" s="4">
        <v>7073</v>
      </c>
      <c r="O351" s="4">
        <v>167771</v>
      </c>
      <c r="P351" s="4">
        <v>33269</v>
      </c>
      <c r="Q351" s="4"/>
      <c r="R351" s="4">
        <v>167</v>
      </c>
      <c r="S351" s="4">
        <v>74392</v>
      </c>
      <c r="T351" s="4">
        <v>12636</v>
      </c>
      <c r="U351" s="4">
        <v>56</v>
      </c>
      <c r="V351" s="42" t="str">
        <f>IFERROR(VLOOKUP(U351,Mapping!$A$1:$B$17,2,0),Absent)</f>
        <v>Texas</v>
      </c>
      <c r="W351" s="4" t="str">
        <f>VLOOKUP(U351,Mapping!$A$1:$B$17,2,0)</f>
        <v>Texas</v>
      </c>
      <c r="X351" s="4">
        <v>561394</v>
      </c>
      <c r="Y351" s="4">
        <v>82501</v>
      </c>
    </row>
    <row r="352" spans="2:25" x14ac:dyDescent="0.35">
      <c r="B352" s="34">
        <v>43914</v>
      </c>
      <c r="C352" s="34" t="str">
        <f t="shared" si="25"/>
        <v>2020_03</v>
      </c>
      <c r="D352" s="43" t="str">
        <f t="shared" si="26"/>
        <v>2020_3</v>
      </c>
      <c r="E352" s="43" t="str">
        <f t="shared" si="27"/>
        <v>2020_03</v>
      </c>
      <c r="F352" s="75">
        <f t="shared" si="28"/>
        <v>2020</v>
      </c>
      <c r="G352" s="75">
        <f t="shared" si="29"/>
        <v>3</v>
      </c>
      <c r="H352" s="4">
        <v>817</v>
      </c>
      <c r="I352" s="4">
        <v>236</v>
      </c>
      <c r="J352" s="4"/>
      <c r="K352" s="4"/>
      <c r="L352" s="4">
        <v>1186</v>
      </c>
      <c r="M352" s="4">
        <v>3938</v>
      </c>
      <c r="N352" s="4">
        <v>5119</v>
      </c>
      <c r="O352" s="4">
        <v>134502</v>
      </c>
      <c r="P352" s="4">
        <v>33117</v>
      </c>
      <c r="Q352" s="4"/>
      <c r="R352" s="4"/>
      <c r="S352" s="4">
        <v>61756</v>
      </c>
      <c r="T352" s="4">
        <v>10883</v>
      </c>
      <c r="U352" s="4">
        <v>56</v>
      </c>
      <c r="V352" s="42" t="str">
        <f>IFERROR(VLOOKUP(U352,Mapping!$A$1:$B$17,2,0),Absent)</f>
        <v>Texas</v>
      </c>
      <c r="W352" s="4" t="str">
        <f>VLOOKUP(U352,Mapping!$A$1:$B$17,2,0)</f>
        <v>Texas</v>
      </c>
      <c r="X352" s="4">
        <v>478893</v>
      </c>
      <c r="Y352" s="4">
        <v>86611</v>
      </c>
    </row>
    <row r="353" spans="2:25" x14ac:dyDescent="0.35">
      <c r="B353" s="34">
        <v>43913</v>
      </c>
      <c r="C353" s="34" t="str">
        <f t="shared" si="25"/>
        <v>2020_03</v>
      </c>
      <c r="D353" s="43" t="str">
        <f t="shared" si="26"/>
        <v>2020_3</v>
      </c>
      <c r="E353" s="43" t="str">
        <f t="shared" si="27"/>
        <v>2020_03</v>
      </c>
      <c r="F353" s="75">
        <f t="shared" si="28"/>
        <v>2020</v>
      </c>
      <c r="G353" s="75">
        <f t="shared" si="29"/>
        <v>3</v>
      </c>
      <c r="H353" s="4">
        <v>581</v>
      </c>
      <c r="I353" s="4">
        <v>101</v>
      </c>
      <c r="J353" s="4"/>
      <c r="K353" s="4"/>
      <c r="L353" s="4">
        <v>950</v>
      </c>
      <c r="M353" s="4">
        <v>2812</v>
      </c>
      <c r="N353" s="4">
        <v>3933</v>
      </c>
      <c r="O353" s="4">
        <v>101385</v>
      </c>
      <c r="P353" s="4">
        <v>21323</v>
      </c>
      <c r="Q353" s="4"/>
      <c r="R353" s="4"/>
      <c r="S353" s="4">
        <v>50873</v>
      </c>
      <c r="T353" s="4">
        <v>11182</v>
      </c>
      <c r="U353" s="4">
        <v>56</v>
      </c>
      <c r="V353" s="42" t="str">
        <f>IFERROR(VLOOKUP(U353,Mapping!$A$1:$B$17,2,0),Absent)</f>
        <v>Texas</v>
      </c>
      <c r="W353" s="4" t="str">
        <f>VLOOKUP(U353,Mapping!$A$1:$B$17,2,0)</f>
        <v>Texas</v>
      </c>
      <c r="X353" s="4">
        <v>392282</v>
      </c>
      <c r="Y353" s="4">
        <v>57311</v>
      </c>
    </row>
    <row r="354" spans="2:25" x14ac:dyDescent="0.35">
      <c r="B354" s="34">
        <v>43912</v>
      </c>
      <c r="C354" s="34" t="str">
        <f t="shared" si="25"/>
        <v>2020_03</v>
      </c>
      <c r="D354" s="43" t="str">
        <f t="shared" si="26"/>
        <v>2020_3</v>
      </c>
      <c r="E354" s="43" t="str">
        <f t="shared" si="27"/>
        <v>2020_03</v>
      </c>
      <c r="F354" s="75">
        <f t="shared" si="28"/>
        <v>2020</v>
      </c>
      <c r="G354" s="75">
        <f t="shared" si="29"/>
        <v>3</v>
      </c>
      <c r="H354" s="4">
        <v>480</v>
      </c>
      <c r="I354" s="4">
        <v>145</v>
      </c>
      <c r="J354" s="4"/>
      <c r="K354" s="4"/>
      <c r="L354" s="4">
        <v>962</v>
      </c>
      <c r="M354" s="4">
        <v>2173</v>
      </c>
      <c r="N354" s="4">
        <v>2983</v>
      </c>
      <c r="O354" s="4">
        <v>80062</v>
      </c>
      <c r="P354" s="4">
        <v>12427</v>
      </c>
      <c r="Q354" s="4"/>
      <c r="R354" s="4"/>
      <c r="S354" s="4">
        <v>39691</v>
      </c>
      <c r="T354" s="4">
        <v>9229</v>
      </c>
      <c r="U354" s="4">
        <v>56</v>
      </c>
      <c r="V354" s="42" t="str">
        <f>IFERROR(VLOOKUP(U354,Mapping!$A$1:$B$17,2,0),Absent)</f>
        <v>Texas</v>
      </c>
      <c r="W354" s="4" t="str">
        <f>VLOOKUP(U354,Mapping!$A$1:$B$17,2,0)</f>
        <v>Texas</v>
      </c>
      <c r="X354" s="4">
        <v>334971</v>
      </c>
      <c r="Y354" s="4">
        <v>52169</v>
      </c>
    </row>
    <row r="355" spans="2:25" x14ac:dyDescent="0.35">
      <c r="B355" s="34">
        <v>43911</v>
      </c>
      <c r="C355" s="34" t="str">
        <f t="shared" si="25"/>
        <v>2020_03</v>
      </c>
      <c r="D355" s="43" t="str">
        <f t="shared" si="26"/>
        <v>2020_3</v>
      </c>
      <c r="E355" s="43" t="str">
        <f t="shared" si="27"/>
        <v>2020_03</v>
      </c>
      <c r="F355" s="75">
        <f t="shared" si="28"/>
        <v>2020</v>
      </c>
      <c r="G355" s="75">
        <f t="shared" si="29"/>
        <v>3</v>
      </c>
      <c r="H355" s="4">
        <v>335</v>
      </c>
      <c r="I355" s="4">
        <v>62</v>
      </c>
      <c r="J355" s="4"/>
      <c r="K355" s="4"/>
      <c r="L355" s="4">
        <v>1849</v>
      </c>
      <c r="M355" s="4">
        <v>1492</v>
      </c>
      <c r="N355" s="4">
        <v>2021</v>
      </c>
      <c r="O355" s="4">
        <v>67635</v>
      </c>
      <c r="P355" s="4">
        <v>16003</v>
      </c>
      <c r="Q355" s="4"/>
      <c r="R355" s="4"/>
      <c r="S355" s="4">
        <v>30462</v>
      </c>
      <c r="T355" s="4">
        <v>6940</v>
      </c>
      <c r="U355" s="4">
        <v>56</v>
      </c>
      <c r="V355" s="42" t="str">
        <f>IFERROR(VLOOKUP(U355,Mapping!$A$1:$B$17,2,0),Absent)</f>
        <v>Texas</v>
      </c>
      <c r="W355" s="4" t="str">
        <f>VLOOKUP(U355,Mapping!$A$1:$B$17,2,0)</f>
        <v>Texas</v>
      </c>
      <c r="X355" s="4">
        <v>282802</v>
      </c>
      <c r="Y355" s="4">
        <v>52201</v>
      </c>
    </row>
    <row r="356" spans="2:25" x14ac:dyDescent="0.35">
      <c r="B356" s="34">
        <v>43910</v>
      </c>
      <c r="C356" s="34" t="str">
        <f t="shared" si="25"/>
        <v>2020_03</v>
      </c>
      <c r="D356" s="43" t="str">
        <f t="shared" si="26"/>
        <v>2020_3</v>
      </c>
      <c r="E356" s="43" t="str">
        <f t="shared" si="27"/>
        <v>2020_03</v>
      </c>
      <c r="F356" s="75">
        <f t="shared" si="28"/>
        <v>2020</v>
      </c>
      <c r="G356" s="75">
        <f t="shared" si="29"/>
        <v>3</v>
      </c>
      <c r="H356" s="4">
        <v>273</v>
      </c>
      <c r="I356" s="4">
        <v>70</v>
      </c>
      <c r="J356" s="4"/>
      <c r="K356" s="4"/>
      <c r="L356" s="4">
        <v>44</v>
      </c>
      <c r="M356" s="4">
        <v>1042</v>
      </c>
      <c r="N356" s="4">
        <v>172</v>
      </c>
      <c r="O356" s="4">
        <v>51632</v>
      </c>
      <c r="P356" s="4">
        <v>11704</v>
      </c>
      <c r="Q356" s="4"/>
      <c r="R356" s="4"/>
      <c r="S356" s="4">
        <v>23522</v>
      </c>
      <c r="T356" s="4">
        <v>6095</v>
      </c>
      <c r="U356" s="4">
        <v>56</v>
      </c>
      <c r="V356" s="42" t="str">
        <f>IFERROR(VLOOKUP(U356,Mapping!$A$1:$B$17,2,0),Absent)</f>
        <v>Texas</v>
      </c>
      <c r="W356" s="4" t="str">
        <f>VLOOKUP(U356,Mapping!$A$1:$B$17,2,0)</f>
        <v>Texas</v>
      </c>
      <c r="X356" s="4">
        <v>230601</v>
      </c>
      <c r="Y356" s="4">
        <v>49507</v>
      </c>
    </row>
    <row r="357" spans="2:25" x14ac:dyDescent="0.35">
      <c r="B357" s="34">
        <v>43909</v>
      </c>
      <c r="C357" s="34" t="str">
        <f t="shared" si="25"/>
        <v>2020_03</v>
      </c>
      <c r="D357" s="43" t="str">
        <f t="shared" si="26"/>
        <v>2020_3</v>
      </c>
      <c r="E357" s="43" t="str">
        <f t="shared" si="27"/>
        <v>2020_03</v>
      </c>
      <c r="F357" s="75">
        <f t="shared" si="28"/>
        <v>2020</v>
      </c>
      <c r="G357" s="75">
        <f t="shared" si="29"/>
        <v>3</v>
      </c>
      <c r="H357" s="4">
        <v>203</v>
      </c>
      <c r="I357" s="4">
        <v>51</v>
      </c>
      <c r="J357" s="4"/>
      <c r="K357" s="4"/>
      <c r="L357" s="4">
        <v>34</v>
      </c>
      <c r="M357" s="4">
        <v>617</v>
      </c>
      <c r="N357" s="4">
        <v>128</v>
      </c>
      <c r="O357" s="4">
        <v>39928</v>
      </c>
      <c r="P357" s="4">
        <v>8359</v>
      </c>
      <c r="Q357" s="4"/>
      <c r="R357" s="4"/>
      <c r="S357" s="4">
        <v>17427</v>
      </c>
      <c r="T357" s="4">
        <v>4611</v>
      </c>
      <c r="U357" s="4">
        <v>56</v>
      </c>
      <c r="V357" s="42" t="str">
        <f>IFERROR(VLOOKUP(U357,Mapping!$A$1:$B$17,2,0),Absent)</f>
        <v>Texas</v>
      </c>
      <c r="W357" s="4" t="str">
        <f>VLOOKUP(U357,Mapping!$A$1:$B$17,2,0)</f>
        <v>Texas</v>
      </c>
      <c r="X357" s="4">
        <v>181094</v>
      </c>
      <c r="Y357" s="4">
        <v>39211</v>
      </c>
    </row>
    <row r="358" spans="2:25" x14ac:dyDescent="0.35">
      <c r="B358" s="34">
        <v>43908</v>
      </c>
      <c r="C358" s="34" t="str">
        <f t="shared" si="25"/>
        <v>2020_03</v>
      </c>
      <c r="D358" s="43" t="str">
        <f t="shared" si="26"/>
        <v>2020_3</v>
      </c>
      <c r="E358" s="43" t="str">
        <f t="shared" si="27"/>
        <v>2020_03</v>
      </c>
      <c r="F358" s="75">
        <f t="shared" si="28"/>
        <v>2020</v>
      </c>
      <c r="G358" s="75">
        <f t="shared" si="29"/>
        <v>3</v>
      </c>
      <c r="H358" s="4">
        <v>152</v>
      </c>
      <c r="I358" s="4">
        <v>28</v>
      </c>
      <c r="J358" s="4"/>
      <c r="K358" s="4"/>
      <c r="L358" s="4">
        <v>18</v>
      </c>
      <c r="M358" s="4">
        <v>416</v>
      </c>
      <c r="N358" s="4">
        <v>94</v>
      </c>
      <c r="O358" s="4">
        <v>31569</v>
      </c>
      <c r="P358" s="4">
        <v>5452</v>
      </c>
      <c r="Q358" s="4"/>
      <c r="R358" s="4"/>
      <c r="S358" s="4">
        <v>12816</v>
      </c>
      <c r="T358" s="4">
        <v>3352</v>
      </c>
      <c r="U358" s="4">
        <v>56</v>
      </c>
      <c r="V358" s="42" t="str">
        <f>IFERROR(VLOOKUP(U358,Mapping!$A$1:$B$17,2,0),Absent)</f>
        <v>Texas</v>
      </c>
      <c r="W358" s="4" t="str">
        <f>VLOOKUP(U358,Mapping!$A$1:$B$17,2,0)</f>
        <v>Texas</v>
      </c>
      <c r="X358" s="4">
        <v>141883</v>
      </c>
      <c r="Y358" s="4">
        <v>32127</v>
      </c>
    </row>
    <row r="359" spans="2:25" x14ac:dyDescent="0.35">
      <c r="B359" s="34">
        <v>43907</v>
      </c>
      <c r="C359" s="34" t="str">
        <f t="shared" si="25"/>
        <v>2020_03</v>
      </c>
      <c r="D359" s="43" t="str">
        <f t="shared" si="26"/>
        <v>2020_3</v>
      </c>
      <c r="E359" s="43" t="str">
        <f t="shared" si="27"/>
        <v>2020_03</v>
      </c>
      <c r="F359" s="75">
        <f t="shared" si="28"/>
        <v>2020</v>
      </c>
      <c r="G359" s="75">
        <f t="shared" si="29"/>
        <v>3</v>
      </c>
      <c r="H359" s="4">
        <v>124</v>
      </c>
      <c r="I359" s="4">
        <v>22</v>
      </c>
      <c r="J359" s="4"/>
      <c r="K359" s="4"/>
      <c r="L359" s="4">
        <v>33</v>
      </c>
      <c r="M359" s="4">
        <v>325</v>
      </c>
      <c r="N359" s="4">
        <v>76</v>
      </c>
      <c r="O359" s="4">
        <v>26117</v>
      </c>
      <c r="P359" s="4">
        <v>5027</v>
      </c>
      <c r="Q359" s="4"/>
      <c r="R359" s="4"/>
      <c r="S359" s="4">
        <v>9464</v>
      </c>
      <c r="T359" s="4">
        <v>2087</v>
      </c>
      <c r="U359" s="4">
        <v>56</v>
      </c>
      <c r="V359" s="42" t="str">
        <f>IFERROR(VLOOKUP(U359,Mapping!$A$1:$B$17,2,0),Absent)</f>
        <v>Texas</v>
      </c>
      <c r="W359" s="4" t="str">
        <f>VLOOKUP(U359,Mapping!$A$1:$B$17,2,0)</f>
        <v>Texas</v>
      </c>
      <c r="X359" s="4">
        <v>109756</v>
      </c>
      <c r="Y359" s="4">
        <v>26768</v>
      </c>
    </row>
    <row r="360" spans="2:25" x14ac:dyDescent="0.35">
      <c r="B360" s="34">
        <v>43906</v>
      </c>
      <c r="C360" s="34" t="str">
        <f t="shared" si="25"/>
        <v>2020_03</v>
      </c>
      <c r="D360" s="43" t="str">
        <f t="shared" si="26"/>
        <v>2020_3</v>
      </c>
      <c r="E360" s="43" t="str">
        <f t="shared" si="27"/>
        <v>2020_03</v>
      </c>
      <c r="F360" s="75">
        <f t="shared" si="28"/>
        <v>2020</v>
      </c>
      <c r="G360" s="75">
        <f t="shared" si="29"/>
        <v>3</v>
      </c>
      <c r="H360" s="4">
        <v>102</v>
      </c>
      <c r="I360" s="4">
        <v>22</v>
      </c>
      <c r="J360" s="4"/>
      <c r="K360" s="4"/>
      <c r="L360" s="4">
        <v>6</v>
      </c>
      <c r="M360" s="4"/>
      <c r="N360" s="4">
        <v>43</v>
      </c>
      <c r="O360" s="4">
        <v>21090</v>
      </c>
      <c r="P360" s="4">
        <v>11462</v>
      </c>
      <c r="Q360" s="4"/>
      <c r="R360" s="4"/>
      <c r="S360" s="4">
        <v>7377</v>
      </c>
      <c r="T360" s="4">
        <v>1713</v>
      </c>
      <c r="U360" s="4">
        <v>56</v>
      </c>
      <c r="V360" s="42" t="str">
        <f>IFERROR(VLOOKUP(U360,Mapping!$A$1:$B$17,2,0),Absent)</f>
        <v>Texas</v>
      </c>
      <c r="W360" s="4" t="str">
        <f>VLOOKUP(U360,Mapping!$A$1:$B$17,2,0)</f>
        <v>Texas</v>
      </c>
      <c r="X360" s="4">
        <v>82988</v>
      </c>
      <c r="Y360" s="4">
        <v>22954</v>
      </c>
    </row>
    <row r="361" spans="2:25" x14ac:dyDescent="0.35">
      <c r="B361" s="34">
        <v>43905</v>
      </c>
      <c r="C361" s="34" t="str">
        <f t="shared" si="25"/>
        <v>2020_03</v>
      </c>
      <c r="D361" s="43" t="str">
        <f t="shared" si="26"/>
        <v>2020_3</v>
      </c>
      <c r="E361" s="43" t="str">
        <f t="shared" si="27"/>
        <v>2020_03</v>
      </c>
      <c r="F361" s="75">
        <f t="shared" si="28"/>
        <v>2020</v>
      </c>
      <c r="G361" s="75">
        <f t="shared" si="29"/>
        <v>3</v>
      </c>
      <c r="H361" s="4">
        <v>80</v>
      </c>
      <c r="I361" s="4">
        <v>15</v>
      </c>
      <c r="J361" s="4"/>
      <c r="K361" s="4"/>
      <c r="L361" s="4">
        <v>10</v>
      </c>
      <c r="M361" s="4"/>
      <c r="N361" s="4">
        <v>37</v>
      </c>
      <c r="O361" s="4">
        <v>9628</v>
      </c>
      <c r="P361" s="4">
        <v>2571</v>
      </c>
      <c r="Q361" s="4"/>
      <c r="R361" s="4"/>
      <c r="S361" s="4">
        <v>5664</v>
      </c>
      <c r="T361" s="4">
        <v>1288</v>
      </c>
      <c r="U361" s="4">
        <v>51</v>
      </c>
      <c r="V361" s="42" t="str">
        <f>IFERROR(VLOOKUP(U361,Mapping!$A$1:$B$17,2,0),Absent)</f>
        <v>Ohio</v>
      </c>
      <c r="W361" s="4" t="str">
        <f>VLOOKUP(U361,Mapping!$A$1:$B$17,2,0)</f>
        <v>Ohio</v>
      </c>
      <c r="X361" s="4">
        <v>60034</v>
      </c>
      <c r="Y361" s="4">
        <v>10202</v>
      </c>
    </row>
    <row r="362" spans="2:25" x14ac:dyDescent="0.35">
      <c r="B362" s="34">
        <v>43904</v>
      </c>
      <c r="C362" s="34" t="str">
        <f t="shared" si="25"/>
        <v>2020_03</v>
      </c>
      <c r="D362" s="43" t="str">
        <f t="shared" si="26"/>
        <v>2020_3</v>
      </c>
      <c r="E362" s="43" t="str">
        <f t="shared" si="27"/>
        <v>2020_03</v>
      </c>
      <c r="F362" s="75">
        <f t="shared" si="28"/>
        <v>2020</v>
      </c>
      <c r="G362" s="75">
        <f t="shared" si="29"/>
        <v>3</v>
      </c>
      <c r="H362" s="4">
        <v>65</v>
      </c>
      <c r="I362" s="4">
        <v>8</v>
      </c>
      <c r="J362" s="4"/>
      <c r="K362" s="4"/>
      <c r="L362" s="4">
        <v>4</v>
      </c>
      <c r="M362" s="4"/>
      <c r="N362" s="4">
        <v>27</v>
      </c>
      <c r="O362" s="4">
        <v>7057</v>
      </c>
      <c r="P362" s="4">
        <v>1616</v>
      </c>
      <c r="Q362" s="4"/>
      <c r="R362" s="4"/>
      <c r="S362" s="4">
        <v>4376</v>
      </c>
      <c r="T362" s="4">
        <v>1026</v>
      </c>
      <c r="U362" s="4">
        <v>51</v>
      </c>
      <c r="V362" s="42" t="str">
        <f>IFERROR(VLOOKUP(U362,Mapping!$A$1:$B$17,2,0),Absent)</f>
        <v>Ohio</v>
      </c>
      <c r="W362" s="4" t="str">
        <f>VLOOKUP(U362,Mapping!$A$1:$B$17,2,0)</f>
        <v>Ohio</v>
      </c>
      <c r="X362" s="4">
        <v>49832</v>
      </c>
      <c r="Y362" s="4">
        <v>9816</v>
      </c>
    </row>
    <row r="363" spans="2:25" x14ac:dyDescent="0.35">
      <c r="B363" s="34">
        <v>43903</v>
      </c>
      <c r="C363" s="34" t="str">
        <f t="shared" si="25"/>
        <v>2020_03</v>
      </c>
      <c r="D363" s="43" t="str">
        <f t="shared" si="26"/>
        <v>2020_3</v>
      </c>
      <c r="E363" s="43" t="str">
        <f t="shared" si="27"/>
        <v>2020_03</v>
      </c>
      <c r="F363" s="75">
        <f t="shared" si="28"/>
        <v>2020</v>
      </c>
      <c r="G363" s="75">
        <f t="shared" si="29"/>
        <v>3</v>
      </c>
      <c r="H363" s="4">
        <v>57</v>
      </c>
      <c r="I363" s="4">
        <v>5</v>
      </c>
      <c r="J363" s="4"/>
      <c r="K363" s="4"/>
      <c r="L363" s="4">
        <v>6</v>
      </c>
      <c r="M363" s="4"/>
      <c r="N363" s="4">
        <v>23</v>
      </c>
      <c r="O363" s="4">
        <v>5441</v>
      </c>
      <c r="P363" s="4">
        <v>1149</v>
      </c>
      <c r="Q363" s="4"/>
      <c r="R363" s="4"/>
      <c r="S363" s="4">
        <v>3350</v>
      </c>
      <c r="T363" s="4">
        <v>845</v>
      </c>
      <c r="U363" s="4">
        <v>51</v>
      </c>
      <c r="V363" s="42" t="str">
        <f>IFERROR(VLOOKUP(U363,Mapping!$A$1:$B$17,2,0),Absent)</f>
        <v>Ohio</v>
      </c>
      <c r="W363" s="4" t="str">
        <f>VLOOKUP(U363,Mapping!$A$1:$B$17,2,0)</f>
        <v>Ohio</v>
      </c>
      <c r="X363" s="4">
        <v>40016</v>
      </c>
      <c r="Y363" s="4">
        <v>9733</v>
      </c>
    </row>
    <row r="364" spans="2:25" x14ac:dyDescent="0.35">
      <c r="B364" s="34">
        <v>43902</v>
      </c>
      <c r="C364" s="34" t="str">
        <f t="shared" si="25"/>
        <v>2020_03</v>
      </c>
      <c r="D364" s="43" t="str">
        <f t="shared" si="26"/>
        <v>2020_3</v>
      </c>
      <c r="E364" s="43" t="str">
        <f t="shared" si="27"/>
        <v>2020_03</v>
      </c>
      <c r="F364" s="75">
        <f t="shared" si="28"/>
        <v>2020</v>
      </c>
      <c r="G364" s="75">
        <f t="shared" si="29"/>
        <v>3</v>
      </c>
      <c r="H364" s="4">
        <v>52</v>
      </c>
      <c r="I364" s="4">
        <v>9</v>
      </c>
      <c r="J364" s="4"/>
      <c r="K364" s="4"/>
      <c r="L364" s="4">
        <v>5</v>
      </c>
      <c r="M364" s="4"/>
      <c r="N364" s="4">
        <v>17</v>
      </c>
      <c r="O364" s="4">
        <v>4292</v>
      </c>
      <c r="P364" s="4">
        <v>991</v>
      </c>
      <c r="Q364" s="4"/>
      <c r="R364" s="4"/>
      <c r="S364" s="4">
        <v>2505</v>
      </c>
      <c r="T364" s="4">
        <v>682</v>
      </c>
      <c r="U364" s="4">
        <v>51</v>
      </c>
      <c r="V364" s="42" t="str">
        <f>IFERROR(VLOOKUP(U364,Mapping!$A$1:$B$17,2,0),Absent)</f>
        <v>Ohio</v>
      </c>
      <c r="W364" s="4" t="str">
        <f>VLOOKUP(U364,Mapping!$A$1:$B$17,2,0)</f>
        <v>Ohio</v>
      </c>
      <c r="X364" s="4">
        <v>30283</v>
      </c>
      <c r="Y364" s="4">
        <v>6683</v>
      </c>
    </row>
    <row r="365" spans="2:25" x14ac:dyDescent="0.35">
      <c r="B365" s="34">
        <v>43901</v>
      </c>
      <c r="C365" s="34" t="str">
        <f t="shared" si="25"/>
        <v>2020_03</v>
      </c>
      <c r="D365" s="43" t="str">
        <f t="shared" si="26"/>
        <v>2020_3</v>
      </c>
      <c r="E365" s="43" t="str">
        <f t="shared" si="27"/>
        <v>2020_03</v>
      </c>
      <c r="F365" s="75">
        <f t="shared" si="28"/>
        <v>2020</v>
      </c>
      <c r="G365" s="75">
        <f t="shared" si="29"/>
        <v>3</v>
      </c>
      <c r="H365" s="4">
        <v>43</v>
      </c>
      <c r="I365" s="4">
        <v>6</v>
      </c>
      <c r="J365" s="4"/>
      <c r="K365" s="4"/>
      <c r="L365" s="4">
        <v>3</v>
      </c>
      <c r="M365" s="4"/>
      <c r="N365" s="4">
        <v>12</v>
      </c>
      <c r="O365" s="4">
        <v>3301</v>
      </c>
      <c r="P365" s="4">
        <v>1021</v>
      </c>
      <c r="Q365" s="4"/>
      <c r="R365" s="4"/>
      <c r="S365" s="4">
        <v>1823</v>
      </c>
      <c r="T365" s="4">
        <v>418</v>
      </c>
      <c r="U365" s="4">
        <v>51</v>
      </c>
      <c r="V365" s="42" t="str">
        <f>IFERROR(VLOOKUP(U365,Mapping!$A$1:$B$17,2,0),Absent)</f>
        <v>Ohio</v>
      </c>
      <c r="W365" s="4" t="str">
        <f>VLOOKUP(U365,Mapping!$A$1:$B$17,2,0)</f>
        <v>Ohio</v>
      </c>
      <c r="X365" s="4">
        <v>23600</v>
      </c>
      <c r="Y365" s="4">
        <v>4447</v>
      </c>
    </row>
    <row r="366" spans="2:25" x14ac:dyDescent="0.35">
      <c r="B366" s="34">
        <v>43900</v>
      </c>
      <c r="C366" s="34" t="str">
        <f t="shared" si="25"/>
        <v>2020_03</v>
      </c>
      <c r="D366" s="43" t="str">
        <f t="shared" si="26"/>
        <v>2020_3</v>
      </c>
      <c r="E366" s="43" t="str">
        <f t="shared" si="27"/>
        <v>2020_03</v>
      </c>
      <c r="F366" s="75">
        <f t="shared" si="28"/>
        <v>2020</v>
      </c>
      <c r="G366" s="75">
        <f t="shared" si="29"/>
        <v>3</v>
      </c>
      <c r="H366" s="4">
        <v>37</v>
      </c>
      <c r="I366" s="4">
        <v>2</v>
      </c>
      <c r="J366" s="4"/>
      <c r="K366" s="4"/>
      <c r="L366" s="4">
        <v>0</v>
      </c>
      <c r="M366" s="4"/>
      <c r="N366" s="4">
        <v>9</v>
      </c>
      <c r="O366" s="4">
        <v>2280</v>
      </c>
      <c r="P366" s="4">
        <v>494</v>
      </c>
      <c r="Q366" s="4"/>
      <c r="R366" s="4"/>
      <c r="S366" s="4">
        <v>1405</v>
      </c>
      <c r="T366" s="4">
        <v>385</v>
      </c>
      <c r="U366" s="4">
        <v>51</v>
      </c>
      <c r="V366" s="42" t="str">
        <f>IFERROR(VLOOKUP(U366,Mapping!$A$1:$B$17,2,0),Absent)</f>
        <v>Ohio</v>
      </c>
      <c r="W366" s="4" t="str">
        <f>VLOOKUP(U366,Mapping!$A$1:$B$17,2,0)</f>
        <v>Ohio</v>
      </c>
      <c r="X366" s="4">
        <v>19153</v>
      </c>
      <c r="Y366" s="4">
        <v>3322</v>
      </c>
    </row>
    <row r="367" spans="2:25" x14ac:dyDescent="0.35">
      <c r="B367" s="34">
        <v>43899</v>
      </c>
      <c r="C367" s="34" t="str">
        <f t="shared" si="25"/>
        <v>2020_03</v>
      </c>
      <c r="D367" s="43" t="str">
        <f t="shared" si="26"/>
        <v>2020_3</v>
      </c>
      <c r="E367" s="43" t="str">
        <f t="shared" si="27"/>
        <v>2020_03</v>
      </c>
      <c r="F367" s="75">
        <f t="shared" si="28"/>
        <v>2020</v>
      </c>
      <c r="G367" s="75">
        <f t="shared" si="29"/>
        <v>3</v>
      </c>
      <c r="H367" s="4">
        <v>35</v>
      </c>
      <c r="I367" s="4">
        <v>4</v>
      </c>
      <c r="J367" s="4"/>
      <c r="K367" s="4"/>
      <c r="L367" s="4">
        <v>3</v>
      </c>
      <c r="M367" s="4"/>
      <c r="N367" s="4">
        <v>9</v>
      </c>
      <c r="O367" s="4">
        <v>1786</v>
      </c>
      <c r="P367" s="4">
        <v>442</v>
      </c>
      <c r="Q367" s="4"/>
      <c r="R367" s="4"/>
      <c r="S367" s="4">
        <v>1020</v>
      </c>
      <c r="T367" s="4">
        <v>276</v>
      </c>
      <c r="U367" s="4">
        <v>51</v>
      </c>
      <c r="V367" s="42" t="str">
        <f>IFERROR(VLOOKUP(U367,Mapping!$A$1:$B$17,2,0),Absent)</f>
        <v>Ohio</v>
      </c>
      <c r="W367" s="4" t="str">
        <f>VLOOKUP(U367,Mapping!$A$1:$B$17,2,0)</f>
        <v>Ohio</v>
      </c>
      <c r="X367" s="4">
        <v>15831</v>
      </c>
      <c r="Y367" s="4">
        <v>2055</v>
      </c>
    </row>
    <row r="368" spans="2:25" x14ac:dyDescent="0.35">
      <c r="B368" s="34">
        <v>43898</v>
      </c>
      <c r="C368" s="34" t="str">
        <f t="shared" si="25"/>
        <v>2020_03</v>
      </c>
      <c r="D368" s="43" t="str">
        <f t="shared" si="26"/>
        <v>2020_3</v>
      </c>
      <c r="E368" s="43" t="str">
        <f t="shared" si="27"/>
        <v>2020_03</v>
      </c>
      <c r="F368" s="75">
        <f t="shared" si="28"/>
        <v>2020</v>
      </c>
      <c r="G368" s="75">
        <f t="shared" si="29"/>
        <v>3</v>
      </c>
      <c r="H368" s="4">
        <v>31</v>
      </c>
      <c r="I368" s="4">
        <v>4</v>
      </c>
      <c r="J368" s="4"/>
      <c r="K368" s="4"/>
      <c r="L368" s="4">
        <v>0</v>
      </c>
      <c r="M368" s="4"/>
      <c r="N368" s="4">
        <v>6</v>
      </c>
      <c r="O368" s="4">
        <v>1344</v>
      </c>
      <c r="P368" s="4">
        <v>196</v>
      </c>
      <c r="Q368" s="4"/>
      <c r="R368" s="4"/>
      <c r="S368" s="4">
        <v>744</v>
      </c>
      <c r="T368" s="4">
        <v>170</v>
      </c>
      <c r="U368" s="4">
        <v>51</v>
      </c>
      <c r="V368" s="42" t="str">
        <f>IFERROR(VLOOKUP(U368,Mapping!$A$1:$B$17,2,0),Absent)</f>
        <v>Ohio</v>
      </c>
      <c r="W368" s="4" t="str">
        <f>VLOOKUP(U368,Mapping!$A$1:$B$17,2,0)</f>
        <v>Ohio</v>
      </c>
      <c r="X368" s="4">
        <v>13776</v>
      </c>
      <c r="Y368" s="4">
        <v>1130</v>
      </c>
    </row>
    <row r="369" spans="2:25" x14ac:dyDescent="0.35">
      <c r="B369" s="34">
        <v>43897</v>
      </c>
      <c r="C369" s="34" t="str">
        <f t="shared" si="25"/>
        <v>2020_03</v>
      </c>
      <c r="D369" s="43" t="str">
        <f t="shared" si="26"/>
        <v>2020_3</v>
      </c>
      <c r="E369" s="43" t="str">
        <f t="shared" si="27"/>
        <v>2020_03</v>
      </c>
      <c r="F369" s="75">
        <f t="shared" si="28"/>
        <v>2020</v>
      </c>
      <c r="G369" s="75">
        <f t="shared" si="29"/>
        <v>3</v>
      </c>
      <c r="H369" s="4">
        <v>27</v>
      </c>
      <c r="I369" s="4">
        <v>1</v>
      </c>
      <c r="J369" s="4"/>
      <c r="K369" s="4"/>
      <c r="L369" s="4">
        <v>0</v>
      </c>
      <c r="M369" s="4"/>
      <c r="N369" s="4">
        <v>6</v>
      </c>
      <c r="O369" s="4">
        <v>1148</v>
      </c>
      <c r="P369" s="4">
        <v>274</v>
      </c>
      <c r="Q369" s="4"/>
      <c r="R369" s="4"/>
      <c r="S369" s="4">
        <v>574</v>
      </c>
      <c r="T369" s="4">
        <v>137</v>
      </c>
      <c r="U369" s="4">
        <v>51</v>
      </c>
      <c r="V369" s="42" t="str">
        <f>IFERROR(VLOOKUP(U369,Mapping!$A$1:$B$17,2,0),Absent)</f>
        <v>Ohio</v>
      </c>
      <c r="W369" s="4" t="str">
        <f>VLOOKUP(U369,Mapping!$A$1:$B$17,2,0)</f>
        <v>Ohio</v>
      </c>
      <c r="X369" s="4">
        <v>12646</v>
      </c>
      <c r="Y369" s="4">
        <v>931</v>
      </c>
    </row>
    <row r="370" spans="2:25" x14ac:dyDescent="0.35">
      <c r="B370" s="34">
        <v>43896</v>
      </c>
      <c r="C370" s="34" t="str">
        <f t="shared" si="25"/>
        <v>2020_03</v>
      </c>
      <c r="D370" s="43" t="str">
        <f t="shared" si="26"/>
        <v>2020_3</v>
      </c>
      <c r="E370" s="43" t="str">
        <f t="shared" si="27"/>
        <v>2020_03</v>
      </c>
      <c r="F370" s="75">
        <f t="shared" si="28"/>
        <v>2020</v>
      </c>
      <c r="G370" s="75">
        <f t="shared" si="29"/>
        <v>3</v>
      </c>
      <c r="H370" s="4">
        <v>26</v>
      </c>
      <c r="I370" s="4">
        <v>6</v>
      </c>
      <c r="J370" s="4"/>
      <c r="K370" s="4"/>
      <c r="L370" s="4">
        <v>1</v>
      </c>
      <c r="M370" s="4"/>
      <c r="N370" s="4">
        <v>6</v>
      </c>
      <c r="O370" s="4">
        <v>874</v>
      </c>
      <c r="P370" s="4">
        <v>161</v>
      </c>
      <c r="Q370" s="4"/>
      <c r="R370" s="4"/>
      <c r="S370" s="4">
        <v>437</v>
      </c>
      <c r="T370" s="4">
        <v>132</v>
      </c>
      <c r="U370" s="4">
        <v>40</v>
      </c>
      <c r="V370" s="42" t="str">
        <f>IFERROR(VLOOKUP(U370,Mapping!$A$1:$B$17,2,0),Absent)</f>
        <v>New Mexico</v>
      </c>
      <c r="W370" s="4" t="str">
        <f>VLOOKUP(U370,Mapping!$A$1:$B$17,2,0)</f>
        <v>New Mexico</v>
      </c>
      <c r="X370" s="4">
        <v>11715</v>
      </c>
      <c r="Y370" s="4">
        <v>2177</v>
      </c>
    </row>
    <row r="371" spans="2:25" x14ac:dyDescent="0.35">
      <c r="B371" s="34">
        <v>43895</v>
      </c>
      <c r="C371" s="34" t="str">
        <f t="shared" si="25"/>
        <v>2020_03</v>
      </c>
      <c r="D371" s="43" t="str">
        <f t="shared" si="26"/>
        <v>2020_3</v>
      </c>
      <c r="E371" s="43" t="str">
        <f t="shared" si="27"/>
        <v>2020_03</v>
      </c>
      <c r="F371" s="75">
        <f t="shared" si="28"/>
        <v>2020</v>
      </c>
      <c r="G371" s="75">
        <f t="shared" si="29"/>
        <v>3</v>
      </c>
      <c r="H371" s="4">
        <v>20</v>
      </c>
      <c r="I371" s="4">
        <v>4</v>
      </c>
      <c r="J371" s="4"/>
      <c r="K371" s="4"/>
      <c r="L371" s="4">
        <v>1</v>
      </c>
      <c r="M371" s="4"/>
      <c r="N371" s="4">
        <v>5</v>
      </c>
      <c r="O371" s="4">
        <v>713</v>
      </c>
      <c r="P371" s="4">
        <v>132</v>
      </c>
      <c r="Q371" s="4"/>
      <c r="R371" s="4"/>
      <c r="S371" s="4">
        <v>305</v>
      </c>
      <c r="T371" s="4">
        <v>65</v>
      </c>
      <c r="U371" s="4">
        <v>32</v>
      </c>
      <c r="V371" s="42" t="str">
        <f>IFERROR(VLOOKUP(U371,Mapping!$A$1:$B$17,2,0),Absent)</f>
        <v>Nevada</v>
      </c>
      <c r="W371" s="4" t="str">
        <f>VLOOKUP(U371,Mapping!$A$1:$B$17,2,0)</f>
        <v>Nevada</v>
      </c>
      <c r="X371" s="4">
        <v>9538</v>
      </c>
      <c r="Y371" s="4">
        <v>1515</v>
      </c>
    </row>
    <row r="372" spans="2:25" x14ac:dyDescent="0.35">
      <c r="B372" s="34">
        <v>43894</v>
      </c>
      <c r="C372" s="34" t="str">
        <f t="shared" si="25"/>
        <v>2020_03</v>
      </c>
      <c r="D372" s="43" t="str">
        <f t="shared" si="26"/>
        <v>2020_3</v>
      </c>
      <c r="E372" s="43" t="str">
        <f t="shared" si="27"/>
        <v>2020_03</v>
      </c>
      <c r="F372" s="75">
        <f t="shared" si="28"/>
        <v>2020</v>
      </c>
      <c r="G372" s="75">
        <f t="shared" si="29"/>
        <v>3</v>
      </c>
      <c r="H372" s="4">
        <v>16</v>
      </c>
      <c r="I372" s="4">
        <v>2</v>
      </c>
      <c r="J372" s="4"/>
      <c r="K372" s="4"/>
      <c r="L372" s="4">
        <v>4</v>
      </c>
      <c r="M372" s="4"/>
      <c r="N372" s="4">
        <v>4</v>
      </c>
      <c r="O372" s="4">
        <v>581</v>
      </c>
      <c r="P372" s="4">
        <v>576</v>
      </c>
      <c r="Q372" s="4"/>
      <c r="R372" s="4"/>
      <c r="S372" s="4">
        <v>240</v>
      </c>
      <c r="T372" s="4">
        <v>126</v>
      </c>
      <c r="U372" s="4">
        <v>26</v>
      </c>
      <c r="V372" s="42" t="str">
        <f>IFERROR(VLOOKUP(U372,Mapping!$A$1:$B$17,2,0),Absent)</f>
        <v>Mississippi</v>
      </c>
      <c r="W372" s="4" t="str">
        <f>VLOOKUP(U372,Mapping!$A$1:$B$17,2,0)</f>
        <v>Mississippi</v>
      </c>
      <c r="X372" s="4">
        <v>8023</v>
      </c>
      <c r="Y372" s="4">
        <v>890</v>
      </c>
    </row>
    <row r="373" spans="2:25" x14ac:dyDescent="0.35">
      <c r="B373" s="34">
        <v>43893</v>
      </c>
      <c r="C373" s="34" t="str">
        <f t="shared" si="25"/>
        <v>2020_03</v>
      </c>
      <c r="D373" s="43" t="str">
        <f t="shared" si="26"/>
        <v>2020_3</v>
      </c>
      <c r="E373" s="43" t="str">
        <f t="shared" si="27"/>
        <v>2020_03</v>
      </c>
      <c r="F373" s="75">
        <f t="shared" si="28"/>
        <v>2020</v>
      </c>
      <c r="G373" s="75">
        <f t="shared" si="29"/>
        <v>3</v>
      </c>
      <c r="H373" s="4">
        <v>14</v>
      </c>
      <c r="I373" s="4">
        <v>3</v>
      </c>
      <c r="J373" s="4"/>
      <c r="K373" s="4"/>
      <c r="L373" s="4">
        <v>0</v>
      </c>
      <c r="M373" s="4"/>
      <c r="N373" s="4"/>
      <c r="O373" s="4">
        <v>5</v>
      </c>
      <c r="P373" s="4">
        <v>2</v>
      </c>
      <c r="Q373" s="4"/>
      <c r="R373" s="4"/>
      <c r="S373" s="4">
        <v>114</v>
      </c>
      <c r="T373" s="4">
        <v>42</v>
      </c>
      <c r="U373" s="4">
        <v>16</v>
      </c>
      <c r="V373" s="42" t="str">
        <f>IFERROR(VLOOKUP(U373,Mapping!$A$1:$B$17,2,0),Absent)</f>
        <v>Massachusetts</v>
      </c>
      <c r="W373" s="4" t="str">
        <f>VLOOKUP(U373,Mapping!$A$1:$B$17,2,0)</f>
        <v>Massachusetts</v>
      </c>
      <c r="X373" s="4">
        <v>7133</v>
      </c>
      <c r="Y373" s="4">
        <v>279</v>
      </c>
    </row>
    <row r="374" spans="2:25" x14ac:dyDescent="0.35">
      <c r="B374" s="34">
        <v>43892</v>
      </c>
      <c r="C374" s="34" t="str">
        <f t="shared" si="25"/>
        <v>2020_03</v>
      </c>
      <c r="D374" s="43" t="str">
        <f t="shared" si="26"/>
        <v>2020_3</v>
      </c>
      <c r="E374" s="43" t="str">
        <f t="shared" si="27"/>
        <v>2020_03</v>
      </c>
      <c r="F374" s="75">
        <f t="shared" si="28"/>
        <v>2020</v>
      </c>
      <c r="G374" s="75">
        <f t="shared" si="29"/>
        <v>3</v>
      </c>
      <c r="H374" s="4">
        <v>11</v>
      </c>
      <c r="I374" s="4">
        <v>3</v>
      </c>
      <c r="J374" s="4"/>
      <c r="K374" s="4"/>
      <c r="L374" s="4">
        <v>0</v>
      </c>
      <c r="M374" s="4"/>
      <c r="N374" s="4"/>
      <c r="O374" s="4">
        <v>3</v>
      </c>
      <c r="P374" s="4">
        <v>1</v>
      </c>
      <c r="Q374" s="4"/>
      <c r="R374" s="4"/>
      <c r="S374" s="4">
        <v>72</v>
      </c>
      <c r="T374" s="4">
        <v>30</v>
      </c>
      <c r="U374" s="4">
        <v>12</v>
      </c>
      <c r="V374" s="42" t="str">
        <f>IFERROR(VLOOKUP(U374,Mapping!$A$1:$B$17,2,0),Absent)</f>
        <v>Louisiana</v>
      </c>
      <c r="W374" s="4" t="str">
        <f>VLOOKUP(U374,Mapping!$A$1:$B$17,2,0)</f>
        <v>Louisiana</v>
      </c>
      <c r="X374" s="4">
        <v>6854</v>
      </c>
      <c r="Y374" s="4">
        <v>203</v>
      </c>
    </row>
    <row r="375" spans="2:25" x14ac:dyDescent="0.35">
      <c r="B375" s="34">
        <v>43891</v>
      </c>
      <c r="C375" s="34" t="str">
        <f t="shared" si="25"/>
        <v>2020_03</v>
      </c>
      <c r="D375" s="43" t="str">
        <f t="shared" si="26"/>
        <v>2020_3</v>
      </c>
      <c r="E375" s="43" t="str">
        <f t="shared" si="27"/>
        <v>2020_03</v>
      </c>
      <c r="F375" s="75">
        <f t="shared" si="28"/>
        <v>2020</v>
      </c>
      <c r="G375" s="75">
        <f t="shared" si="29"/>
        <v>3</v>
      </c>
      <c r="H375" s="4">
        <v>8</v>
      </c>
      <c r="I375" s="4">
        <v>3</v>
      </c>
      <c r="J375" s="4"/>
      <c r="K375" s="4"/>
      <c r="L375" s="4">
        <v>0</v>
      </c>
      <c r="M375" s="4"/>
      <c r="N375" s="4"/>
      <c r="O375" s="4">
        <v>2</v>
      </c>
      <c r="P375" s="4">
        <v>2</v>
      </c>
      <c r="Q375" s="4"/>
      <c r="R375" s="4"/>
      <c r="S375" s="4">
        <v>42</v>
      </c>
      <c r="T375" s="4">
        <v>24</v>
      </c>
      <c r="U375" s="4">
        <v>11</v>
      </c>
      <c r="V375" s="42" t="str">
        <f>IFERROR(VLOOKUP(U375,Mapping!$A$1:$B$17,2,0),Absent)</f>
        <v>indiana</v>
      </c>
      <c r="W375" s="4" t="str">
        <f>VLOOKUP(U375,Mapping!$A$1:$B$17,2,0)</f>
        <v>indiana</v>
      </c>
      <c r="X375" s="4">
        <v>6651</v>
      </c>
      <c r="Y375" s="4">
        <v>96</v>
      </c>
    </row>
    <row r="376" spans="2:25" x14ac:dyDescent="0.35">
      <c r="B376" s="34">
        <v>43890</v>
      </c>
      <c r="C376" s="34" t="str">
        <f t="shared" si="25"/>
        <v>2020_02</v>
      </c>
      <c r="D376" s="43" t="str">
        <f t="shared" si="26"/>
        <v>2020_2</v>
      </c>
      <c r="E376" s="43" t="str">
        <f t="shared" si="27"/>
        <v>2020_02</v>
      </c>
      <c r="F376" s="75">
        <f t="shared" si="28"/>
        <v>2020</v>
      </c>
      <c r="G376" s="75">
        <f t="shared" si="29"/>
        <v>2</v>
      </c>
      <c r="H376" s="4">
        <v>5</v>
      </c>
      <c r="I376" s="4">
        <v>1</v>
      </c>
      <c r="J376" s="4"/>
      <c r="K376" s="4"/>
      <c r="L376" s="4">
        <v>0</v>
      </c>
      <c r="M376" s="4"/>
      <c r="N376" s="4"/>
      <c r="O376" s="4"/>
      <c r="P376" s="4">
        <v>0</v>
      </c>
      <c r="Q376" s="4"/>
      <c r="R376" s="4"/>
      <c r="S376" s="4">
        <v>18</v>
      </c>
      <c r="T376" s="4">
        <v>3</v>
      </c>
      <c r="U376" s="4">
        <v>8</v>
      </c>
      <c r="V376" s="42" t="str">
        <f>IFERROR(VLOOKUP(U376,Mapping!$A$1:$B$17,2,0),Absent)</f>
        <v>illionis</v>
      </c>
      <c r="W376" s="4" t="str">
        <f>VLOOKUP(U376,Mapping!$A$1:$B$17,2,0)</f>
        <v>illionis</v>
      </c>
      <c r="X376" s="4">
        <v>6555</v>
      </c>
      <c r="Y376" s="4">
        <v>65</v>
      </c>
    </row>
    <row r="377" spans="2:25" x14ac:dyDescent="0.35">
      <c r="B377" s="34">
        <v>43889</v>
      </c>
      <c r="C377" s="34" t="str">
        <f t="shared" si="25"/>
        <v>2020_02</v>
      </c>
      <c r="D377" s="43" t="str">
        <f t="shared" si="26"/>
        <v>2020_2</v>
      </c>
      <c r="E377" s="43" t="str">
        <f t="shared" si="27"/>
        <v>2020_02</v>
      </c>
      <c r="F377" s="75">
        <f t="shared" si="28"/>
        <v>2020</v>
      </c>
      <c r="G377" s="75">
        <f t="shared" si="29"/>
        <v>2</v>
      </c>
      <c r="H377" s="4">
        <v>4</v>
      </c>
      <c r="I377" s="4">
        <v>2</v>
      </c>
      <c r="J377" s="4"/>
      <c r="K377" s="4"/>
      <c r="L377" s="4">
        <v>0</v>
      </c>
      <c r="M377" s="4"/>
      <c r="N377" s="4"/>
      <c r="O377" s="4"/>
      <c r="P377" s="4">
        <v>0</v>
      </c>
      <c r="Q377" s="4"/>
      <c r="R377" s="4"/>
      <c r="S377" s="4">
        <v>15</v>
      </c>
      <c r="T377" s="4">
        <v>2</v>
      </c>
      <c r="U377" s="4">
        <v>7</v>
      </c>
      <c r="V377" s="42" t="str">
        <f>IFERROR(VLOOKUP(U377,Mapping!$A$1:$B$17,2,0),Absent)</f>
        <v>georgia</v>
      </c>
      <c r="W377" s="4" t="str">
        <f>VLOOKUP(U377,Mapping!$A$1:$B$17,2,0)</f>
        <v>georgia</v>
      </c>
      <c r="X377" s="4">
        <v>6490</v>
      </c>
      <c r="Y377" s="4">
        <v>3</v>
      </c>
    </row>
    <row r="378" spans="2:25" x14ac:dyDescent="0.35">
      <c r="B378" s="34">
        <v>43888</v>
      </c>
      <c r="C378" s="34" t="str">
        <f t="shared" si="25"/>
        <v>2020_02</v>
      </c>
      <c r="D378" s="43" t="str">
        <f t="shared" si="26"/>
        <v>2020_2</v>
      </c>
      <c r="E378" s="43" t="str">
        <f t="shared" si="27"/>
        <v>2020_02</v>
      </c>
      <c r="F378" s="75">
        <f t="shared" si="28"/>
        <v>2020</v>
      </c>
      <c r="G378" s="75">
        <f t="shared" si="29"/>
        <v>2</v>
      </c>
      <c r="H378" s="4">
        <v>2</v>
      </c>
      <c r="I378" s="4">
        <v>0</v>
      </c>
      <c r="J378" s="4"/>
      <c r="K378" s="4"/>
      <c r="L378" s="4">
        <v>0</v>
      </c>
      <c r="M378" s="4"/>
      <c r="N378" s="4"/>
      <c r="O378" s="4"/>
      <c r="P378" s="4">
        <v>0</v>
      </c>
      <c r="Q378" s="4"/>
      <c r="R378" s="4"/>
      <c r="S378" s="4">
        <v>13</v>
      </c>
      <c r="T378" s="4">
        <v>1</v>
      </c>
      <c r="U378" s="4">
        <v>7</v>
      </c>
      <c r="V378" s="42" t="str">
        <f>IFERROR(VLOOKUP(U378,Mapping!$A$1:$B$17,2,0),Absent)</f>
        <v>georgia</v>
      </c>
      <c r="W378" s="4" t="str">
        <f>VLOOKUP(U378,Mapping!$A$1:$B$17,2,0)</f>
        <v>georgia</v>
      </c>
      <c r="X378" s="4">
        <v>6487</v>
      </c>
      <c r="Y378" s="4">
        <v>6446</v>
      </c>
    </row>
    <row r="379" spans="2:25" x14ac:dyDescent="0.35">
      <c r="B379" s="34">
        <v>43887</v>
      </c>
      <c r="C379" s="34" t="str">
        <f t="shared" si="25"/>
        <v>2020_02</v>
      </c>
      <c r="D379" s="43" t="str">
        <f t="shared" si="26"/>
        <v>2020_2</v>
      </c>
      <c r="E379" s="43" t="str">
        <f t="shared" si="27"/>
        <v>2020_02</v>
      </c>
      <c r="F379" s="75">
        <f t="shared" si="28"/>
        <v>2020</v>
      </c>
      <c r="G379" s="75">
        <f t="shared" si="29"/>
        <v>2</v>
      </c>
      <c r="H379" s="4">
        <v>2</v>
      </c>
      <c r="I379" s="4">
        <v>2</v>
      </c>
      <c r="J379" s="4"/>
      <c r="K379" s="4"/>
      <c r="L379" s="4">
        <v>0</v>
      </c>
      <c r="M379" s="4"/>
      <c r="N379" s="4"/>
      <c r="O379" s="4"/>
      <c r="P379" s="4">
        <v>0</v>
      </c>
      <c r="Q379" s="4"/>
      <c r="R379" s="4"/>
      <c r="S379" s="4">
        <v>12</v>
      </c>
      <c r="T379" s="4">
        <v>2</v>
      </c>
      <c r="U379" s="4">
        <v>6</v>
      </c>
      <c r="V379" s="42" t="str">
        <f>IFERROR(VLOOKUP(U379,Mapping!$A$1:$B$17,2,0),Absent)</f>
        <v>florida</v>
      </c>
      <c r="W379" s="4" t="str">
        <f>VLOOKUP(U379,Mapping!$A$1:$B$17,2,0)</f>
        <v>florida</v>
      </c>
      <c r="X379" s="4">
        <v>41</v>
      </c>
      <c r="Y379" s="4">
        <v>0</v>
      </c>
    </row>
    <row r="380" spans="2:25" x14ac:dyDescent="0.35">
      <c r="B380" s="34">
        <v>43886</v>
      </c>
      <c r="C380" s="34" t="str">
        <f t="shared" si="25"/>
        <v>2020_02</v>
      </c>
      <c r="D380" s="43" t="str">
        <f t="shared" si="26"/>
        <v>2020_2</v>
      </c>
      <c r="E380" s="43" t="str">
        <f t="shared" si="27"/>
        <v>2020_02</v>
      </c>
      <c r="F380" s="75">
        <f t="shared" si="28"/>
        <v>2020</v>
      </c>
      <c r="G380" s="75">
        <f t="shared" si="29"/>
        <v>2</v>
      </c>
      <c r="H380" s="4">
        <v>0</v>
      </c>
      <c r="I380" s="4">
        <v>0</v>
      </c>
      <c r="J380" s="4"/>
      <c r="K380" s="4"/>
      <c r="L380" s="4">
        <v>0</v>
      </c>
      <c r="M380" s="4"/>
      <c r="N380" s="4"/>
      <c r="O380" s="4"/>
      <c r="P380" s="4">
        <v>0</v>
      </c>
      <c r="Q380" s="4"/>
      <c r="R380" s="4"/>
      <c r="S380" s="4">
        <v>10</v>
      </c>
      <c r="T380" s="4">
        <v>1</v>
      </c>
      <c r="U380" s="4">
        <v>6</v>
      </c>
      <c r="V380" s="42" t="str">
        <f>IFERROR(VLOOKUP(U380,Mapping!$A$1:$B$17,2,0),Absent)</f>
        <v>florida</v>
      </c>
      <c r="W380" s="4" t="str">
        <f>VLOOKUP(U380,Mapping!$A$1:$B$17,2,0)</f>
        <v>florida</v>
      </c>
      <c r="X380" s="4">
        <v>41</v>
      </c>
      <c r="Y380" s="4">
        <v>1</v>
      </c>
    </row>
    <row r="381" spans="2:25" x14ac:dyDescent="0.35">
      <c r="B381" s="34">
        <v>43885</v>
      </c>
      <c r="C381" s="34" t="str">
        <f t="shared" si="25"/>
        <v>2020_02</v>
      </c>
      <c r="D381" s="43" t="str">
        <f t="shared" si="26"/>
        <v>2020_2</v>
      </c>
      <c r="E381" s="43" t="str">
        <f t="shared" si="27"/>
        <v>2020_02</v>
      </c>
      <c r="F381" s="75">
        <f t="shared" si="28"/>
        <v>2020</v>
      </c>
      <c r="G381" s="75">
        <f t="shared" si="29"/>
        <v>2</v>
      </c>
      <c r="H381" s="4">
        <v>0</v>
      </c>
      <c r="I381" s="4">
        <v>0</v>
      </c>
      <c r="J381" s="4"/>
      <c r="K381" s="4"/>
      <c r="L381" s="4">
        <v>0</v>
      </c>
      <c r="M381" s="4"/>
      <c r="N381" s="4"/>
      <c r="O381" s="4"/>
      <c r="P381" s="4">
        <v>0</v>
      </c>
      <c r="Q381" s="4"/>
      <c r="R381" s="4"/>
      <c r="S381" s="4">
        <v>9</v>
      </c>
      <c r="T381" s="4">
        <v>1</v>
      </c>
      <c r="U381" s="4">
        <v>6</v>
      </c>
      <c r="V381" s="42" t="str">
        <f>IFERROR(VLOOKUP(U381,Mapping!$A$1:$B$17,2,0),Absent)</f>
        <v>florida</v>
      </c>
      <c r="W381" s="4" t="str">
        <f>VLOOKUP(U381,Mapping!$A$1:$B$17,2,0)</f>
        <v>florida</v>
      </c>
      <c r="X381" s="4">
        <v>40</v>
      </c>
      <c r="Y381" s="4">
        <v>2</v>
      </c>
    </row>
    <row r="382" spans="2:25" x14ac:dyDescent="0.35">
      <c r="B382" s="34">
        <v>43884</v>
      </c>
      <c r="C382" s="34" t="str">
        <f t="shared" si="25"/>
        <v>2020_02</v>
      </c>
      <c r="D382" s="43" t="str">
        <f t="shared" si="26"/>
        <v>2020_2</v>
      </c>
      <c r="E382" s="43" t="str">
        <f t="shared" si="27"/>
        <v>2020_02</v>
      </c>
      <c r="F382" s="75">
        <f t="shared" si="28"/>
        <v>2020</v>
      </c>
      <c r="G382" s="75">
        <f t="shared" si="29"/>
        <v>2</v>
      </c>
      <c r="H382" s="4">
        <v>0</v>
      </c>
      <c r="I382" s="4">
        <v>0</v>
      </c>
      <c r="J382" s="4"/>
      <c r="K382" s="4"/>
      <c r="L382" s="4">
        <v>0</v>
      </c>
      <c r="M382" s="4"/>
      <c r="N382" s="4"/>
      <c r="O382" s="4"/>
      <c r="P382" s="4">
        <v>0</v>
      </c>
      <c r="Q382" s="4"/>
      <c r="R382" s="4"/>
      <c r="S382" s="4">
        <v>8</v>
      </c>
      <c r="T382" s="4">
        <v>1</v>
      </c>
      <c r="U382" s="4">
        <v>6</v>
      </c>
      <c r="V382" s="42" t="str">
        <f>IFERROR(VLOOKUP(U382,Mapping!$A$1:$B$17,2,0),Absent)</f>
        <v>florida</v>
      </c>
      <c r="W382" s="4" t="str">
        <f>VLOOKUP(U382,Mapping!$A$1:$B$17,2,0)</f>
        <v>florida</v>
      </c>
      <c r="X382" s="4">
        <v>38</v>
      </c>
      <c r="Y382" s="4">
        <v>0</v>
      </c>
    </row>
    <row r="383" spans="2:25" x14ac:dyDescent="0.35">
      <c r="B383" s="34">
        <v>43883</v>
      </c>
      <c r="C383" s="34" t="str">
        <f t="shared" si="25"/>
        <v>2020_02</v>
      </c>
      <c r="D383" s="43" t="str">
        <f t="shared" si="26"/>
        <v>2020_2</v>
      </c>
      <c r="E383" s="43" t="str">
        <f t="shared" si="27"/>
        <v>2020_02</v>
      </c>
      <c r="F383" s="75">
        <f t="shared" si="28"/>
        <v>2020</v>
      </c>
      <c r="G383" s="75">
        <f t="shared" si="29"/>
        <v>2</v>
      </c>
      <c r="H383" s="4">
        <v>0</v>
      </c>
      <c r="I383" s="4">
        <v>0</v>
      </c>
      <c r="J383" s="4"/>
      <c r="K383" s="4"/>
      <c r="L383" s="4">
        <v>0</v>
      </c>
      <c r="M383" s="4"/>
      <c r="N383" s="4"/>
      <c r="O383" s="4"/>
      <c r="P383" s="4">
        <v>0</v>
      </c>
      <c r="Q383" s="4"/>
      <c r="R383" s="4"/>
      <c r="S383" s="4">
        <v>7</v>
      </c>
      <c r="T383" s="4">
        <v>0</v>
      </c>
      <c r="U383" s="4">
        <v>6</v>
      </c>
      <c r="V383" s="42" t="str">
        <f>IFERROR(VLOOKUP(U383,Mapping!$A$1:$B$17,2,0),Absent)</f>
        <v>florida</v>
      </c>
      <c r="W383" s="4" t="str">
        <f>VLOOKUP(U383,Mapping!$A$1:$B$17,2,0)</f>
        <v>florida</v>
      </c>
      <c r="X383" s="4">
        <v>38</v>
      </c>
      <c r="Y383" s="4">
        <v>1</v>
      </c>
    </row>
    <row r="384" spans="2:25" x14ac:dyDescent="0.35">
      <c r="B384" s="34">
        <v>43882</v>
      </c>
      <c r="C384" s="34" t="str">
        <f t="shared" si="25"/>
        <v>2020_02</v>
      </c>
      <c r="D384" s="43" t="str">
        <f t="shared" si="26"/>
        <v>2020_2</v>
      </c>
      <c r="E384" s="43" t="str">
        <f t="shared" si="27"/>
        <v>2020_02</v>
      </c>
      <c r="F384" s="75">
        <f t="shared" si="28"/>
        <v>2020</v>
      </c>
      <c r="G384" s="75">
        <f t="shared" si="29"/>
        <v>2</v>
      </c>
      <c r="H384" s="4">
        <v>0</v>
      </c>
      <c r="I384" s="4">
        <v>0</v>
      </c>
      <c r="J384" s="4"/>
      <c r="K384" s="4"/>
      <c r="L384" s="4">
        <v>0</v>
      </c>
      <c r="M384" s="4"/>
      <c r="N384" s="4"/>
      <c r="O384" s="4"/>
      <c r="P384" s="4">
        <v>0</v>
      </c>
      <c r="Q384" s="4"/>
      <c r="R384" s="4"/>
      <c r="S384" s="4">
        <v>7</v>
      </c>
      <c r="T384" s="4">
        <v>0</v>
      </c>
      <c r="U384" s="4">
        <v>6</v>
      </c>
      <c r="V384" s="42" t="str">
        <f>IFERROR(VLOOKUP(U384,Mapping!$A$1:$B$17,2,0),Absent)</f>
        <v>florida</v>
      </c>
      <c r="W384" s="4" t="str">
        <f>VLOOKUP(U384,Mapping!$A$1:$B$17,2,0)</f>
        <v>florida</v>
      </c>
      <c r="X384" s="4">
        <v>37</v>
      </c>
      <c r="Y384" s="4">
        <v>1</v>
      </c>
    </row>
    <row r="385" spans="2:25" x14ac:dyDescent="0.35">
      <c r="B385" s="34">
        <v>43881</v>
      </c>
      <c r="C385" s="34" t="str">
        <f t="shared" si="25"/>
        <v>2020_02</v>
      </c>
      <c r="D385" s="43" t="str">
        <f t="shared" si="26"/>
        <v>2020_2</v>
      </c>
      <c r="E385" s="43" t="str">
        <f t="shared" si="27"/>
        <v>2020_02</v>
      </c>
      <c r="F385" s="75">
        <f t="shared" si="28"/>
        <v>2020</v>
      </c>
      <c r="G385" s="75">
        <f t="shared" si="29"/>
        <v>2</v>
      </c>
      <c r="H385" s="4">
        <v>0</v>
      </c>
      <c r="I385" s="4">
        <v>0</v>
      </c>
      <c r="J385" s="4"/>
      <c r="K385" s="4"/>
      <c r="L385" s="4">
        <v>0</v>
      </c>
      <c r="M385" s="4"/>
      <c r="N385" s="4"/>
      <c r="O385" s="4"/>
      <c r="P385" s="4">
        <v>0</v>
      </c>
      <c r="Q385" s="4"/>
      <c r="R385" s="4"/>
      <c r="S385" s="4">
        <v>7</v>
      </c>
      <c r="T385" s="4">
        <v>0</v>
      </c>
      <c r="U385" s="4">
        <v>6</v>
      </c>
      <c r="V385" s="42" t="str">
        <f>IFERROR(VLOOKUP(U385,Mapping!$A$1:$B$17,2,0),Absent)</f>
        <v>florida</v>
      </c>
      <c r="W385" s="4" t="str">
        <f>VLOOKUP(U385,Mapping!$A$1:$B$17,2,0)</f>
        <v>florida</v>
      </c>
      <c r="X385" s="4">
        <v>36</v>
      </c>
      <c r="Y385" s="4">
        <v>1</v>
      </c>
    </row>
    <row r="386" spans="2:25" x14ac:dyDescent="0.35">
      <c r="B386" s="34">
        <v>43880</v>
      </c>
      <c r="C386" s="34" t="str">
        <f t="shared" si="25"/>
        <v>2020_02</v>
      </c>
      <c r="D386" s="43" t="str">
        <f t="shared" si="26"/>
        <v>2020_2</v>
      </c>
      <c r="E386" s="43" t="str">
        <f t="shared" si="27"/>
        <v>2020_02</v>
      </c>
      <c r="F386" s="75">
        <f t="shared" si="28"/>
        <v>2020</v>
      </c>
      <c r="G386" s="75">
        <f t="shared" si="29"/>
        <v>2</v>
      </c>
      <c r="H386" s="4">
        <v>0</v>
      </c>
      <c r="I386" s="4">
        <v>0</v>
      </c>
      <c r="J386" s="4"/>
      <c r="K386" s="4"/>
      <c r="L386" s="4">
        <v>0</v>
      </c>
      <c r="M386" s="4"/>
      <c r="N386" s="4"/>
      <c r="O386" s="4"/>
      <c r="P386" s="4">
        <v>0</v>
      </c>
      <c r="Q386" s="4"/>
      <c r="R386" s="4"/>
      <c r="S386" s="4">
        <v>7</v>
      </c>
      <c r="T386" s="4">
        <v>0</v>
      </c>
      <c r="U386" s="4">
        <v>6</v>
      </c>
      <c r="V386" s="42" t="str">
        <f>IFERROR(VLOOKUP(U386,Mapping!$A$1:$B$17,2,0),Absent)</f>
        <v>florida</v>
      </c>
      <c r="W386" s="4" t="str">
        <f>VLOOKUP(U386,Mapping!$A$1:$B$17,2,0)</f>
        <v>florida</v>
      </c>
      <c r="X386" s="4">
        <v>35</v>
      </c>
      <c r="Y386" s="4">
        <v>6</v>
      </c>
    </row>
    <row r="387" spans="2:25" x14ac:dyDescent="0.35">
      <c r="B387" s="34">
        <v>43879</v>
      </c>
      <c r="C387" s="34" t="str">
        <f t="shared" ref="C387:C422" si="30">YEAR(B387)&amp;"_"&amp;TEXT(MONTH(B387),"00")</f>
        <v>2020_02</v>
      </c>
      <c r="D387" s="43" t="str">
        <f t="shared" ref="D387:D422" si="31">YEAR(B387)&amp;"_"&amp;MONTH(B387)</f>
        <v>2020_2</v>
      </c>
      <c r="E387" s="43" t="str">
        <f t="shared" ref="E387:E422" si="32">YEAR(B387)&amp;"_"&amp;TEXT(MONTH(B387),"00")</f>
        <v>2020_02</v>
      </c>
      <c r="F387" s="75">
        <f t="shared" ref="F387:F422" si="33">YEAR(B387)</f>
        <v>2020</v>
      </c>
      <c r="G387" s="75">
        <f t="shared" ref="G387:G422" si="34">MONTH(B387)</f>
        <v>2</v>
      </c>
      <c r="H387" s="4">
        <v>0</v>
      </c>
      <c r="I387" s="4">
        <v>0</v>
      </c>
      <c r="J387" s="4"/>
      <c r="K387" s="4"/>
      <c r="L387" s="4">
        <v>0</v>
      </c>
      <c r="M387" s="4"/>
      <c r="N387" s="4"/>
      <c r="O387" s="4"/>
      <c r="P387" s="4">
        <v>0</v>
      </c>
      <c r="Q387" s="4"/>
      <c r="R387" s="4"/>
      <c r="S387" s="4">
        <v>7</v>
      </c>
      <c r="T387" s="4">
        <v>0</v>
      </c>
      <c r="U387" s="4">
        <v>6</v>
      </c>
      <c r="V387" s="42" t="str">
        <f>IFERROR(VLOOKUP(U387,Mapping!$A$1:$B$17,2,0),Absent)</f>
        <v>florida</v>
      </c>
      <c r="W387" s="4" t="str">
        <f>VLOOKUP(U387,Mapping!$A$1:$B$17,2,0)</f>
        <v>florida</v>
      </c>
      <c r="X387" s="4">
        <v>29</v>
      </c>
      <c r="Y387" s="4">
        <v>0</v>
      </c>
    </row>
    <row r="388" spans="2:25" x14ac:dyDescent="0.35">
      <c r="B388" s="34">
        <v>43878</v>
      </c>
      <c r="C388" s="34" t="str">
        <f t="shared" si="30"/>
        <v>2020_02</v>
      </c>
      <c r="D388" s="43" t="str">
        <f t="shared" si="31"/>
        <v>2020_2</v>
      </c>
      <c r="E388" s="43" t="str">
        <f t="shared" si="32"/>
        <v>2020_02</v>
      </c>
      <c r="F388" s="75">
        <f t="shared" si="33"/>
        <v>2020</v>
      </c>
      <c r="G388" s="75">
        <f t="shared" si="34"/>
        <v>2</v>
      </c>
      <c r="H388" s="4">
        <v>0</v>
      </c>
      <c r="I388" s="4">
        <v>0</v>
      </c>
      <c r="J388" s="4"/>
      <c r="K388" s="4"/>
      <c r="L388" s="4">
        <v>0</v>
      </c>
      <c r="M388" s="4"/>
      <c r="N388" s="4"/>
      <c r="O388" s="4"/>
      <c r="P388" s="4">
        <v>0</v>
      </c>
      <c r="Q388" s="4"/>
      <c r="R388" s="4"/>
      <c r="S388" s="4">
        <v>7</v>
      </c>
      <c r="T388" s="4">
        <v>0</v>
      </c>
      <c r="U388" s="4">
        <v>6</v>
      </c>
      <c r="V388" s="42" t="str">
        <f>IFERROR(VLOOKUP(U388,Mapping!$A$1:$B$17,2,0),Absent)</f>
        <v>florida</v>
      </c>
      <c r="W388" s="4" t="str">
        <f>VLOOKUP(U388,Mapping!$A$1:$B$17,2,0)</f>
        <v>florida</v>
      </c>
      <c r="X388" s="4">
        <v>29</v>
      </c>
      <c r="Y388" s="4">
        <v>1</v>
      </c>
    </row>
    <row r="389" spans="2:25" x14ac:dyDescent="0.35">
      <c r="B389" s="34">
        <v>43877</v>
      </c>
      <c r="C389" s="34" t="str">
        <f t="shared" si="30"/>
        <v>2020_02</v>
      </c>
      <c r="D389" s="43" t="str">
        <f t="shared" si="31"/>
        <v>2020_2</v>
      </c>
      <c r="E389" s="43" t="str">
        <f t="shared" si="32"/>
        <v>2020_02</v>
      </c>
      <c r="F389" s="75">
        <f t="shared" si="33"/>
        <v>2020</v>
      </c>
      <c r="G389" s="75">
        <f t="shared" si="34"/>
        <v>2</v>
      </c>
      <c r="H389" s="4">
        <v>0</v>
      </c>
      <c r="I389" s="4">
        <v>0</v>
      </c>
      <c r="J389" s="4"/>
      <c r="K389" s="4"/>
      <c r="L389" s="4">
        <v>0</v>
      </c>
      <c r="M389" s="4"/>
      <c r="N389" s="4"/>
      <c r="O389" s="4"/>
      <c r="P389" s="4">
        <v>0</v>
      </c>
      <c r="Q389" s="4"/>
      <c r="R389" s="4"/>
      <c r="S389" s="4">
        <v>7</v>
      </c>
      <c r="T389" s="4">
        <v>0</v>
      </c>
      <c r="U389" s="4">
        <v>6</v>
      </c>
      <c r="V389" s="42" t="str">
        <f>IFERROR(VLOOKUP(U389,Mapping!$A$1:$B$17,2,0),Absent)</f>
        <v>florida</v>
      </c>
      <c r="W389" s="4" t="str">
        <f>VLOOKUP(U389,Mapping!$A$1:$B$17,2,0)</f>
        <v>florida</v>
      </c>
      <c r="X389" s="4">
        <v>28</v>
      </c>
      <c r="Y389" s="4">
        <v>2</v>
      </c>
    </row>
    <row r="390" spans="2:25" x14ac:dyDescent="0.35">
      <c r="B390" s="34">
        <v>43876</v>
      </c>
      <c r="C390" s="34" t="str">
        <f t="shared" si="30"/>
        <v>2020_02</v>
      </c>
      <c r="D390" s="43" t="str">
        <f t="shared" si="31"/>
        <v>2020_2</v>
      </c>
      <c r="E390" s="43" t="str">
        <f t="shared" si="32"/>
        <v>2020_02</v>
      </c>
      <c r="F390" s="75">
        <f t="shared" si="33"/>
        <v>2020</v>
      </c>
      <c r="G390" s="75">
        <f t="shared" si="34"/>
        <v>2</v>
      </c>
      <c r="H390" s="4">
        <v>0</v>
      </c>
      <c r="I390" s="4">
        <v>0</v>
      </c>
      <c r="J390" s="4"/>
      <c r="K390" s="4"/>
      <c r="L390" s="4">
        <v>0</v>
      </c>
      <c r="M390" s="4"/>
      <c r="N390" s="4"/>
      <c r="O390" s="4"/>
      <c r="P390" s="4">
        <v>0</v>
      </c>
      <c r="Q390" s="4"/>
      <c r="R390" s="4"/>
      <c r="S390" s="4">
        <v>7</v>
      </c>
      <c r="T390" s="4">
        <v>0</v>
      </c>
      <c r="U390" s="4">
        <v>6</v>
      </c>
      <c r="V390" s="42" t="str">
        <f>IFERROR(VLOOKUP(U390,Mapping!$A$1:$B$17,2,0),Absent)</f>
        <v>florida</v>
      </c>
      <c r="W390" s="4" t="str">
        <f>VLOOKUP(U390,Mapping!$A$1:$B$17,2,0)</f>
        <v>florida</v>
      </c>
      <c r="X390" s="4">
        <v>26</v>
      </c>
      <c r="Y390" s="4">
        <v>4</v>
      </c>
    </row>
    <row r="391" spans="2:25" x14ac:dyDescent="0.35">
      <c r="B391" s="34">
        <v>43875</v>
      </c>
      <c r="C391" s="34" t="str">
        <f t="shared" si="30"/>
        <v>2020_02</v>
      </c>
      <c r="D391" s="43" t="str">
        <f t="shared" si="31"/>
        <v>2020_2</v>
      </c>
      <c r="E391" s="43" t="str">
        <f t="shared" si="32"/>
        <v>2020_02</v>
      </c>
      <c r="F391" s="75">
        <f t="shared" si="33"/>
        <v>2020</v>
      </c>
      <c r="G391" s="75">
        <f t="shared" si="34"/>
        <v>2</v>
      </c>
      <c r="H391" s="4">
        <v>0</v>
      </c>
      <c r="I391" s="4">
        <v>0</v>
      </c>
      <c r="J391" s="4"/>
      <c r="K391" s="4"/>
      <c r="L391" s="4">
        <v>0</v>
      </c>
      <c r="M391" s="4"/>
      <c r="N391" s="4"/>
      <c r="O391" s="4"/>
      <c r="P391" s="4">
        <v>0</v>
      </c>
      <c r="Q391" s="4"/>
      <c r="R391" s="4"/>
      <c r="S391" s="4">
        <v>7</v>
      </c>
      <c r="T391" s="4">
        <v>1</v>
      </c>
      <c r="U391" s="4">
        <v>5</v>
      </c>
      <c r="V391" s="42" t="str">
        <f>IFERROR(VLOOKUP(U391,Mapping!$A$1:$B$17,2,0),Absent)</f>
        <v>delaware</v>
      </c>
      <c r="W391" s="4" t="str">
        <f>VLOOKUP(U391,Mapping!$A$1:$B$17,2,0)</f>
        <v>delaware</v>
      </c>
      <c r="X391" s="4">
        <v>22</v>
      </c>
      <c r="Y391" s="4">
        <v>0</v>
      </c>
    </row>
    <row r="392" spans="2:25" x14ac:dyDescent="0.35">
      <c r="B392" s="34">
        <v>43874</v>
      </c>
      <c r="C392" s="34" t="str">
        <f t="shared" si="30"/>
        <v>2020_02</v>
      </c>
      <c r="D392" s="43" t="str">
        <f t="shared" si="31"/>
        <v>2020_2</v>
      </c>
      <c r="E392" s="43" t="str">
        <f t="shared" si="32"/>
        <v>2020_02</v>
      </c>
      <c r="F392" s="75">
        <f t="shared" si="33"/>
        <v>2020</v>
      </c>
      <c r="G392" s="75">
        <f t="shared" si="34"/>
        <v>2</v>
      </c>
      <c r="H392" s="4">
        <v>0</v>
      </c>
      <c r="I392" s="4">
        <v>0</v>
      </c>
      <c r="J392" s="4"/>
      <c r="K392" s="4"/>
      <c r="L392" s="4">
        <v>0</v>
      </c>
      <c r="M392" s="4"/>
      <c r="N392" s="4"/>
      <c r="O392" s="4"/>
      <c r="P392" s="4">
        <v>0</v>
      </c>
      <c r="Q392" s="4"/>
      <c r="R392" s="4"/>
      <c r="S392" s="4">
        <v>6</v>
      </c>
      <c r="T392" s="4">
        <v>1</v>
      </c>
      <c r="U392" s="4">
        <v>5</v>
      </c>
      <c r="V392" s="42" t="str">
        <f>IFERROR(VLOOKUP(U392,Mapping!$A$1:$B$17,2,0),Absent)</f>
        <v>delaware</v>
      </c>
      <c r="W392" s="4" t="str">
        <f>VLOOKUP(U392,Mapping!$A$1:$B$17,2,0)</f>
        <v>delaware</v>
      </c>
      <c r="X392" s="4">
        <v>22</v>
      </c>
      <c r="Y392" s="4">
        <v>1</v>
      </c>
    </row>
    <row r="393" spans="2:25" x14ac:dyDescent="0.35">
      <c r="B393" s="34">
        <v>43873</v>
      </c>
      <c r="C393" s="34" t="str">
        <f t="shared" si="30"/>
        <v>2020_02</v>
      </c>
      <c r="D393" s="43" t="str">
        <f t="shared" si="31"/>
        <v>2020_2</v>
      </c>
      <c r="E393" s="43" t="str">
        <f t="shared" si="32"/>
        <v>2020_02</v>
      </c>
      <c r="F393" s="75">
        <f t="shared" si="33"/>
        <v>2020</v>
      </c>
      <c r="G393" s="75">
        <f t="shared" si="34"/>
        <v>2</v>
      </c>
      <c r="H393" s="4">
        <v>0</v>
      </c>
      <c r="I393" s="4">
        <v>0</v>
      </c>
      <c r="J393" s="4"/>
      <c r="K393" s="4"/>
      <c r="L393" s="4">
        <v>0</v>
      </c>
      <c r="M393" s="4"/>
      <c r="N393" s="4"/>
      <c r="O393" s="4"/>
      <c r="P393" s="4">
        <v>0</v>
      </c>
      <c r="Q393" s="4"/>
      <c r="R393" s="4"/>
      <c r="S393" s="4">
        <v>5</v>
      </c>
      <c r="T393" s="4">
        <v>0</v>
      </c>
      <c r="U393" s="4">
        <v>5</v>
      </c>
      <c r="V393" s="42" t="str">
        <f>IFERROR(VLOOKUP(U393,Mapping!$A$1:$B$17,2,0),Absent)</f>
        <v>delaware</v>
      </c>
      <c r="W393" s="4" t="str">
        <f>VLOOKUP(U393,Mapping!$A$1:$B$17,2,0)</f>
        <v>delaware</v>
      </c>
      <c r="X393" s="4">
        <v>21</v>
      </c>
      <c r="Y393" s="4">
        <v>1</v>
      </c>
    </row>
    <row r="394" spans="2:25" x14ac:dyDescent="0.35">
      <c r="B394" s="34">
        <v>43872</v>
      </c>
      <c r="C394" s="34" t="str">
        <f t="shared" si="30"/>
        <v>2020_02</v>
      </c>
      <c r="D394" s="43" t="str">
        <f t="shared" si="31"/>
        <v>2020_2</v>
      </c>
      <c r="E394" s="43" t="str">
        <f t="shared" si="32"/>
        <v>2020_02</v>
      </c>
      <c r="F394" s="75">
        <f t="shared" si="33"/>
        <v>2020</v>
      </c>
      <c r="G394" s="75">
        <f t="shared" si="34"/>
        <v>2</v>
      </c>
      <c r="H394" s="4">
        <v>0</v>
      </c>
      <c r="I394" s="4">
        <v>0</v>
      </c>
      <c r="J394" s="4"/>
      <c r="K394" s="4"/>
      <c r="L394" s="4">
        <v>0</v>
      </c>
      <c r="M394" s="4"/>
      <c r="N394" s="4"/>
      <c r="O394" s="4"/>
      <c r="P394" s="4">
        <v>0</v>
      </c>
      <c r="Q394" s="4"/>
      <c r="R394" s="4"/>
      <c r="S394" s="4">
        <v>5</v>
      </c>
      <c r="T394" s="4">
        <v>0</v>
      </c>
      <c r="U394" s="4">
        <v>5</v>
      </c>
      <c r="V394" s="42" t="str">
        <f>IFERROR(VLOOKUP(U394,Mapping!$A$1:$B$17,2,0),Absent)</f>
        <v>delaware</v>
      </c>
      <c r="W394" s="4" t="str">
        <f>VLOOKUP(U394,Mapping!$A$1:$B$17,2,0)</f>
        <v>delaware</v>
      </c>
      <c r="X394" s="4">
        <v>20</v>
      </c>
      <c r="Y394" s="4">
        <v>1</v>
      </c>
    </row>
    <row r="395" spans="2:25" x14ac:dyDescent="0.35">
      <c r="B395" s="34">
        <v>43871</v>
      </c>
      <c r="C395" s="34" t="str">
        <f t="shared" si="30"/>
        <v>2020_02</v>
      </c>
      <c r="D395" s="43" t="str">
        <f t="shared" si="31"/>
        <v>2020_2</v>
      </c>
      <c r="E395" s="43" t="str">
        <f t="shared" si="32"/>
        <v>2020_02</v>
      </c>
      <c r="F395" s="75">
        <f t="shared" si="33"/>
        <v>2020</v>
      </c>
      <c r="G395" s="75">
        <f t="shared" si="34"/>
        <v>2</v>
      </c>
      <c r="H395" s="4">
        <v>0</v>
      </c>
      <c r="I395" s="4">
        <v>0</v>
      </c>
      <c r="J395" s="4"/>
      <c r="K395" s="4"/>
      <c r="L395" s="4">
        <v>0</v>
      </c>
      <c r="M395" s="4"/>
      <c r="N395" s="4"/>
      <c r="O395" s="4"/>
      <c r="P395" s="4">
        <v>0</v>
      </c>
      <c r="Q395" s="4"/>
      <c r="R395" s="4"/>
      <c r="S395" s="4">
        <v>5</v>
      </c>
      <c r="T395" s="4">
        <v>0</v>
      </c>
      <c r="U395" s="4">
        <v>5</v>
      </c>
      <c r="V395" s="42" t="str">
        <f>IFERROR(VLOOKUP(U395,Mapping!$A$1:$B$17,2,0),Absent)</f>
        <v>delaware</v>
      </c>
      <c r="W395" s="4" t="str">
        <f>VLOOKUP(U395,Mapping!$A$1:$B$17,2,0)</f>
        <v>delaware</v>
      </c>
      <c r="X395" s="4">
        <v>19</v>
      </c>
      <c r="Y395" s="4">
        <v>1</v>
      </c>
    </row>
    <row r="396" spans="2:25" x14ac:dyDescent="0.35">
      <c r="B396" s="34">
        <v>43870</v>
      </c>
      <c r="C396" s="34" t="str">
        <f t="shared" si="30"/>
        <v>2020_02</v>
      </c>
      <c r="D396" s="43" t="str">
        <f t="shared" si="31"/>
        <v>2020_2</v>
      </c>
      <c r="E396" s="43" t="str">
        <f t="shared" si="32"/>
        <v>2020_02</v>
      </c>
      <c r="F396" s="75">
        <f t="shared" si="33"/>
        <v>2020</v>
      </c>
      <c r="G396" s="75">
        <f t="shared" si="34"/>
        <v>2</v>
      </c>
      <c r="H396" s="4"/>
      <c r="I396" s="4">
        <v>0</v>
      </c>
      <c r="J396" s="4"/>
      <c r="K396" s="4"/>
      <c r="L396" s="4">
        <v>0</v>
      </c>
      <c r="M396" s="4"/>
      <c r="N396" s="4"/>
      <c r="O396" s="4"/>
      <c r="P396" s="4">
        <v>0</v>
      </c>
      <c r="Q396" s="4"/>
      <c r="R396" s="4"/>
      <c r="S396" s="4">
        <v>5</v>
      </c>
      <c r="T396" s="4">
        <v>0</v>
      </c>
      <c r="U396" s="4">
        <v>4</v>
      </c>
      <c r="V396" s="42" t="str">
        <f>IFERROR(VLOOKUP(U396,Mapping!$A$1:$B$17,2,0),Absent)</f>
        <v>colorado</v>
      </c>
      <c r="W396" s="4" t="str">
        <f>VLOOKUP(U396,Mapping!$A$1:$B$17,2,0)</f>
        <v>colorado</v>
      </c>
      <c r="X396" s="4">
        <v>18</v>
      </c>
      <c r="Y396" s="4">
        <v>0</v>
      </c>
    </row>
    <row r="397" spans="2:25" x14ac:dyDescent="0.35">
      <c r="B397" s="34">
        <v>43869</v>
      </c>
      <c r="C397" s="34" t="str">
        <f t="shared" si="30"/>
        <v>2020_02</v>
      </c>
      <c r="D397" s="43" t="str">
        <f t="shared" si="31"/>
        <v>2020_2</v>
      </c>
      <c r="E397" s="43" t="str">
        <f t="shared" si="32"/>
        <v>2020_02</v>
      </c>
      <c r="F397" s="75">
        <f t="shared" si="33"/>
        <v>2020</v>
      </c>
      <c r="G397" s="75">
        <f t="shared" si="34"/>
        <v>2</v>
      </c>
      <c r="H397" s="4"/>
      <c r="I397" s="4">
        <v>0</v>
      </c>
      <c r="J397" s="4"/>
      <c r="K397" s="4"/>
      <c r="L397" s="4">
        <v>0</v>
      </c>
      <c r="M397" s="4"/>
      <c r="N397" s="4"/>
      <c r="O397" s="4"/>
      <c r="P397" s="4">
        <v>0</v>
      </c>
      <c r="Q397" s="4"/>
      <c r="R397" s="4"/>
      <c r="S397" s="4">
        <v>5</v>
      </c>
      <c r="T397" s="4">
        <v>0</v>
      </c>
      <c r="U397" s="4">
        <v>4</v>
      </c>
      <c r="V397" s="42" t="str">
        <f>IFERROR(VLOOKUP(U397,Mapping!$A$1:$B$17,2,0),Absent)</f>
        <v>colorado</v>
      </c>
      <c r="W397" s="4" t="str">
        <f>VLOOKUP(U397,Mapping!$A$1:$B$17,2,0)</f>
        <v>colorado</v>
      </c>
      <c r="X397" s="4">
        <v>18</v>
      </c>
      <c r="Y397" s="4">
        <v>2</v>
      </c>
    </row>
    <row r="398" spans="2:25" x14ac:dyDescent="0.35">
      <c r="B398" s="34">
        <v>43868</v>
      </c>
      <c r="C398" s="34" t="str">
        <f t="shared" si="30"/>
        <v>2020_02</v>
      </c>
      <c r="D398" s="43" t="str">
        <f t="shared" si="31"/>
        <v>2020_2</v>
      </c>
      <c r="E398" s="43" t="str">
        <f t="shared" si="32"/>
        <v>2020_02</v>
      </c>
      <c r="F398" s="75">
        <f t="shared" si="33"/>
        <v>2020</v>
      </c>
      <c r="G398" s="75">
        <f t="shared" si="34"/>
        <v>2</v>
      </c>
      <c r="H398" s="4"/>
      <c r="I398" s="4">
        <v>0</v>
      </c>
      <c r="J398" s="4"/>
      <c r="K398" s="4"/>
      <c r="L398" s="4">
        <v>0</v>
      </c>
      <c r="M398" s="4"/>
      <c r="N398" s="4"/>
      <c r="O398" s="4"/>
      <c r="P398" s="4">
        <v>0</v>
      </c>
      <c r="Q398" s="4"/>
      <c r="R398" s="4"/>
      <c r="S398" s="4">
        <v>5</v>
      </c>
      <c r="T398" s="4">
        <v>0</v>
      </c>
      <c r="U398" s="4">
        <v>4</v>
      </c>
      <c r="V398" s="42" t="str">
        <f>IFERROR(VLOOKUP(U398,Mapping!$A$1:$B$17,2,0),Absent)</f>
        <v>colorado</v>
      </c>
      <c r="W398" s="4" t="str">
        <f>VLOOKUP(U398,Mapping!$A$1:$B$17,2,0)</f>
        <v>colorado</v>
      </c>
      <c r="X398" s="4">
        <v>16</v>
      </c>
      <c r="Y398" s="4">
        <v>0</v>
      </c>
    </row>
    <row r="399" spans="2:25" x14ac:dyDescent="0.35">
      <c r="B399" s="34">
        <v>43867</v>
      </c>
      <c r="C399" s="34" t="str">
        <f t="shared" si="30"/>
        <v>2020_02</v>
      </c>
      <c r="D399" s="43" t="str">
        <f t="shared" si="31"/>
        <v>2020_2</v>
      </c>
      <c r="E399" s="43" t="str">
        <f t="shared" si="32"/>
        <v>2020_02</v>
      </c>
      <c r="F399" s="75">
        <f t="shared" si="33"/>
        <v>2020</v>
      </c>
      <c r="G399" s="75">
        <f t="shared" si="34"/>
        <v>2</v>
      </c>
      <c r="H399" s="4"/>
      <c r="I399" s="4">
        <v>0</v>
      </c>
      <c r="J399" s="4"/>
      <c r="K399" s="4"/>
      <c r="L399" s="4">
        <v>0</v>
      </c>
      <c r="M399" s="4"/>
      <c r="N399" s="4"/>
      <c r="O399" s="4"/>
      <c r="P399" s="4">
        <v>0</v>
      </c>
      <c r="Q399" s="4"/>
      <c r="R399" s="4"/>
      <c r="S399" s="4">
        <v>5</v>
      </c>
      <c r="T399" s="4">
        <v>2</v>
      </c>
      <c r="U399" s="4">
        <v>4</v>
      </c>
      <c r="V399" s="42" t="str">
        <f>IFERROR(VLOOKUP(U399,Mapping!$A$1:$B$17,2,0),Absent)</f>
        <v>colorado</v>
      </c>
      <c r="W399" s="4" t="str">
        <f>VLOOKUP(U399,Mapping!$A$1:$B$17,2,0)</f>
        <v>colorado</v>
      </c>
      <c r="X399" s="4">
        <v>16</v>
      </c>
      <c r="Y399" s="4">
        <v>1</v>
      </c>
    </row>
    <row r="400" spans="2:25" x14ac:dyDescent="0.35">
      <c r="B400" s="34">
        <v>43866</v>
      </c>
      <c r="C400" s="34" t="str">
        <f t="shared" si="30"/>
        <v>2020_02</v>
      </c>
      <c r="D400" s="43" t="str">
        <f t="shared" si="31"/>
        <v>2020_2</v>
      </c>
      <c r="E400" s="43" t="str">
        <f t="shared" si="32"/>
        <v>2020_02</v>
      </c>
      <c r="F400" s="75">
        <f t="shared" si="33"/>
        <v>2020</v>
      </c>
      <c r="G400" s="75">
        <f t="shared" si="34"/>
        <v>2</v>
      </c>
      <c r="H400" s="4"/>
      <c r="I400" s="4">
        <v>0</v>
      </c>
      <c r="J400" s="4"/>
      <c r="K400" s="4"/>
      <c r="L400" s="4">
        <v>0</v>
      </c>
      <c r="M400" s="4"/>
      <c r="N400" s="4"/>
      <c r="O400" s="4"/>
      <c r="P400" s="4">
        <v>0</v>
      </c>
      <c r="Q400" s="4"/>
      <c r="R400" s="4"/>
      <c r="S400" s="4">
        <v>3</v>
      </c>
      <c r="T400" s="4">
        <v>0</v>
      </c>
      <c r="U400" s="4">
        <v>4</v>
      </c>
      <c r="V400" s="42" t="str">
        <f>IFERROR(VLOOKUP(U400,Mapping!$A$1:$B$17,2,0),Absent)</f>
        <v>colorado</v>
      </c>
      <c r="W400" s="4" t="str">
        <f>VLOOKUP(U400,Mapping!$A$1:$B$17,2,0)</f>
        <v>colorado</v>
      </c>
      <c r="X400" s="4">
        <v>15</v>
      </c>
      <c r="Y400" s="4">
        <v>0</v>
      </c>
    </row>
    <row r="401" spans="2:25" x14ac:dyDescent="0.35">
      <c r="B401" s="34">
        <v>43865</v>
      </c>
      <c r="C401" s="34" t="str">
        <f t="shared" si="30"/>
        <v>2020_02</v>
      </c>
      <c r="D401" s="43" t="str">
        <f t="shared" si="31"/>
        <v>2020_2</v>
      </c>
      <c r="E401" s="43" t="str">
        <f t="shared" si="32"/>
        <v>2020_02</v>
      </c>
      <c r="F401" s="75">
        <f t="shared" si="33"/>
        <v>2020</v>
      </c>
      <c r="G401" s="75">
        <f t="shared" si="34"/>
        <v>2</v>
      </c>
      <c r="H401" s="4"/>
      <c r="I401" s="4">
        <v>0</v>
      </c>
      <c r="J401" s="4"/>
      <c r="K401" s="4"/>
      <c r="L401" s="4">
        <v>0</v>
      </c>
      <c r="M401" s="4"/>
      <c r="N401" s="4"/>
      <c r="O401" s="4"/>
      <c r="P401" s="4">
        <v>0</v>
      </c>
      <c r="Q401" s="4"/>
      <c r="R401" s="4"/>
      <c r="S401" s="4">
        <v>3</v>
      </c>
      <c r="T401" s="4">
        <v>0</v>
      </c>
      <c r="U401" s="4">
        <v>4</v>
      </c>
      <c r="V401" s="42" t="str">
        <f>IFERROR(VLOOKUP(U401,Mapping!$A$1:$B$17,2,0),Absent)</f>
        <v>colorado</v>
      </c>
      <c r="W401" s="4" t="str">
        <f>VLOOKUP(U401,Mapping!$A$1:$B$17,2,0)</f>
        <v>colorado</v>
      </c>
      <c r="X401" s="4">
        <v>15</v>
      </c>
      <c r="Y401" s="4">
        <v>4</v>
      </c>
    </row>
    <row r="402" spans="2:25" x14ac:dyDescent="0.35">
      <c r="B402" s="34">
        <v>43864</v>
      </c>
      <c r="C402" s="34" t="str">
        <f t="shared" si="30"/>
        <v>2020_02</v>
      </c>
      <c r="D402" s="43" t="str">
        <f t="shared" si="31"/>
        <v>2020_2</v>
      </c>
      <c r="E402" s="43" t="str">
        <f t="shared" si="32"/>
        <v>2020_02</v>
      </c>
      <c r="F402" s="75">
        <f t="shared" si="33"/>
        <v>2020</v>
      </c>
      <c r="G402" s="75">
        <f t="shared" si="34"/>
        <v>2</v>
      </c>
      <c r="H402" s="4"/>
      <c r="I402" s="4">
        <v>0</v>
      </c>
      <c r="J402" s="4"/>
      <c r="K402" s="4"/>
      <c r="L402" s="4">
        <v>0</v>
      </c>
      <c r="M402" s="4"/>
      <c r="N402" s="4"/>
      <c r="O402" s="4"/>
      <c r="P402" s="4">
        <v>0</v>
      </c>
      <c r="Q402" s="4"/>
      <c r="R402" s="4"/>
      <c r="S402" s="4">
        <v>3</v>
      </c>
      <c r="T402" s="4">
        <v>1</v>
      </c>
      <c r="U402" s="4">
        <v>4</v>
      </c>
      <c r="V402" s="42" t="str">
        <f>IFERROR(VLOOKUP(U402,Mapping!$A$1:$B$17,2,0),Absent)</f>
        <v>colorado</v>
      </c>
      <c r="W402" s="4" t="str">
        <f>VLOOKUP(U402,Mapping!$A$1:$B$17,2,0)</f>
        <v>colorado</v>
      </c>
      <c r="X402" s="4">
        <v>11</v>
      </c>
      <c r="Y402" s="4">
        <v>3</v>
      </c>
    </row>
    <row r="403" spans="2:25" x14ac:dyDescent="0.35">
      <c r="B403" s="34">
        <v>43863</v>
      </c>
      <c r="C403" s="34" t="str">
        <f t="shared" si="30"/>
        <v>2020_02</v>
      </c>
      <c r="D403" s="43" t="str">
        <f t="shared" si="31"/>
        <v>2020_2</v>
      </c>
      <c r="E403" s="43" t="str">
        <f t="shared" si="32"/>
        <v>2020_02</v>
      </c>
      <c r="F403" s="75">
        <f t="shared" si="33"/>
        <v>2020</v>
      </c>
      <c r="G403" s="75">
        <f t="shared" si="34"/>
        <v>2</v>
      </c>
      <c r="H403" s="4"/>
      <c r="I403" s="4">
        <v>0</v>
      </c>
      <c r="J403" s="4"/>
      <c r="K403" s="4"/>
      <c r="L403" s="4">
        <v>0</v>
      </c>
      <c r="M403" s="4"/>
      <c r="N403" s="4"/>
      <c r="O403" s="4"/>
      <c r="P403" s="4">
        <v>0</v>
      </c>
      <c r="Q403" s="4"/>
      <c r="R403" s="4"/>
      <c r="S403" s="4">
        <v>2</v>
      </c>
      <c r="T403" s="4">
        <v>0</v>
      </c>
      <c r="U403" s="4">
        <v>4</v>
      </c>
      <c r="V403" s="42" t="str">
        <f>IFERROR(VLOOKUP(U403,Mapping!$A$1:$B$17,2,0),Absent)</f>
        <v>colorado</v>
      </c>
      <c r="W403" s="4" t="str">
        <f>VLOOKUP(U403,Mapping!$A$1:$B$17,2,0)</f>
        <v>colorado</v>
      </c>
      <c r="X403" s="4">
        <v>8</v>
      </c>
      <c r="Y403" s="4">
        <v>0</v>
      </c>
    </row>
    <row r="404" spans="2:25" x14ac:dyDescent="0.35">
      <c r="B404" s="34">
        <v>43862</v>
      </c>
      <c r="C404" s="34" t="str">
        <f t="shared" si="30"/>
        <v>2020_02</v>
      </c>
      <c r="D404" s="43" t="str">
        <f t="shared" si="31"/>
        <v>2020_2</v>
      </c>
      <c r="E404" s="43" t="str">
        <f t="shared" si="32"/>
        <v>2020_02</v>
      </c>
      <c r="F404" s="75">
        <f t="shared" si="33"/>
        <v>2020</v>
      </c>
      <c r="G404" s="75">
        <f t="shared" si="34"/>
        <v>2</v>
      </c>
      <c r="H404" s="4"/>
      <c r="I404" s="4">
        <v>0</v>
      </c>
      <c r="J404" s="4"/>
      <c r="K404" s="4"/>
      <c r="L404" s="4">
        <v>0</v>
      </c>
      <c r="M404" s="4"/>
      <c r="N404" s="4"/>
      <c r="O404" s="4"/>
      <c r="P404" s="4">
        <v>0</v>
      </c>
      <c r="Q404" s="4"/>
      <c r="R404" s="4"/>
      <c r="S404" s="4">
        <v>2</v>
      </c>
      <c r="T404" s="4">
        <v>0</v>
      </c>
      <c r="U404" s="4">
        <v>4</v>
      </c>
      <c r="V404" s="42" t="str">
        <f>IFERROR(VLOOKUP(U404,Mapping!$A$1:$B$17,2,0),Absent)</f>
        <v>colorado</v>
      </c>
      <c r="W404" s="4" t="str">
        <f>VLOOKUP(U404,Mapping!$A$1:$B$17,2,0)</f>
        <v>colorado</v>
      </c>
      <c r="X404" s="4">
        <v>8</v>
      </c>
      <c r="Y404" s="4">
        <v>0</v>
      </c>
    </row>
    <row r="405" spans="2:25" x14ac:dyDescent="0.35">
      <c r="B405" s="34">
        <v>43861</v>
      </c>
      <c r="C405" s="34" t="str">
        <f t="shared" si="30"/>
        <v>2020_01</v>
      </c>
      <c r="D405" s="43" t="str">
        <f t="shared" si="31"/>
        <v>2020_1</v>
      </c>
      <c r="E405" s="43" t="str">
        <f t="shared" si="32"/>
        <v>2020_01</v>
      </c>
      <c r="F405" s="75">
        <f t="shared" si="33"/>
        <v>2020</v>
      </c>
      <c r="G405" s="75">
        <f t="shared" si="34"/>
        <v>1</v>
      </c>
      <c r="H405" s="4"/>
      <c r="I405" s="4">
        <v>0</v>
      </c>
      <c r="J405" s="4"/>
      <c r="K405" s="4"/>
      <c r="L405" s="4">
        <v>0</v>
      </c>
      <c r="M405" s="4"/>
      <c r="N405" s="4"/>
      <c r="O405" s="4"/>
      <c r="P405" s="4">
        <v>0</v>
      </c>
      <c r="Q405" s="4"/>
      <c r="R405" s="4"/>
      <c r="S405" s="4">
        <v>2</v>
      </c>
      <c r="T405" s="4">
        <v>0</v>
      </c>
      <c r="U405" s="4">
        <v>4</v>
      </c>
      <c r="V405" s="42" t="str">
        <f>IFERROR(VLOOKUP(U405,Mapping!$A$1:$B$17,2,0),Absent)</f>
        <v>colorado</v>
      </c>
      <c r="W405" s="4" t="str">
        <f>VLOOKUP(U405,Mapping!$A$1:$B$17,2,0)</f>
        <v>colorado</v>
      </c>
      <c r="X405" s="4">
        <v>8</v>
      </c>
      <c r="Y405" s="4">
        <v>3</v>
      </c>
    </row>
    <row r="406" spans="2:25" x14ac:dyDescent="0.35">
      <c r="B406" s="34">
        <v>43860</v>
      </c>
      <c r="C406" s="34" t="str">
        <f t="shared" si="30"/>
        <v>2020_01</v>
      </c>
      <c r="D406" s="43" t="str">
        <f t="shared" si="31"/>
        <v>2020_1</v>
      </c>
      <c r="E406" s="43" t="str">
        <f t="shared" si="32"/>
        <v>2020_01</v>
      </c>
      <c r="F406" s="75">
        <f t="shared" si="33"/>
        <v>2020</v>
      </c>
      <c r="G406" s="75">
        <f t="shared" si="34"/>
        <v>1</v>
      </c>
      <c r="H406" s="4"/>
      <c r="I406" s="4">
        <v>0</v>
      </c>
      <c r="J406" s="4"/>
      <c r="K406" s="4"/>
      <c r="L406" s="4">
        <v>0</v>
      </c>
      <c r="M406" s="4"/>
      <c r="N406" s="4"/>
      <c r="O406" s="4"/>
      <c r="P406" s="4">
        <v>0</v>
      </c>
      <c r="Q406" s="4"/>
      <c r="R406" s="4"/>
      <c r="S406" s="4">
        <v>2</v>
      </c>
      <c r="T406" s="4">
        <v>0</v>
      </c>
      <c r="U406" s="4">
        <v>4</v>
      </c>
      <c r="V406" s="42" t="str">
        <f>IFERROR(VLOOKUP(U406,Mapping!$A$1:$B$17,2,0),Absent)</f>
        <v>colorado</v>
      </c>
      <c r="W406" s="4" t="str">
        <f>VLOOKUP(U406,Mapping!$A$1:$B$17,2,0)</f>
        <v>colorado</v>
      </c>
      <c r="X406" s="4">
        <v>5</v>
      </c>
      <c r="Y406" s="4">
        <v>0</v>
      </c>
    </row>
    <row r="407" spans="2:25" x14ac:dyDescent="0.35">
      <c r="B407" s="34">
        <v>43859</v>
      </c>
      <c r="C407" s="34" t="str">
        <f t="shared" si="30"/>
        <v>2020_01</v>
      </c>
      <c r="D407" s="43" t="str">
        <f t="shared" si="31"/>
        <v>2020_1</v>
      </c>
      <c r="E407" s="43" t="str">
        <f t="shared" si="32"/>
        <v>2020_01</v>
      </c>
      <c r="F407" s="75">
        <f t="shared" si="33"/>
        <v>2020</v>
      </c>
      <c r="G407" s="75">
        <f t="shared" si="34"/>
        <v>1</v>
      </c>
      <c r="H407" s="4"/>
      <c r="I407" s="4">
        <v>0</v>
      </c>
      <c r="J407" s="4"/>
      <c r="K407" s="4"/>
      <c r="L407" s="4">
        <v>0</v>
      </c>
      <c r="M407" s="4"/>
      <c r="N407" s="4"/>
      <c r="O407" s="4"/>
      <c r="P407" s="4">
        <v>0</v>
      </c>
      <c r="Q407" s="4"/>
      <c r="R407" s="4"/>
      <c r="S407" s="4">
        <v>2</v>
      </c>
      <c r="T407" s="4">
        <v>0</v>
      </c>
      <c r="U407" s="4">
        <v>4</v>
      </c>
      <c r="V407" s="42" t="str">
        <f>IFERROR(VLOOKUP(U407,Mapping!$A$1:$B$17,2,0),Absent)</f>
        <v>colorado</v>
      </c>
      <c r="W407" s="4" t="str">
        <f>VLOOKUP(U407,Mapping!$A$1:$B$17,2,0)</f>
        <v>colorado</v>
      </c>
      <c r="X407" s="4">
        <v>5</v>
      </c>
      <c r="Y407" s="4">
        <v>2</v>
      </c>
    </row>
    <row r="408" spans="2:25" x14ac:dyDescent="0.35">
      <c r="B408" s="34">
        <v>43858</v>
      </c>
      <c r="C408" s="34" t="str">
        <f t="shared" si="30"/>
        <v>2020_01</v>
      </c>
      <c r="D408" s="43" t="str">
        <f t="shared" si="31"/>
        <v>2020_1</v>
      </c>
      <c r="E408" s="43" t="str">
        <f t="shared" si="32"/>
        <v>2020_01</v>
      </c>
      <c r="F408" s="75">
        <f t="shared" si="33"/>
        <v>2020</v>
      </c>
      <c r="G408" s="75">
        <f t="shared" si="34"/>
        <v>1</v>
      </c>
      <c r="H408" s="4"/>
      <c r="I408" s="4">
        <v>0</v>
      </c>
      <c r="J408" s="4"/>
      <c r="K408" s="4"/>
      <c r="L408" s="4">
        <v>0</v>
      </c>
      <c r="M408" s="4"/>
      <c r="N408" s="4"/>
      <c r="O408" s="4"/>
      <c r="P408" s="4">
        <v>0</v>
      </c>
      <c r="Q408" s="4"/>
      <c r="R408" s="4"/>
      <c r="S408" s="4">
        <v>2</v>
      </c>
      <c r="T408" s="4">
        <v>0</v>
      </c>
      <c r="U408" s="4">
        <v>3</v>
      </c>
      <c r="V408" s="42" t="str">
        <f>IFERROR(VLOOKUP(U408,Mapping!$A$1:$B$17,2,0),Absent)</f>
        <v>california</v>
      </c>
      <c r="W408" s="4" t="str">
        <f>VLOOKUP(U408,Mapping!$A$1:$B$17,2,0)</f>
        <v>california</v>
      </c>
      <c r="X408" s="4">
        <v>3</v>
      </c>
      <c r="Y408" s="4">
        <v>0</v>
      </c>
    </row>
    <row r="409" spans="2:25" x14ac:dyDescent="0.35">
      <c r="B409" s="34">
        <v>43857</v>
      </c>
      <c r="C409" s="34" t="str">
        <f t="shared" si="30"/>
        <v>2020_01</v>
      </c>
      <c r="D409" s="43" t="str">
        <f t="shared" si="31"/>
        <v>2020_1</v>
      </c>
      <c r="E409" s="43" t="str">
        <f t="shared" si="32"/>
        <v>2020_01</v>
      </c>
      <c r="F409" s="75">
        <f t="shared" si="33"/>
        <v>2020</v>
      </c>
      <c r="G409" s="75">
        <f t="shared" si="34"/>
        <v>1</v>
      </c>
      <c r="H409" s="4"/>
      <c r="I409" s="4">
        <v>0</v>
      </c>
      <c r="J409" s="4"/>
      <c r="K409" s="4"/>
      <c r="L409" s="4">
        <v>0</v>
      </c>
      <c r="M409" s="4"/>
      <c r="N409" s="4"/>
      <c r="O409" s="4"/>
      <c r="P409" s="4">
        <v>0</v>
      </c>
      <c r="Q409" s="4"/>
      <c r="R409" s="4"/>
      <c r="S409" s="4">
        <v>2</v>
      </c>
      <c r="T409" s="4">
        <v>0</v>
      </c>
      <c r="U409" s="4">
        <v>3</v>
      </c>
      <c r="V409" s="42" t="str">
        <f>IFERROR(VLOOKUP(U409,Mapping!$A$1:$B$17,2,0),Absent)</f>
        <v>california</v>
      </c>
      <c r="W409" s="4" t="str">
        <f>VLOOKUP(U409,Mapping!$A$1:$B$17,2,0)</f>
        <v>california</v>
      </c>
      <c r="X409" s="4">
        <v>3</v>
      </c>
      <c r="Y409" s="4">
        <v>1</v>
      </c>
    </row>
    <row r="410" spans="2:25" x14ac:dyDescent="0.35">
      <c r="B410" s="34">
        <v>43856</v>
      </c>
      <c r="C410" s="34" t="str">
        <f t="shared" si="30"/>
        <v>2020_01</v>
      </c>
      <c r="D410" s="43" t="str">
        <f t="shared" si="31"/>
        <v>2020_1</v>
      </c>
      <c r="E410" s="43" t="str">
        <f t="shared" si="32"/>
        <v>2020_01</v>
      </c>
      <c r="F410" s="75">
        <f t="shared" si="33"/>
        <v>2020</v>
      </c>
      <c r="G410" s="75">
        <f t="shared" si="34"/>
        <v>1</v>
      </c>
      <c r="H410" s="4"/>
      <c r="I410" s="4">
        <v>0</v>
      </c>
      <c r="J410" s="4"/>
      <c r="K410" s="4"/>
      <c r="L410" s="4">
        <v>0</v>
      </c>
      <c r="M410" s="4"/>
      <c r="N410" s="4"/>
      <c r="O410" s="4"/>
      <c r="P410" s="4">
        <v>0</v>
      </c>
      <c r="Q410" s="4"/>
      <c r="R410" s="4"/>
      <c r="S410" s="4">
        <v>2</v>
      </c>
      <c r="T410" s="4">
        <v>0</v>
      </c>
      <c r="U410" s="4">
        <v>2</v>
      </c>
      <c r="V410" s="42" t="str">
        <f>IFERROR(VLOOKUP(U410,Mapping!$A$1:$B$17,2,0),Absent)</f>
        <v>arizona</v>
      </c>
      <c r="W410" s="4" t="str">
        <f>VLOOKUP(U410,Mapping!$A$1:$B$17,2,0)</f>
        <v>arizona</v>
      </c>
      <c r="X410" s="4">
        <v>2</v>
      </c>
      <c r="Y410" s="4">
        <v>0</v>
      </c>
    </row>
    <row r="411" spans="2:25" x14ac:dyDescent="0.35">
      <c r="B411" s="34">
        <v>43855</v>
      </c>
      <c r="C411" s="34" t="str">
        <f t="shared" si="30"/>
        <v>2020_01</v>
      </c>
      <c r="D411" s="43" t="str">
        <f t="shared" si="31"/>
        <v>2020_1</v>
      </c>
      <c r="E411" s="43" t="str">
        <f t="shared" si="32"/>
        <v>2020_01</v>
      </c>
      <c r="F411" s="75">
        <f t="shared" si="33"/>
        <v>2020</v>
      </c>
      <c r="G411" s="75">
        <f t="shared" si="34"/>
        <v>1</v>
      </c>
      <c r="H411" s="4"/>
      <c r="I411" s="4">
        <v>0</v>
      </c>
      <c r="J411" s="4"/>
      <c r="K411" s="4"/>
      <c r="L411" s="4">
        <v>0</v>
      </c>
      <c r="M411" s="4"/>
      <c r="N411" s="4"/>
      <c r="O411" s="4"/>
      <c r="P411" s="4">
        <v>0</v>
      </c>
      <c r="Q411" s="4"/>
      <c r="R411" s="4"/>
      <c r="S411" s="4">
        <v>2</v>
      </c>
      <c r="T411" s="4">
        <v>0</v>
      </c>
      <c r="U411" s="4">
        <v>2</v>
      </c>
      <c r="V411" s="42" t="str">
        <f>IFERROR(VLOOKUP(U411,Mapping!$A$1:$B$17,2,0),Absent)</f>
        <v>arizona</v>
      </c>
      <c r="W411" s="4" t="str">
        <f>VLOOKUP(U411,Mapping!$A$1:$B$17,2,0)</f>
        <v>arizona</v>
      </c>
      <c r="X411" s="4">
        <v>2</v>
      </c>
      <c r="Y411" s="4">
        <v>0</v>
      </c>
    </row>
    <row r="412" spans="2:25" x14ac:dyDescent="0.35">
      <c r="B412" s="34">
        <v>43854</v>
      </c>
      <c r="C412" s="34" t="str">
        <f t="shared" si="30"/>
        <v>2020_01</v>
      </c>
      <c r="D412" s="43" t="str">
        <f t="shared" si="31"/>
        <v>2020_1</v>
      </c>
      <c r="E412" s="43" t="str">
        <f t="shared" si="32"/>
        <v>2020_01</v>
      </c>
      <c r="F412" s="75">
        <f t="shared" si="33"/>
        <v>2020</v>
      </c>
      <c r="G412" s="75">
        <f t="shared" si="34"/>
        <v>1</v>
      </c>
      <c r="H412" s="4"/>
      <c r="I412" s="4">
        <v>0</v>
      </c>
      <c r="J412" s="4"/>
      <c r="K412" s="4"/>
      <c r="L412" s="4">
        <v>0</v>
      </c>
      <c r="M412" s="4"/>
      <c r="N412" s="4"/>
      <c r="O412" s="4"/>
      <c r="P412" s="4">
        <v>0</v>
      </c>
      <c r="Q412" s="4"/>
      <c r="R412" s="4"/>
      <c r="S412" s="4">
        <v>2</v>
      </c>
      <c r="T412" s="4">
        <v>0</v>
      </c>
      <c r="U412" s="4">
        <v>2</v>
      </c>
      <c r="V412" s="42" t="str">
        <f>IFERROR(VLOOKUP(U412,Mapping!$A$1:$B$17,2,0),Absent)</f>
        <v>arizona</v>
      </c>
      <c r="W412" s="4" t="str">
        <f>VLOOKUP(U412,Mapping!$A$1:$B$17,2,0)</f>
        <v>arizona</v>
      </c>
      <c r="X412" s="4">
        <v>2</v>
      </c>
      <c r="Y412" s="4">
        <v>0</v>
      </c>
    </row>
    <row r="413" spans="2:25" x14ac:dyDescent="0.35">
      <c r="B413" s="34">
        <v>43853</v>
      </c>
      <c r="C413" s="34" t="str">
        <f t="shared" si="30"/>
        <v>2020_01</v>
      </c>
      <c r="D413" s="43" t="str">
        <f t="shared" si="31"/>
        <v>2020_1</v>
      </c>
      <c r="E413" s="43" t="str">
        <f t="shared" si="32"/>
        <v>2020_01</v>
      </c>
      <c r="F413" s="75">
        <f t="shared" si="33"/>
        <v>2020</v>
      </c>
      <c r="G413" s="75">
        <f t="shared" si="34"/>
        <v>1</v>
      </c>
      <c r="H413" s="4"/>
      <c r="I413" s="4">
        <v>0</v>
      </c>
      <c r="J413" s="4"/>
      <c r="K413" s="4"/>
      <c r="L413" s="4">
        <v>0</v>
      </c>
      <c r="M413" s="4"/>
      <c r="N413" s="4"/>
      <c r="O413" s="4"/>
      <c r="P413" s="4">
        <v>0</v>
      </c>
      <c r="Q413" s="4"/>
      <c r="R413" s="4"/>
      <c r="S413" s="4">
        <v>2</v>
      </c>
      <c r="T413" s="4">
        <v>0</v>
      </c>
      <c r="U413" s="4">
        <v>2</v>
      </c>
      <c r="V413" s="42" t="str">
        <f>IFERROR(VLOOKUP(U413,Mapping!$A$1:$B$17,2,0),Absent)</f>
        <v>arizona</v>
      </c>
      <c r="W413" s="4" t="str">
        <f>VLOOKUP(U413,Mapping!$A$1:$B$17,2,0)</f>
        <v>arizona</v>
      </c>
      <c r="X413" s="4">
        <v>2</v>
      </c>
      <c r="Y413" s="4">
        <v>1</v>
      </c>
    </row>
    <row r="414" spans="2:25" x14ac:dyDescent="0.35">
      <c r="B414" s="34">
        <v>43852</v>
      </c>
      <c r="C414" s="34" t="str">
        <f t="shared" si="30"/>
        <v>2020_01</v>
      </c>
      <c r="D414" s="43" t="str">
        <f t="shared" si="31"/>
        <v>2020_1</v>
      </c>
      <c r="E414" s="43" t="str">
        <f t="shared" si="32"/>
        <v>2020_01</v>
      </c>
      <c r="F414" s="75">
        <f t="shared" si="33"/>
        <v>2020</v>
      </c>
      <c r="G414" s="75">
        <f t="shared" si="34"/>
        <v>1</v>
      </c>
      <c r="H414" s="4"/>
      <c r="I414" s="4">
        <v>0</v>
      </c>
      <c r="J414" s="4"/>
      <c r="K414" s="4"/>
      <c r="L414" s="4">
        <v>0</v>
      </c>
      <c r="M414" s="4"/>
      <c r="N414" s="4"/>
      <c r="O414" s="4"/>
      <c r="P414" s="4">
        <v>0</v>
      </c>
      <c r="Q414" s="4"/>
      <c r="R414" s="4"/>
      <c r="S414" s="4">
        <v>2</v>
      </c>
      <c r="T414" s="4">
        <v>0</v>
      </c>
      <c r="U414" s="4">
        <v>2</v>
      </c>
      <c r="V414" s="42" t="str">
        <f>IFERROR(VLOOKUP(U414,Mapping!$A$1:$B$17,2,0),Absent)</f>
        <v>arizona</v>
      </c>
      <c r="W414" s="4" t="str">
        <f>VLOOKUP(U414,Mapping!$A$1:$B$17,2,0)</f>
        <v>arizona</v>
      </c>
      <c r="X414" s="4">
        <v>1</v>
      </c>
      <c r="Y414" s="4">
        <v>1</v>
      </c>
    </row>
    <row r="415" spans="2:25" x14ac:dyDescent="0.35">
      <c r="B415" s="34">
        <v>43851</v>
      </c>
      <c r="C415" s="34" t="str">
        <f t="shared" si="30"/>
        <v>2020_01</v>
      </c>
      <c r="D415" s="43" t="str">
        <f t="shared" si="31"/>
        <v>2020_1</v>
      </c>
      <c r="E415" s="43" t="str">
        <f t="shared" si="32"/>
        <v>2020_01</v>
      </c>
      <c r="F415" s="75">
        <f t="shared" si="33"/>
        <v>2020</v>
      </c>
      <c r="G415" s="75">
        <f t="shared" si="34"/>
        <v>1</v>
      </c>
      <c r="H415" s="4"/>
      <c r="I415" s="4">
        <v>0</v>
      </c>
      <c r="J415" s="4"/>
      <c r="K415" s="4"/>
      <c r="L415" s="4">
        <v>0</v>
      </c>
      <c r="M415" s="4"/>
      <c r="N415" s="4"/>
      <c r="O415" s="4"/>
      <c r="P415" s="4">
        <v>0</v>
      </c>
      <c r="Q415" s="4"/>
      <c r="R415" s="4"/>
      <c r="S415" s="4">
        <v>2</v>
      </c>
      <c r="T415" s="4">
        <v>1</v>
      </c>
      <c r="U415" s="4">
        <v>1</v>
      </c>
      <c r="V415" s="42" t="str">
        <f>IFERROR(VLOOKUP(U415,Mapping!$A$1:$B$17,2,0),Absent)</f>
        <v>alaska</v>
      </c>
      <c r="W415" s="4" t="str">
        <f>VLOOKUP(U415,Mapping!$A$1:$B$17,2,0)</f>
        <v>alaska</v>
      </c>
      <c r="X415" s="4">
        <v>0</v>
      </c>
      <c r="Y415" s="4">
        <v>0</v>
      </c>
    </row>
    <row r="416" spans="2:25" x14ac:dyDescent="0.35">
      <c r="B416" s="34">
        <v>43850</v>
      </c>
      <c r="C416" s="34" t="str">
        <f t="shared" si="30"/>
        <v>2020_01</v>
      </c>
      <c r="D416" s="43" t="str">
        <f t="shared" si="31"/>
        <v>2020_1</v>
      </c>
      <c r="E416" s="43" t="str">
        <f t="shared" si="32"/>
        <v>2020_01</v>
      </c>
      <c r="F416" s="75">
        <f t="shared" si="33"/>
        <v>2020</v>
      </c>
      <c r="G416" s="75">
        <f t="shared" si="34"/>
        <v>1</v>
      </c>
      <c r="H416" s="4"/>
      <c r="I416" s="4">
        <v>0</v>
      </c>
      <c r="J416" s="4"/>
      <c r="K416" s="4"/>
      <c r="L416" s="4">
        <v>0</v>
      </c>
      <c r="M416" s="4"/>
      <c r="N416" s="4"/>
      <c r="O416" s="4"/>
      <c r="P416" s="4">
        <v>0</v>
      </c>
      <c r="Q416" s="4"/>
      <c r="R416" s="4"/>
      <c r="S416" s="4">
        <v>1</v>
      </c>
      <c r="T416" s="4">
        <v>0</v>
      </c>
      <c r="U416" s="4">
        <v>1</v>
      </c>
      <c r="V416" s="42" t="str">
        <f>IFERROR(VLOOKUP(U416,Mapping!$A$1:$B$17,2,0),Absent)</f>
        <v>alaska</v>
      </c>
      <c r="W416" s="4" t="str">
        <f>VLOOKUP(U416,Mapping!$A$1:$B$17,2,0)</f>
        <v>alaska</v>
      </c>
      <c r="X416" s="4">
        <v>0</v>
      </c>
      <c r="Y416" s="4">
        <v>0</v>
      </c>
    </row>
    <row r="417" spans="2:25" x14ac:dyDescent="0.35">
      <c r="B417" s="34">
        <v>43849</v>
      </c>
      <c r="C417" s="34" t="str">
        <f t="shared" si="30"/>
        <v>2020_01</v>
      </c>
      <c r="D417" s="43" t="str">
        <f t="shared" si="31"/>
        <v>2020_1</v>
      </c>
      <c r="E417" s="43" t="str">
        <f t="shared" si="32"/>
        <v>2020_01</v>
      </c>
      <c r="F417" s="75">
        <f t="shared" si="33"/>
        <v>2020</v>
      </c>
      <c r="G417" s="75">
        <f t="shared" si="34"/>
        <v>1</v>
      </c>
      <c r="H417" s="4"/>
      <c r="I417" s="4">
        <v>0</v>
      </c>
      <c r="J417" s="4"/>
      <c r="K417" s="4"/>
      <c r="L417" s="4">
        <v>0</v>
      </c>
      <c r="M417" s="4"/>
      <c r="N417" s="4"/>
      <c r="O417" s="4"/>
      <c r="P417" s="4">
        <v>0</v>
      </c>
      <c r="Q417" s="4"/>
      <c r="R417" s="4"/>
      <c r="S417" s="4">
        <v>1</v>
      </c>
      <c r="T417" s="4">
        <v>1</v>
      </c>
      <c r="U417" s="4">
        <v>1</v>
      </c>
      <c r="V417" s="42" t="str">
        <f>IFERROR(VLOOKUP(U417,Mapping!$A$1:$B$17,2,0),Absent)</f>
        <v>alaska</v>
      </c>
      <c r="W417" s="4" t="str">
        <f>VLOOKUP(U417,Mapping!$A$1:$B$17,2,0)</f>
        <v>alaska</v>
      </c>
      <c r="X417" s="4">
        <v>0</v>
      </c>
      <c r="Y417" s="4">
        <v>0</v>
      </c>
    </row>
    <row r="418" spans="2:25" x14ac:dyDescent="0.35">
      <c r="B418" s="34">
        <v>43848</v>
      </c>
      <c r="C418" s="34" t="str">
        <f t="shared" si="30"/>
        <v>2020_01</v>
      </c>
      <c r="D418" s="43" t="str">
        <f t="shared" si="31"/>
        <v>2020_1</v>
      </c>
      <c r="E418" s="43" t="str">
        <f t="shared" si="32"/>
        <v>2020_01</v>
      </c>
      <c r="F418" s="75">
        <f t="shared" si="33"/>
        <v>2020</v>
      </c>
      <c r="G418" s="75">
        <f t="shared" si="34"/>
        <v>1</v>
      </c>
      <c r="H418" s="4"/>
      <c r="I418" s="4">
        <v>0</v>
      </c>
      <c r="J418" s="4"/>
      <c r="K418" s="4"/>
      <c r="L418" s="4">
        <v>0</v>
      </c>
      <c r="M418" s="4"/>
      <c r="N418" s="4"/>
      <c r="O418" s="4"/>
      <c r="P418" s="4">
        <v>0</v>
      </c>
      <c r="Q418" s="4"/>
      <c r="R418" s="4"/>
      <c r="S418" s="4">
        <v>0</v>
      </c>
      <c r="T418" s="4">
        <v>0</v>
      </c>
      <c r="U418" s="4">
        <v>1</v>
      </c>
      <c r="V418" s="42" t="str">
        <f>IFERROR(VLOOKUP(U418,Mapping!$A$1:$B$17,2,0),Absent)</f>
        <v>alaska</v>
      </c>
      <c r="W418" s="4" t="str">
        <f>VLOOKUP(U418,Mapping!$A$1:$B$17,2,0)</f>
        <v>alaska</v>
      </c>
      <c r="X418" s="4">
        <v>0</v>
      </c>
      <c r="Y418" s="4">
        <v>0</v>
      </c>
    </row>
    <row r="419" spans="2:25" x14ac:dyDescent="0.35">
      <c r="B419" s="34">
        <v>43847</v>
      </c>
      <c r="C419" s="34" t="str">
        <f t="shared" si="30"/>
        <v>2020_01</v>
      </c>
      <c r="D419" s="43" t="str">
        <f t="shared" si="31"/>
        <v>2020_1</v>
      </c>
      <c r="E419" s="43" t="str">
        <f t="shared" si="32"/>
        <v>2020_01</v>
      </c>
      <c r="F419" s="75">
        <f t="shared" si="33"/>
        <v>2020</v>
      </c>
      <c r="G419" s="75">
        <f t="shared" si="34"/>
        <v>1</v>
      </c>
      <c r="H419" s="4"/>
      <c r="I419" s="4">
        <v>0</v>
      </c>
      <c r="J419" s="4"/>
      <c r="K419" s="4"/>
      <c r="L419" s="4">
        <v>0</v>
      </c>
      <c r="M419" s="4"/>
      <c r="N419" s="4"/>
      <c r="O419" s="4"/>
      <c r="P419" s="4">
        <v>0</v>
      </c>
      <c r="Q419" s="4"/>
      <c r="R419" s="4"/>
      <c r="S419" s="4">
        <v>0</v>
      </c>
      <c r="T419" s="4">
        <v>0</v>
      </c>
      <c r="U419" s="4">
        <v>1</v>
      </c>
      <c r="V419" s="42" t="str">
        <f>IFERROR(VLOOKUP(U419,Mapping!$A$1:$B$17,2,0),Absent)</f>
        <v>alaska</v>
      </c>
      <c r="W419" s="4" t="str">
        <f>VLOOKUP(U419,Mapping!$A$1:$B$17,2,0)</f>
        <v>alaska</v>
      </c>
      <c r="X419" s="4">
        <v>0</v>
      </c>
      <c r="Y419" s="4">
        <v>0</v>
      </c>
    </row>
    <row r="420" spans="2:25" x14ac:dyDescent="0.35">
      <c r="B420" s="34">
        <v>43846</v>
      </c>
      <c r="C420" s="34" t="str">
        <f t="shared" si="30"/>
        <v>2020_01</v>
      </c>
      <c r="D420" s="43" t="str">
        <f t="shared" si="31"/>
        <v>2020_1</v>
      </c>
      <c r="E420" s="43" t="str">
        <f t="shared" si="32"/>
        <v>2020_01</v>
      </c>
      <c r="F420" s="75">
        <f t="shared" si="33"/>
        <v>2020</v>
      </c>
      <c r="G420" s="75">
        <f t="shared" si="34"/>
        <v>1</v>
      </c>
      <c r="H420" s="4"/>
      <c r="I420" s="4">
        <v>0</v>
      </c>
      <c r="J420" s="4"/>
      <c r="K420" s="4"/>
      <c r="L420" s="4">
        <v>0</v>
      </c>
      <c r="M420" s="4"/>
      <c r="N420" s="4"/>
      <c r="O420" s="4"/>
      <c r="P420" s="4">
        <v>0</v>
      </c>
      <c r="Q420" s="4"/>
      <c r="R420" s="4"/>
      <c r="S420" s="4">
        <v>0</v>
      </c>
      <c r="T420" s="4">
        <v>0</v>
      </c>
      <c r="U420" s="4">
        <v>1</v>
      </c>
      <c r="V420" s="42" t="str">
        <f>IFERROR(VLOOKUP(U420,Mapping!$A$1:$B$17,2,0),Absent)</f>
        <v>alaska</v>
      </c>
      <c r="W420" s="4" t="str">
        <f>VLOOKUP(U420,Mapping!$A$1:$B$17,2,0)</f>
        <v>alaska</v>
      </c>
      <c r="X420" s="4">
        <v>0</v>
      </c>
      <c r="Y420" s="4">
        <v>0</v>
      </c>
    </row>
    <row r="421" spans="2:25" x14ac:dyDescent="0.35">
      <c r="B421" s="34">
        <v>43845</v>
      </c>
      <c r="C421" s="34" t="str">
        <f t="shared" si="30"/>
        <v>2020_01</v>
      </c>
      <c r="D421" s="43" t="str">
        <f t="shared" si="31"/>
        <v>2020_1</v>
      </c>
      <c r="E421" s="43" t="str">
        <f t="shared" si="32"/>
        <v>2020_01</v>
      </c>
      <c r="F421" s="75">
        <f t="shared" si="33"/>
        <v>2020</v>
      </c>
      <c r="G421" s="75">
        <f t="shared" si="34"/>
        <v>1</v>
      </c>
      <c r="H421" s="4"/>
      <c r="I421" s="4">
        <v>0</v>
      </c>
      <c r="J421" s="4"/>
      <c r="K421" s="4"/>
      <c r="L421" s="4">
        <v>0</v>
      </c>
      <c r="M421" s="4"/>
      <c r="N421" s="4"/>
      <c r="O421" s="4"/>
      <c r="P421" s="4">
        <v>0</v>
      </c>
      <c r="Q421" s="4"/>
      <c r="R421" s="4"/>
      <c r="S421" s="4">
        <v>0</v>
      </c>
      <c r="T421" s="4">
        <v>0</v>
      </c>
      <c r="U421" s="4">
        <v>1</v>
      </c>
      <c r="V421" s="42" t="str">
        <f>IFERROR(VLOOKUP(U421,Mapping!$A$1:$B$17,2,0),Absent)</f>
        <v>alaska</v>
      </c>
      <c r="W421" s="4" t="str">
        <f>VLOOKUP(U421,Mapping!$A$1:$B$17,2,0)</f>
        <v>alaska</v>
      </c>
      <c r="X421" s="4">
        <v>0</v>
      </c>
      <c r="Y421" s="4">
        <v>0</v>
      </c>
    </row>
    <row r="422" spans="2:25" x14ac:dyDescent="0.35">
      <c r="B422" s="34">
        <v>43844</v>
      </c>
      <c r="C422" s="34" t="str">
        <f t="shared" si="30"/>
        <v>2020_01</v>
      </c>
      <c r="D422" s="43" t="str">
        <f t="shared" si="31"/>
        <v>2020_1</v>
      </c>
      <c r="E422" s="43" t="str">
        <f t="shared" si="32"/>
        <v>2020_01</v>
      </c>
      <c r="F422" s="75">
        <f t="shared" si="33"/>
        <v>2020</v>
      </c>
      <c r="G422" s="75">
        <f t="shared" si="34"/>
        <v>1</v>
      </c>
      <c r="H422" s="4"/>
      <c r="I422" s="4">
        <v>0</v>
      </c>
      <c r="J422" s="4"/>
      <c r="K422" s="4"/>
      <c r="L422" s="4">
        <v>0</v>
      </c>
      <c r="M422" s="4"/>
      <c r="N422" s="4"/>
      <c r="O422" s="4"/>
      <c r="P422" s="4">
        <v>0</v>
      </c>
      <c r="Q422" s="4"/>
      <c r="R422" s="4"/>
      <c r="S422" s="4">
        <v>0</v>
      </c>
      <c r="T422" s="4">
        <v>0</v>
      </c>
      <c r="U422" s="4">
        <v>1</v>
      </c>
      <c r="V422" s="42" t="str">
        <f>IFERROR(VLOOKUP(U422,Mapping!$A$1:$B$17,2,0),Absent)</f>
        <v>alaska</v>
      </c>
      <c r="W422" s="4" t="str">
        <f>VLOOKUP(U422,Mapping!$A$1:$B$17,2,0)</f>
        <v>alaska</v>
      </c>
      <c r="X422" s="4">
        <v>0</v>
      </c>
      <c r="Y422" s="4">
        <v>0</v>
      </c>
    </row>
    <row r="428" spans="2:25" x14ac:dyDescent="0.35">
      <c r="B428" s="301" t="s">
        <v>352</v>
      </c>
      <c r="C428" s="301"/>
      <c r="D428" s="77"/>
      <c r="E428" s="77"/>
      <c r="F428" s="77"/>
      <c r="G428" s="77"/>
      <c r="H428" s="77"/>
      <c r="I428" s="77"/>
      <c r="J428" s="77"/>
      <c r="K428" s="77"/>
      <c r="L428" s="77"/>
      <c r="M428" s="77"/>
    </row>
    <row r="429" spans="2:25" x14ac:dyDescent="0.35">
      <c r="B429" s="3">
        <v>1</v>
      </c>
      <c r="C429" s="72" t="s">
        <v>345</v>
      </c>
    </row>
    <row r="430" spans="2:25" x14ac:dyDescent="0.35">
      <c r="B430" s="3">
        <v>2</v>
      </c>
      <c r="C430" s="72" t="s">
        <v>346</v>
      </c>
    </row>
    <row r="431" spans="2:25" x14ac:dyDescent="0.35">
      <c r="B431" s="3">
        <v>3</v>
      </c>
      <c r="C431" s="72" t="s">
        <v>347</v>
      </c>
    </row>
    <row r="432" spans="2:25" x14ac:dyDescent="0.35">
      <c r="B432" s="3"/>
      <c r="C432" s="72" t="s">
        <v>348</v>
      </c>
    </row>
  </sheetData>
  <sortState xmlns:xlrd2="http://schemas.microsoft.com/office/spreadsheetml/2017/richdata2" ref="B3:Y422">
    <sortCondition sortBy="cellColor" ref="B3:B422" dxfId="0"/>
    <sortCondition descending="1" ref="B3:B422"/>
  </sortState>
  <mergeCells count="1">
    <mergeCell ref="B428:C4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Indexing </vt:lpstr>
      <vt:lpstr>Key Learnings </vt:lpstr>
      <vt:lpstr>Pivot_Table</vt:lpstr>
      <vt:lpstr>Index &amp; Match</vt:lpstr>
      <vt:lpstr>Covid US </vt:lpstr>
      <vt:lpstr>Formula</vt:lpstr>
      <vt:lpstr>$ Basis Range Multiplication </vt:lpstr>
      <vt:lpstr>Shortcut By Excel </vt:lpstr>
      <vt:lpstr>Sorting_1</vt:lpstr>
      <vt:lpstr>Sorting and Duplicates 2</vt:lpstr>
      <vt:lpstr>Sorting on the basis of rows </vt:lpstr>
      <vt:lpstr>Operator (Formula)</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2022-02-18T18:44:55Z</dcterms:modified>
</cp:coreProperties>
</file>