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workspace\ts-web\src\assets\insurance\plans\"/>
    </mc:Choice>
  </mc:AlternateContent>
  <xr:revisionPtr revIDLastSave="0" documentId="13_ncr:1_{A149CE52-0182-4CA2-8858-8BF4295FD2FC}" xr6:coauthVersionLast="45" xr6:coauthVersionMax="45" xr10:uidLastSave="{00000000-0000-0000-0000-000000000000}"/>
  <bookViews>
    <workbookView xWindow="-120" yWindow="-120" windowWidth="20730" windowHeight="11760" firstSheet="5" activeTab="7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81029"/>
</workbook>
</file>

<file path=xl/calcChain.xml><?xml version="1.0" encoding="utf-8"?>
<calcChain xmlns="http://schemas.openxmlformats.org/spreadsheetml/2006/main">
  <c r="C5" i="34" l="1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4" i="34"/>
  <c r="B7" i="22"/>
  <c r="B6" i="2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<sst xmlns="http://schemas.openxmlformats.org/spreadsheetml/2006/main" count="1527" uniqueCount="284">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</sst>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70" fontId="6" fillId="0" borderId="1" xfId="5" applyNumberFormat="1" applyFont="1" applyFill="1" applyBorder="1" applyAlignment="1">
      <alignment horizontal="center" vertical="center" wrapText="1"/>
    </xf>
    <xf numFmtId="166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71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71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B10" sqref="B10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280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25" thickTop="1" thickBot="1"/>
    <row r="4" spans="1:9" ht="15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7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7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7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7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.5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9" ht="15">
      <c r="A10" s="48" t="s">
        <v>223</v>
      </c>
      <c r="B10" s="54"/>
      <c r="C10" s="55"/>
      <c r="D10" s="55"/>
      <c r="E10" s="54"/>
      <c r="F10" s="54"/>
    </row>
    <row r="11" spans="1:9" s="50" customFormat="1" ht="15">
      <c r="A11" s="49"/>
    </row>
    <row r="12" spans="1:9" ht="16.5" customHeight="1">
      <c r="A12" s="126" t="s">
        <v>13</v>
      </c>
      <c r="B12" s="127"/>
      <c r="C12" s="127"/>
      <c r="D12" s="127"/>
      <c r="E12" s="128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75"/>
  <cols>
    <col min="1" max="1" width="14.140625" bestFit="1" customWidth="1"/>
    <col min="2" max="2" width="13" bestFit="1" customWidth="1"/>
    <col min="3" max="3" width="12.85546875" bestFit="1" customWidth="1"/>
  </cols>
  <sheetData>
    <row r="1" spans="1:3" ht="15.75">
      <c r="A1" s="72" t="s">
        <v>242</v>
      </c>
      <c r="B1" s="72" t="s">
        <v>18</v>
      </c>
      <c r="C1" s="72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75"/>
  <cols>
    <col min="2" max="2" width="12.85546875" customWidth="1"/>
    <col min="3" max="3" width="12.140625" customWidth="1"/>
    <col min="4" max="4" width="3.140625" customWidth="1"/>
    <col min="6" max="6" width="15.42578125" customWidth="1"/>
  </cols>
  <sheetData>
    <row r="2" spans="2:6">
      <c r="B2" s="40" t="s">
        <v>17</v>
      </c>
      <c r="C2" s="40" t="s">
        <v>18</v>
      </c>
      <c r="E2" s="132" t="s">
        <v>166</v>
      </c>
      <c r="F2" s="132"/>
    </row>
    <row r="3" spans="2:6">
      <c r="B3" s="25" t="s">
        <v>25</v>
      </c>
      <c r="C3" s="25" t="s">
        <v>26</v>
      </c>
      <c r="E3" s="133" t="str">
        <f>CONCATENATE(C3," ",B3)</f>
        <v>Howard Smith</v>
      </c>
      <c r="F3" s="134"/>
    </row>
    <row r="4" spans="2:6">
      <c r="B4" s="25" t="s">
        <v>30</v>
      </c>
      <c r="C4" s="25" t="s">
        <v>31</v>
      </c>
      <c r="E4" s="133"/>
      <c r="F4" s="134"/>
    </row>
    <row r="5" spans="2:6">
      <c r="B5" s="25" t="s">
        <v>33</v>
      </c>
      <c r="C5" s="25" t="s">
        <v>34</v>
      </c>
      <c r="E5" s="133"/>
      <c r="F5" s="134"/>
    </row>
    <row r="6" spans="2:6">
      <c r="B6" s="25" t="s">
        <v>36</v>
      </c>
      <c r="C6" s="25" t="s">
        <v>37</v>
      </c>
      <c r="E6" s="133"/>
      <c r="F6" s="134"/>
    </row>
    <row r="7" spans="2:6">
      <c r="B7" s="25" t="s">
        <v>41</v>
      </c>
      <c r="C7" s="25" t="s">
        <v>42</v>
      </c>
      <c r="E7" s="133"/>
      <c r="F7" s="134"/>
    </row>
    <row r="8" spans="2:6">
      <c r="B8" s="25" t="s">
        <v>45</v>
      </c>
      <c r="C8" s="25" t="s">
        <v>46</v>
      </c>
      <c r="E8" s="133"/>
      <c r="F8" s="134"/>
    </row>
    <row r="9" spans="2:6">
      <c r="B9" s="25" t="s">
        <v>48</v>
      </c>
      <c r="C9" s="25" t="s">
        <v>49</v>
      </c>
      <c r="E9" s="133"/>
      <c r="F9" s="134"/>
    </row>
    <row r="10" spans="2:6">
      <c r="B10" s="25" t="s">
        <v>52</v>
      </c>
      <c r="C10" s="25" t="s">
        <v>53</v>
      </c>
      <c r="E10" s="133"/>
      <c r="F10" s="134"/>
    </row>
    <row r="11" spans="2:6">
      <c r="B11" s="25" t="s">
        <v>56</v>
      </c>
      <c r="C11" s="25" t="s">
        <v>57</v>
      </c>
      <c r="E11" s="133"/>
      <c r="F11" s="134"/>
    </row>
    <row r="12" spans="2:6">
      <c r="B12" s="25" t="s">
        <v>59</v>
      </c>
      <c r="C12" s="25" t="s">
        <v>60</v>
      </c>
      <c r="E12" s="133"/>
      <c r="F12" s="134"/>
    </row>
    <row r="13" spans="2:6">
      <c r="B13" s="25" t="s">
        <v>62</v>
      </c>
      <c r="C13" s="25" t="s">
        <v>63</v>
      </c>
      <c r="E13" s="133"/>
      <c r="F13" s="134"/>
    </row>
    <row r="14" spans="2:6">
      <c r="B14" s="25" t="s">
        <v>66</v>
      </c>
      <c r="C14" s="25" t="s">
        <v>67</v>
      </c>
      <c r="E14" s="133"/>
      <c r="F14" s="134"/>
    </row>
    <row r="15" spans="2:6">
      <c r="B15" s="25" t="s">
        <v>25</v>
      </c>
      <c r="C15" s="25" t="s">
        <v>69</v>
      </c>
      <c r="E15" s="133"/>
      <c r="F15" s="134"/>
    </row>
    <row r="16" spans="2:6">
      <c r="B16" s="25" t="s">
        <v>71</v>
      </c>
      <c r="C16" s="25" t="s">
        <v>72</v>
      </c>
      <c r="E16" s="133"/>
      <c r="F16" s="134"/>
    </row>
    <row r="17" spans="2:6">
      <c r="B17" s="25" t="s">
        <v>74</v>
      </c>
      <c r="C17" s="25" t="s">
        <v>75</v>
      </c>
      <c r="E17" s="133"/>
      <c r="F17" s="134"/>
    </row>
    <row r="18" spans="2:6">
      <c r="B18" s="25" t="s">
        <v>77</v>
      </c>
      <c r="C18" s="25" t="s">
        <v>78</v>
      </c>
      <c r="E18" s="133"/>
      <c r="F18" s="134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25" thickTop="1" thickBot="1"/>
    <row r="4" spans="1:9" ht="15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7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5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75"/>
  <cols>
    <col min="1" max="1" width="20.28515625" bestFit="1" customWidth="1"/>
    <col min="2" max="2" width="12.7109375" bestFit="1" customWidth="1"/>
  </cols>
  <sheetData>
    <row r="2" spans="1:2">
      <c r="A2" s="71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9" t="s">
        <v>222</v>
      </c>
      <c r="B2" s="129"/>
      <c r="C2" s="129"/>
      <c r="D2" s="129"/>
      <c r="E2" s="129"/>
      <c r="F2" s="129"/>
      <c r="H2" s="28" t="s">
        <v>0</v>
      </c>
      <c r="I2" s="45">
        <v>34000</v>
      </c>
    </row>
    <row r="3" spans="1:9" ht="14.25" thickTop="1" thickBot="1"/>
    <row r="4" spans="1:9" ht="15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75">
      <c r="A5" s="5" t="s">
        <v>9</v>
      </c>
      <c r="B5" s="73">
        <v>9550</v>
      </c>
      <c r="C5" s="73">
        <v>9230</v>
      </c>
      <c r="D5" s="73">
        <v>8500</v>
      </c>
      <c r="E5" s="73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73">
        <v>5975</v>
      </c>
      <c r="C6" s="73">
        <v>6900</v>
      </c>
      <c r="D6" s="73">
        <v>8500</v>
      </c>
      <c r="E6" s="73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73">
        <v>7425</v>
      </c>
      <c r="C7" s="73">
        <v>8580</v>
      </c>
      <c r="D7" s="73">
        <v>9910</v>
      </c>
      <c r="E7" s="73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73">
        <v>9560</v>
      </c>
      <c r="C8" s="73">
        <v>10150</v>
      </c>
      <c r="D8" s="73">
        <v>10200</v>
      </c>
      <c r="E8" s="73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6" t="s">
        <v>14</v>
      </c>
      <c r="B9" s="74">
        <v>7892</v>
      </c>
      <c r="C9" s="74">
        <v>7695</v>
      </c>
      <c r="D9" s="74">
        <v>9520</v>
      </c>
      <c r="E9" s="74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5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6" t="s">
        <v>13</v>
      </c>
      <c r="B14" s="127"/>
      <c r="C14" s="127"/>
      <c r="D14" s="127"/>
      <c r="E14" s="128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75"/>
  <cols>
    <col min="1" max="1" width="18" bestFit="1" customWidth="1"/>
    <col min="2" max="2" width="10" bestFit="1" customWidth="1"/>
    <col min="4" max="4" width="12.28515625" bestFit="1" customWidth="1"/>
  </cols>
  <sheetData>
    <row r="1" spans="1:4" ht="13.5" thickBot="1"/>
    <row r="2" spans="1:4">
      <c r="A2" s="98" t="s">
        <v>254</v>
      </c>
      <c r="B2" s="93">
        <v>220000</v>
      </c>
      <c r="C2" s="75"/>
      <c r="D2" s="97" t="s">
        <v>253</v>
      </c>
    </row>
    <row r="3" spans="1:4" ht="13.5" thickBot="1">
      <c r="A3" s="98" t="s">
        <v>252</v>
      </c>
      <c r="B3" s="94">
        <v>0.08</v>
      </c>
      <c r="C3" s="75"/>
      <c r="D3" s="96"/>
    </row>
    <row r="4" spans="1:4">
      <c r="A4" s="98" t="s">
        <v>251</v>
      </c>
      <c r="B4" s="95">
        <v>300</v>
      </c>
      <c r="C4" s="75"/>
      <c r="D4" s="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RowHeight="12.75"/>
  <cols>
    <col min="1" max="1" width="25.42578125" style="79" customWidth="1"/>
    <col min="2" max="2" width="10.140625" style="79" customWidth="1"/>
    <col min="3" max="3" width="10.5703125" style="79" customWidth="1"/>
    <col min="4" max="4" width="10.28515625" style="79" customWidth="1"/>
    <col min="5" max="5" width="9.28515625" style="79" customWidth="1"/>
    <col min="6" max="6" width="8.85546875" style="79" customWidth="1"/>
    <col min="7" max="7" width="11.28515625" style="79" customWidth="1"/>
    <col min="8" max="8" width="15.7109375" style="79" customWidth="1"/>
    <col min="9" max="16384" width="9.140625" style="79"/>
  </cols>
  <sheetData>
    <row r="1" spans="1:8" ht="10.5" customHeight="1">
      <c r="A1" s="92"/>
      <c r="B1" s="91"/>
      <c r="C1" s="91"/>
      <c r="D1" s="91"/>
      <c r="E1" s="91"/>
      <c r="F1" s="91"/>
      <c r="G1" s="91"/>
    </row>
    <row r="2" spans="1:8" ht="11.25" customHeight="1" thickBot="1"/>
    <row r="3" spans="1:8" ht="15.75" customHeight="1">
      <c r="G3" s="102" t="s">
        <v>272</v>
      </c>
      <c r="H3" s="103" t="s">
        <v>279</v>
      </c>
    </row>
    <row r="4" spans="1:8" ht="16.5" thickBot="1">
      <c r="A4" s="90" t="s">
        <v>278</v>
      </c>
      <c r="B4" s="101" t="s">
        <v>277</v>
      </c>
      <c r="C4" s="101" t="s">
        <v>276</v>
      </c>
      <c r="D4" s="101" t="s">
        <v>275</v>
      </c>
      <c r="E4" s="101" t="s">
        <v>274</v>
      </c>
      <c r="F4" s="75"/>
      <c r="G4" s="104" t="s">
        <v>273</v>
      </c>
      <c r="H4" s="105" t="s">
        <v>272</v>
      </c>
    </row>
    <row r="5" spans="1:8" ht="15.75">
      <c r="A5" s="88" t="s">
        <v>271</v>
      </c>
      <c r="B5" s="87">
        <v>1</v>
      </c>
      <c r="C5" s="87">
        <v>1</v>
      </c>
      <c r="D5" s="87">
        <v>1</v>
      </c>
      <c r="E5" s="87">
        <v>1</v>
      </c>
      <c r="F5" s="75"/>
      <c r="G5" s="86">
        <v>1.25</v>
      </c>
      <c r="H5" s="85">
        <f>G5*(B5+C5+D5+E5)</f>
        <v>5</v>
      </c>
    </row>
    <row r="6" spans="1:8" ht="15.75">
      <c r="A6" s="88" t="s">
        <v>270</v>
      </c>
      <c r="B6" s="89">
        <v>0</v>
      </c>
      <c r="C6" s="87">
        <v>0</v>
      </c>
      <c r="D6" s="87">
        <v>0</v>
      </c>
      <c r="E6" s="87">
        <v>0</v>
      </c>
      <c r="F6" s="75"/>
      <c r="G6" s="86">
        <v>1.84</v>
      </c>
      <c r="H6" s="85">
        <f>G6*(B6+C6+D6+E6)</f>
        <v>0</v>
      </c>
    </row>
    <row r="7" spans="1:8" ht="15.75">
      <c r="A7" s="88" t="s">
        <v>269</v>
      </c>
      <c r="B7" s="87">
        <v>0</v>
      </c>
      <c r="C7" s="87">
        <v>0</v>
      </c>
      <c r="D7" s="87">
        <v>0</v>
      </c>
      <c r="E7" s="87">
        <v>0</v>
      </c>
      <c r="F7" s="75"/>
      <c r="G7" s="86">
        <v>1.45</v>
      </c>
      <c r="H7" s="85">
        <f>G7*(B7+C7+D7+E7)</f>
        <v>0</v>
      </c>
    </row>
    <row r="8" spans="1:8" ht="15.75">
      <c r="A8" s="99" t="s">
        <v>268</v>
      </c>
      <c r="B8" s="84">
        <f>SUM(B5:B7)</f>
        <v>1</v>
      </c>
      <c r="C8" s="84">
        <f>SUM(C5:C7)</f>
        <v>1</v>
      </c>
      <c r="D8" s="84">
        <f>SUM(D5:D7)</f>
        <v>1</v>
      </c>
      <c r="E8" s="84">
        <f>SUM(E5:E7)</f>
        <v>1</v>
      </c>
      <c r="F8" s="75"/>
      <c r="G8" s="83"/>
      <c r="H8" s="106">
        <f>H5+H6+H7</f>
        <v>5</v>
      </c>
    </row>
    <row r="9" spans="1:8" ht="4.5" customHeight="1">
      <c r="A9" s="82"/>
      <c r="B9" s="81"/>
      <c r="C9" s="81"/>
      <c r="D9" s="81"/>
      <c r="E9" s="81"/>
      <c r="F9" s="75"/>
    </row>
    <row r="10" spans="1:8" ht="15.75">
      <c r="A10" s="100" t="s">
        <v>267</v>
      </c>
      <c r="B10" s="107">
        <v>180</v>
      </c>
      <c r="C10" s="107">
        <v>80</v>
      </c>
      <c r="D10" s="107">
        <v>190</v>
      </c>
      <c r="E10" s="107">
        <v>160</v>
      </c>
      <c r="F10" s="75"/>
    </row>
    <row r="11" spans="1:8" ht="15.75">
      <c r="A11" s="80"/>
      <c r="F11" s="7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RowHeight="12.75"/>
  <cols>
    <col min="1" max="1" width="9.140625" style="75"/>
    <col min="2" max="2" width="17.42578125" style="75" bestFit="1" customWidth="1"/>
    <col min="3" max="6" width="12.42578125" style="75" customWidth="1"/>
    <col min="7" max="16384" width="9.140625" style="75"/>
  </cols>
  <sheetData>
    <row r="2" spans="2:3">
      <c r="B2" s="98" t="s">
        <v>254</v>
      </c>
      <c r="C2" s="108">
        <v>220000</v>
      </c>
    </row>
    <row r="3" spans="2:3">
      <c r="B3" s="98" t="s">
        <v>252</v>
      </c>
      <c r="C3" s="109">
        <v>0.08</v>
      </c>
    </row>
    <row r="4" spans="2:3">
      <c r="B4" s="98" t="s">
        <v>251</v>
      </c>
      <c r="C4" s="110">
        <f>25*12</f>
        <v>300</v>
      </c>
    </row>
    <row r="6" spans="2:3">
      <c r="C6" s="77"/>
    </row>
    <row r="7" spans="2:3" ht="15.75">
      <c r="B7" s="112" t="s">
        <v>250</v>
      </c>
      <c r="C7" s="111">
        <f>-PMT(C3/12,C4,C2)</f>
        <v>1697.9956826206067</v>
      </c>
    </row>
    <row r="8" spans="2:3" ht="15.75">
      <c r="B8" s="76">
        <v>7.2499999999999995E-2</v>
      </c>
      <c r="C8" s="12"/>
    </row>
    <row r="9" spans="2:3" ht="15.75">
      <c r="B9" s="76">
        <v>7.4999999999999997E-2</v>
      </c>
      <c r="C9" s="12"/>
    </row>
    <row r="10" spans="2:3" ht="15.75">
      <c r="B10" s="76">
        <v>7.7499999999999999E-2</v>
      </c>
      <c r="C10" s="12"/>
    </row>
    <row r="11" spans="2:3" ht="15.75">
      <c r="B11" s="76">
        <v>8.2500000000000004E-2</v>
      </c>
      <c r="C11" s="12"/>
    </row>
    <row r="12" spans="2:3" ht="15.75">
      <c r="B12" s="76">
        <v>8.5000000000000006E-2</v>
      </c>
      <c r="C12" s="12"/>
    </row>
    <row r="13" spans="2:3" ht="15.75">
      <c r="B13" s="76">
        <v>8.7499999999999994E-2</v>
      </c>
      <c r="C13" s="12"/>
    </row>
    <row r="14" spans="2:3" ht="15.75">
      <c r="B14" s="76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RowHeight="12.75"/>
  <cols>
    <col min="1" max="1" width="9.140625" style="75"/>
    <col min="2" max="2" width="11.5703125" style="75" customWidth="1"/>
    <col min="3" max="6" width="14.85546875" style="75" bestFit="1" customWidth="1"/>
    <col min="7" max="7" width="16.7109375" style="75" bestFit="1" customWidth="1"/>
    <col min="8" max="16384" width="9.140625" style="75"/>
  </cols>
  <sheetData>
    <row r="2" spans="2:7" ht="15.75">
      <c r="B2" s="112" t="s">
        <v>266</v>
      </c>
      <c r="C2" s="112" t="s">
        <v>265</v>
      </c>
      <c r="D2" s="112" t="s">
        <v>264</v>
      </c>
      <c r="E2" s="112" t="s">
        <v>263</v>
      </c>
      <c r="F2" s="112" t="s">
        <v>262</v>
      </c>
      <c r="G2" s="112" t="s">
        <v>261</v>
      </c>
    </row>
    <row r="3" spans="2:7">
      <c r="B3" s="113" t="s">
        <v>258</v>
      </c>
      <c r="C3" s="114">
        <v>85292.25</v>
      </c>
      <c r="D3" s="114">
        <f>C3*C11+C3</f>
        <v>88106.894249999998</v>
      </c>
      <c r="E3" s="114">
        <f>D3*C11+D3</f>
        <v>91014.421760249999</v>
      </c>
      <c r="F3" s="114">
        <f>E3*C11+E3</f>
        <v>94017.897678338253</v>
      </c>
      <c r="G3" s="114">
        <f>SUM(C3:F3)</f>
        <v>358431.46368858824</v>
      </c>
    </row>
    <row r="4" spans="2:7">
      <c r="B4" s="113" t="s">
        <v>257</v>
      </c>
      <c r="C4" s="114">
        <v>75891.25</v>
      </c>
      <c r="D4" s="114">
        <f>C4*C12+C4</f>
        <v>77636.748749999999</v>
      </c>
      <c r="E4" s="114">
        <f>D4*C12+D4</f>
        <v>79422.39397125</v>
      </c>
      <c r="F4" s="114">
        <f>E4*C12+E4</f>
        <v>81249.109032588749</v>
      </c>
      <c r="G4" s="114">
        <f>SUM(C4:F4)</f>
        <v>314199.50175383873</v>
      </c>
    </row>
    <row r="5" spans="2:7">
      <c r="B5" s="113" t="s">
        <v>256</v>
      </c>
      <c r="C5" s="114">
        <v>90568.34</v>
      </c>
      <c r="D5" s="114">
        <f>C5*C13+C5</f>
        <v>94462.778619999997</v>
      </c>
      <c r="E5" s="114">
        <f>D5*C13+D5</f>
        <v>98524.678100659992</v>
      </c>
      <c r="F5" s="114">
        <f>E5*C13+E5</f>
        <v>102761.23925898837</v>
      </c>
      <c r="G5" s="114">
        <f>SUM(C5:F5)</f>
        <v>386317.03597964835</v>
      </c>
    </row>
    <row r="6" spans="2:7">
      <c r="B6" s="113" t="s">
        <v>255</v>
      </c>
      <c r="C6" s="114">
        <v>65897.25</v>
      </c>
      <c r="D6" s="114">
        <f>C6*C14+C6</f>
        <v>66622.119749999998</v>
      </c>
      <c r="E6" s="114">
        <f>D6*C14+D6</f>
        <v>67354.963067249992</v>
      </c>
      <c r="F6" s="114">
        <f>E6*C14+E6</f>
        <v>68095.867660989737</v>
      </c>
      <c r="G6" s="114">
        <f>SUM(C6:F6)</f>
        <v>267970.20047823974</v>
      </c>
    </row>
    <row r="7" spans="2:7" ht="15.75">
      <c r="B7" s="101" t="s">
        <v>260</v>
      </c>
      <c r="C7" s="78">
        <f>SUM(C3:C6)</f>
        <v>317649.08999999997</v>
      </c>
      <c r="D7" s="78">
        <f>SUM(D3:D6)</f>
        <v>326828.54136999999</v>
      </c>
      <c r="E7" s="78">
        <f>SUM(E3:E6)</f>
        <v>336316.45689940994</v>
      </c>
      <c r="F7" s="78">
        <f>SUM(F3:F6)</f>
        <v>346124.11363090511</v>
      </c>
      <c r="G7" s="78">
        <f>SUM(G3:G6)</f>
        <v>1326918.201900315</v>
      </c>
    </row>
    <row r="10" spans="2:7">
      <c r="B10" s="135" t="s">
        <v>259</v>
      </c>
      <c r="C10" s="135"/>
    </row>
    <row r="11" spans="2:7">
      <c r="B11" s="115" t="s">
        <v>258</v>
      </c>
      <c r="C11" s="116">
        <v>3.3000000000000002E-2</v>
      </c>
    </row>
    <row r="12" spans="2:7">
      <c r="B12" s="115" t="s">
        <v>257</v>
      </c>
      <c r="C12" s="116">
        <v>2.3E-2</v>
      </c>
    </row>
    <row r="13" spans="2:7">
      <c r="B13" s="115" t="s">
        <v>256</v>
      </c>
      <c r="C13" s="116">
        <v>4.2999999999999997E-2</v>
      </c>
    </row>
    <row r="14" spans="2:7">
      <c r="B14" s="115" t="s">
        <v>255</v>
      </c>
      <c r="C14" s="116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1.7109375" customWidth="1"/>
    <col min="8" max="8" width="13.140625" style="119" customWidth="1"/>
    <col min="9" max="9" width="9.14062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RowHeight="12.75"/>
  <cols>
    <col min="1" max="1" width="13.28515625" style="18" bestFit="1" customWidth="1"/>
    <col min="2" max="2" width="14.5703125" style="18" bestFit="1" customWidth="1"/>
    <col min="3" max="3" width="12" style="18" customWidth="1"/>
    <col min="4" max="4" width="12.5703125" style="18" bestFit="1" customWidth="1"/>
    <col min="5" max="5" width="12.140625" style="18" bestFit="1" customWidth="1"/>
    <col min="6" max="6" width="9.140625" style="18"/>
    <col min="7" max="7" width="13.7109375" style="18" customWidth="1"/>
    <col min="8" max="9" width="12.7109375" style="18" bestFit="1" customWidth="1"/>
    <col min="10" max="16384" width="9.140625" style="18"/>
  </cols>
  <sheetData>
    <row r="2" spans="1:9" ht="15.7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7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7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3.140625" bestFit="1" customWidth="1"/>
    <col min="8" max="8" width="13.5703125" style="119" bestFit="1" customWidth="1"/>
    <col min="9" max="9" width="9.14062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B3" sqref="B3"/>
    </sheetView>
  </sheetViews>
  <sheetFormatPr defaultRowHeight="12.75"/>
  <cols>
    <col min="1" max="1" width="3.42578125" customWidth="1"/>
    <col min="2" max="3" width="13.85546875" customWidth="1"/>
    <col min="4" max="4" width="18.5703125" customWidth="1"/>
    <col min="5" max="6" width="13.85546875" customWidth="1"/>
    <col min="7" max="7" width="3.140625" customWidth="1"/>
  </cols>
  <sheetData>
    <row r="1" spans="2:7" ht="13.5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5"/>
    </row>
    <row r="3" spans="2:7">
      <c r="B3" s="10">
        <v>1054</v>
      </c>
      <c r="C3" s="11" t="str">
        <f>IFERROR(VLOOKUP($B3,'Master Emp List'!$A$1:$I$38,3,FALSE),"ID NOT FOUND")</f>
        <v>Howard</v>
      </c>
      <c r="D3" s="11" t="str">
        <f>VLOOKUP($B3,'Master Emp List'!$A$1:$I$38,2,FALSE)</f>
        <v>Smith</v>
      </c>
      <c r="E3" s="11" t="str">
        <f>VLOOKUP(B3,'Master Emp List'!$A$1:$I$38,4,FALSE)</f>
        <v>AT</v>
      </c>
      <c r="F3" s="11">
        <f>VLOOKUP(B3,'Master Emp List'!$A$1:$I$38,9,FALSE)</f>
        <v>11.25</v>
      </c>
      <c r="G3" s="68"/>
    </row>
    <row r="4" spans="2:7">
      <c r="B4" s="10">
        <v>1056</v>
      </c>
      <c r="C4" s="11" t="str">
        <f>IFERROR(VLOOKUP($B4,'Master Emp List'!$A$1:$I$38,3,FALSE),"ID NOT FOUND")</f>
        <v>Joe</v>
      </c>
      <c r="D4" s="11" t="str">
        <f>VLOOKUP($B4,'Master Emp List'!$A$1:$I$38,2,FALSE)</f>
        <v>Gonzales</v>
      </c>
      <c r="E4" s="11" t="str">
        <f>VLOOKUP(B4,'Master Emp List'!$A$1:$I$38,4,FALSE)</f>
        <v>AT</v>
      </c>
      <c r="F4" s="11">
        <f>VLOOKUP(B4,'Master Emp List'!$A$1:$I$38,9,FALSE)</f>
        <v>12.25</v>
      </c>
      <c r="G4" s="68"/>
    </row>
    <row r="5" spans="2:7">
      <c r="B5" s="10">
        <v>1067</v>
      </c>
      <c r="C5" s="11" t="str">
        <f>IFERROR(VLOOKUP($B5,'Master Emp List'!$A$1:$I$38,3,FALSE),"ID NOT FOUND")</f>
        <v>Gail</v>
      </c>
      <c r="D5" s="11" t="str">
        <f>VLOOKUP($B5,'Master Emp List'!$A$1:$I$38,2,FALSE)</f>
        <v>Scote</v>
      </c>
      <c r="E5" s="11" t="str">
        <f>VLOOKUP(B5,'Master Emp List'!$A$1:$I$38,4,FALSE)</f>
        <v>AT</v>
      </c>
      <c r="F5" s="11">
        <f>VLOOKUP(B5,'Master Emp List'!$A$1:$I$38,9,FALSE)</f>
        <v>14.55</v>
      </c>
      <c r="G5" s="68"/>
    </row>
    <row r="6" spans="2:7">
      <c r="B6" s="10">
        <v>1075</v>
      </c>
      <c r="C6" s="11" t="str">
        <f>IFERROR(VLOOKUP($B6,'Master Emp List'!$A$1:$I$38,3,FALSE),"ID NOT FOUND")</f>
        <v>Sheryl</v>
      </c>
      <c r="D6" s="11" t="str">
        <f>VLOOKUP($B6,'Master Emp List'!$A$1:$I$38,2,FALSE)</f>
        <v>Kane</v>
      </c>
      <c r="E6" s="11" t="str">
        <f>VLOOKUP(B6,'Master Emp List'!$A$1:$I$38,4,FALSE)</f>
        <v>AD</v>
      </c>
      <c r="F6" s="11">
        <f>VLOOKUP(B6,'Master Emp List'!$A$1:$I$38,9,FALSE)</f>
        <v>11.25</v>
      </c>
      <c r="G6" s="68"/>
    </row>
    <row r="7" spans="2:7">
      <c r="B7" s="10">
        <v>1078</v>
      </c>
      <c r="C7" s="11" t="str">
        <f>IFERROR(VLOOKUP($B7,'Master Emp List'!$A$1:$I$38,3,FALSE),"ID NOT FOUND")</f>
        <v>Kendrick</v>
      </c>
      <c r="D7" s="11" t="str">
        <f>VLOOKUP($B7,'Master Emp List'!$A$1:$I$38,2,FALSE)</f>
        <v>Hapsbuch</v>
      </c>
      <c r="E7" s="11" t="str">
        <f>VLOOKUP(B7,'Master Emp List'!$A$1:$I$38,4,FALSE)</f>
        <v>AC</v>
      </c>
      <c r="F7" s="11">
        <f>VLOOKUP(B7,'Master Emp List'!$A$1:$I$38,9,FALSE)</f>
        <v>10.199999999999999</v>
      </c>
      <c r="G7" s="68"/>
    </row>
    <row r="8" spans="2:7">
      <c r="B8" s="10">
        <v>1152</v>
      </c>
      <c r="C8" s="11" t="str">
        <f>IFERROR(VLOOKUP($B8,'Master Emp List'!$A$1:$I$38,3,FALSE),"ID NOT FOUND")</f>
        <v>Mark</v>
      </c>
      <c r="D8" s="11" t="str">
        <f>VLOOKUP($B8,'Master Emp List'!$A$1:$I$38,2,FALSE)</f>
        <v>Henders</v>
      </c>
      <c r="E8" s="11" t="str">
        <f>VLOOKUP(B8,'Master Emp List'!$A$1:$I$38,4,FALSE)</f>
        <v>AD</v>
      </c>
      <c r="F8" s="11">
        <f>VLOOKUP(B8,'Master Emp List'!$A$1:$I$38,9,FALSE)</f>
        <v>12.25</v>
      </c>
      <c r="G8" s="68"/>
    </row>
    <row r="9" spans="2:7">
      <c r="B9" s="10">
        <v>1196</v>
      </c>
      <c r="C9" s="11" t="str">
        <f>IFERROR(VLOOKUP($B9,'Master Emp List'!$A$1:$I$38,3,FALSE),"ID NOT FOUND")</f>
        <v>Katie</v>
      </c>
      <c r="D9" s="11" t="str">
        <f>VLOOKUP($B9,'Master Emp List'!$A$1:$I$38,2,FALSE)</f>
        <v>Atherton</v>
      </c>
      <c r="E9" s="11" t="str">
        <f>VLOOKUP(B9,'Master Emp List'!$A$1:$I$38,4,FALSE)</f>
        <v>HR</v>
      </c>
      <c r="F9" s="11">
        <f>VLOOKUP(B9,'Master Emp List'!$A$1:$I$38,9,FALSE)</f>
        <v>9.9499999999999993</v>
      </c>
      <c r="G9" s="68"/>
    </row>
    <row r="10" spans="2:7">
      <c r="B10" s="10">
        <v>1284</v>
      </c>
      <c r="C10" s="11" t="str">
        <f>IFERROR(VLOOKUP($B10,'Master Emp List'!$A$1:$I$38,3,FALSE),"ID NOT FOUND")</f>
        <v>Frank</v>
      </c>
      <c r="D10" s="11" t="str">
        <f>VLOOKUP($B10,'Master Emp List'!$A$1:$I$38,2,FALSE)</f>
        <v>Bellwood</v>
      </c>
      <c r="E10" s="11" t="str">
        <f>VLOOKUP(B10,'Master Emp List'!$A$1:$I$38,4,FALSE)</f>
        <v>MK</v>
      </c>
      <c r="F10" s="11">
        <f>VLOOKUP(B10,'Master Emp List'!$A$1:$I$38,9,FALSE)</f>
        <v>12.3</v>
      </c>
      <c r="G10" s="68"/>
    </row>
    <row r="11" spans="2:7">
      <c r="B11" s="10"/>
      <c r="C11" s="11" t="str">
        <f>IFERROR(VLOOKUP($B11,'Master Emp List'!$A$1:$I$38,3,FALSE),"ID NOT FOUND")</f>
        <v>ID NOT FOUND</v>
      </c>
      <c r="D11" s="11" t="e">
        <f>VLOOKUP($B11,'Master Emp List'!$A$1:$I$38,2,FALSE)</f>
        <v>#N/A</v>
      </c>
      <c r="E11" s="11" t="e">
        <f>VLOOKUP(B11,'Master Emp List'!$A$1:$I$38,4,FALSE)</f>
        <v>#N/A</v>
      </c>
      <c r="F11" s="11" t="e">
        <f>VLOOKUP(B11,'Master Emp List'!$A$1:$I$38,9,FALSE)</f>
        <v>#N/A</v>
      </c>
      <c r="G11" s="68"/>
    </row>
    <row r="12" spans="2:7">
      <c r="B12" s="10"/>
      <c r="C12" s="11" t="str">
        <f>IFERROR(VLOOKUP($B12,'Master Emp List'!$A$1:$I$38,3,FALSE),"ID NOT FOUND")</f>
        <v>ID NOT FOUND</v>
      </c>
      <c r="D12" s="11" t="e">
        <f>VLOOKUP($B12,'Master Emp List'!$A$1:$I$38,2,FALSE)</f>
        <v>#N/A</v>
      </c>
      <c r="E12" s="11" t="e">
        <f>VLOOKUP(B12,'Master Emp List'!$A$1:$I$38,4,FALSE)</f>
        <v>#N/A</v>
      </c>
      <c r="F12" s="11" t="e">
        <f>VLOOKUP(B12,'Master Emp List'!$A$1:$I$38,9,FALSE)</f>
        <v>#N/A</v>
      </c>
      <c r="G12" s="68"/>
    </row>
    <row r="13" spans="2:7">
      <c r="B13" s="10"/>
      <c r="C13" s="11" t="str">
        <f>IFERROR(VLOOKUP($B13,'Master Emp List'!$A$1:$I$38,3,FALSE),"ID NOT FOUND")</f>
        <v>ID NOT FOUND</v>
      </c>
      <c r="D13" s="11" t="e">
        <f>VLOOKUP($B13,'Master Emp List'!$A$1:$I$38,2,FALSE)</f>
        <v>#N/A</v>
      </c>
      <c r="E13" s="11" t="e">
        <f>VLOOKUP(B13,'Master Emp List'!$A$1:$I$38,4,FALSE)</f>
        <v>#N/A</v>
      </c>
      <c r="F13" s="11" t="e">
        <f>VLOOKUP(B13,'Master Emp List'!$A$1:$I$38,9,FALSE)</f>
        <v>#N/A</v>
      </c>
      <c r="G13" s="68"/>
    </row>
    <row r="14" spans="2:7">
      <c r="B14" s="10">
        <v>1302</v>
      </c>
      <c r="C14" s="11" t="str">
        <f>IFERROR(VLOOKUP($B14,'Master Emp List'!$A$1:$I$38,3,FALSE),"ID NOT FOUND")</f>
        <v>Randy</v>
      </c>
      <c r="D14" s="11" t="str">
        <f>VLOOKUP($B14,'Master Emp List'!$A$1:$I$38,2,FALSE)</f>
        <v>Sindole</v>
      </c>
      <c r="E14" s="11" t="str">
        <f>VLOOKUP(B14,'Master Emp List'!$A$1:$I$38,4,FALSE)</f>
        <v>MK</v>
      </c>
      <c r="F14" s="11">
        <f>VLOOKUP(B14,'Master Emp List'!$A$1:$I$38,9,FALSE)</f>
        <v>14.25</v>
      </c>
      <c r="G14" s="68"/>
    </row>
    <row r="15" spans="2:7">
      <c r="B15" s="10">
        <v>1310</v>
      </c>
      <c r="C15" s="11" t="str">
        <f>IFERROR(VLOOKUP($B15,'Master Emp List'!$A$1:$I$38,3,FALSE),"ID NOT FOUND")</f>
        <v>Ellen</v>
      </c>
      <c r="D15" s="11" t="str">
        <f>VLOOKUP($B15,'Master Emp List'!$A$1:$I$38,2,FALSE)</f>
        <v>Smith</v>
      </c>
      <c r="E15" s="11" t="str">
        <f>VLOOKUP(B15,'Master Emp List'!$A$1:$I$38,4,FALSE)</f>
        <v>MF</v>
      </c>
      <c r="F15" s="11">
        <f>VLOOKUP(B15,'Master Emp List'!$A$1:$I$38,9,FALSE)</f>
        <v>11.5</v>
      </c>
      <c r="G15" s="68"/>
    </row>
    <row r="16" spans="2:7">
      <c r="B16" s="10">
        <v>1329</v>
      </c>
      <c r="C16" s="11" t="str">
        <f>IFERROR(VLOOKUP($B16,'Master Emp List'!$A$1:$I$38,3,FALSE),"ID NOT FOUND")</f>
        <v>Tuome</v>
      </c>
      <c r="D16" s="11" t="str">
        <f>VLOOKUP($B16,'Master Emp List'!$A$1:$I$38,2,FALSE)</f>
        <v>Vuanuo</v>
      </c>
      <c r="E16" s="11" t="str">
        <f>VLOOKUP(B16,'Master Emp List'!$A$1:$I$38,4,FALSE)</f>
        <v>AC</v>
      </c>
      <c r="F16" s="11">
        <f>VLOOKUP(B16,'Master Emp List'!$A$1:$I$38,9,FALSE)</f>
        <v>10.35</v>
      </c>
      <c r="G16" s="68"/>
    </row>
    <row r="17" spans="2:7">
      <c r="B17" s="10">
        <v>1333</v>
      </c>
      <c r="C17" s="11" t="str">
        <f>IFERROR(VLOOKUP($B17,'Master Emp List'!$A$1:$I$38,3,FALSE),"ID NOT FOUND")</f>
        <v>Tadeuz</v>
      </c>
      <c r="D17" s="11" t="str">
        <f>VLOOKUP($B17,'Master Emp List'!$A$1:$I$38,2,FALSE)</f>
        <v>Szcznyck</v>
      </c>
      <c r="E17" s="11" t="str">
        <f>VLOOKUP(B17,'Master Emp List'!$A$1:$I$38,4,FALSE)</f>
        <v>HR</v>
      </c>
      <c r="F17" s="11">
        <f>VLOOKUP(B17,'Master Emp List'!$A$1:$I$38,9,FALSE)</f>
        <v>10.15</v>
      </c>
      <c r="G17" s="68"/>
    </row>
    <row r="18" spans="2:7" ht="13.5" thickBot="1">
      <c r="B18" s="13">
        <v>1368</v>
      </c>
      <c r="C18" s="11" t="str">
        <f>IFERROR(VLOOKUP($B18,'Master Emp List'!$A$1:$I$38,3,FALSE),"ID NOT FOUND")</f>
        <v>Tammy</v>
      </c>
      <c r="D18" s="11" t="str">
        <f>VLOOKUP($B18,'Master Emp List'!$A$1:$I$38,2,FALSE)</f>
        <v>Wu</v>
      </c>
      <c r="E18" s="11" t="str">
        <f>VLOOKUP(B18,'Master Emp List'!$A$1:$I$38,4,FALSE)</f>
        <v>AD</v>
      </c>
      <c r="F18" s="11">
        <f>VLOOKUP(B18,'Master Emp List'!$A$1:$I$38,9,FALSE)</f>
        <v>12.25</v>
      </c>
      <c r="G18" s="6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A3" sqref="A3"/>
    </sheetView>
  </sheetViews>
  <sheetFormatPr defaultRowHeight="14.25" customHeight="1"/>
  <cols>
    <col min="1" max="2" width="14.140625" style="6" customWidth="1"/>
    <col min="3" max="3" width="11.85546875" style="6" bestFit="1" customWidth="1"/>
    <col min="4" max="8" width="14.140625" style="6" customWidth="1"/>
    <col min="9" max="9" width="14.1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defaultRowHeight="12.75"/>
  <cols>
    <col min="1" max="1" width="30.140625" style="56" bestFit="1" customWidth="1"/>
    <col min="2" max="2" width="18.7109375" style="56" customWidth="1"/>
    <col min="3" max="3" width="16.85546875" style="56" customWidth="1"/>
    <col min="4" max="4" width="8.140625" style="56" customWidth="1"/>
    <col min="5" max="5" width="7.28515625" style="56" customWidth="1"/>
    <col min="6" max="6" width="10.5703125" style="56" bestFit="1" customWidth="1"/>
    <col min="7" max="7" width="12.7109375" style="56" bestFit="1" customWidth="1"/>
    <col min="8" max="16384" width="9.140625" style="56"/>
  </cols>
  <sheetData>
    <row r="1" spans="1:2" ht="13.5" thickBot="1"/>
    <row r="2" spans="1:2" ht="22.5" customHeight="1" thickBot="1">
      <c r="A2" s="130" t="s">
        <v>231</v>
      </c>
      <c r="B2" s="131"/>
    </row>
    <row r="3" spans="1:2" ht="17.25" thickTop="1" thickBot="1">
      <c r="A3" s="62" t="s">
        <v>230</v>
      </c>
      <c r="B3" s="61" t="s">
        <v>226</v>
      </c>
    </row>
    <row r="4" spans="1:2" ht="7.5" customHeight="1" thickTop="1">
      <c r="A4" s="60"/>
      <c r="B4" s="59"/>
    </row>
    <row r="5" spans="1:2">
      <c r="A5" s="63" t="s">
        <v>229</v>
      </c>
      <c r="B5" s="58">
        <f>HLOOKUP($B$3,'Master Inventory List'!$A$2:$G$5,2,FALSE)</f>
        <v>150</v>
      </c>
    </row>
    <row r="6" spans="1:2">
      <c r="A6" s="63" t="s">
        <v>228</v>
      </c>
      <c r="B6" s="58">
        <f>HLOOKUP(B3,'Master Inventory List'!$A$2:$G$5,3,FALSE)</f>
        <v>110</v>
      </c>
    </row>
    <row r="7" spans="1:2" ht="13.5" thickBot="1">
      <c r="A7" s="64" t="s">
        <v>227</v>
      </c>
      <c r="B7" s="58">
        <f>HLOOKUP(B3,'Master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5" sqref="C5"/>
    </sheetView>
  </sheetViews>
  <sheetFormatPr defaultRowHeight="12.75"/>
  <cols>
    <col min="1" max="1" width="14.85546875" style="56" customWidth="1"/>
    <col min="2" max="16384" width="9.140625" style="56"/>
  </cols>
  <sheetData>
    <row r="2" spans="1:7">
      <c r="A2" s="65" t="s">
        <v>238</v>
      </c>
      <c r="B2" s="66" t="s">
        <v>224</v>
      </c>
      <c r="C2" s="66" t="s">
        <v>226</v>
      </c>
      <c r="D2" s="66" t="s">
        <v>237</v>
      </c>
      <c r="E2" s="66" t="s">
        <v>236</v>
      </c>
      <c r="F2" s="66" t="s">
        <v>235</v>
      </c>
      <c r="G2" s="66" t="s">
        <v>225</v>
      </c>
    </row>
    <row r="3" spans="1:7">
      <c r="A3" s="67" t="s">
        <v>234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>
      <c r="A4" s="67" t="s">
        <v>233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>
      <c r="A5" s="67" t="s">
        <v>232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B6" sqref="B6"/>
    </sheetView>
  </sheetViews>
  <sheetFormatPr defaultRowHeight="12.75"/>
  <cols>
    <col min="1" max="1" width="3.140625" customWidth="1"/>
    <col min="2" max="2" width="10" customWidth="1"/>
    <col min="3" max="3" width="16" customWidth="1"/>
    <col min="4" max="4" width="19" bestFit="1" customWidth="1"/>
    <col min="5" max="5" width="5.140625" customWidth="1"/>
    <col min="6" max="6" width="18.28515625" bestFit="1" customWidth="1"/>
  </cols>
  <sheetData>
    <row r="2" spans="2:6" ht="41.25" customHeight="1" thickBot="1">
      <c r="C2" s="121" t="s">
        <v>281</v>
      </c>
      <c r="D2" s="124" t="s">
        <v>282</v>
      </c>
    </row>
    <row r="3" spans="2:6" ht="15">
      <c r="B3" s="120" t="s">
        <v>283</v>
      </c>
      <c r="C3" s="122" t="s">
        <v>240</v>
      </c>
      <c r="D3" s="34" t="s">
        <v>241</v>
      </c>
      <c r="F3" s="123" t="s">
        <v>239</v>
      </c>
    </row>
    <row r="4" spans="2:6">
      <c r="B4" s="69">
        <v>1054</v>
      </c>
      <c r="C4" s="69" t="str">
        <f>INDEX('INDEX MATCH Master Emp List'!A1:I38,10,3)</f>
        <v>Linda</v>
      </c>
      <c r="D4" s="69"/>
      <c r="F4" s="70"/>
    </row>
    <row r="5" spans="2:6">
      <c r="B5" s="69">
        <v>1078</v>
      </c>
      <c r="C5" s="69" t="str">
        <f>INDEX('INDEX MATCH Master Emp List'!A2:I39,10,3)</f>
        <v>Brent</v>
      </c>
      <c r="D5" s="69"/>
      <c r="F5" s="70"/>
    </row>
    <row r="6" spans="2:6">
      <c r="B6" s="69">
        <v>1284</v>
      </c>
      <c r="C6" s="69" t="str">
        <f>INDEX('INDEX MATCH Master Emp List'!A3:I40,10,3)</f>
        <v>Sandrae</v>
      </c>
      <c r="D6" s="69"/>
      <c r="F6" s="70"/>
    </row>
    <row r="7" spans="2:6">
      <c r="B7" s="69">
        <v>1299</v>
      </c>
      <c r="C7" s="69" t="str">
        <f>INDEX('INDEX MATCH Master Emp List'!A4:I41,10,3)</f>
        <v>Randy</v>
      </c>
      <c r="D7" s="69"/>
      <c r="F7" s="70"/>
    </row>
    <row r="8" spans="2:6">
      <c r="B8" s="69">
        <v>1329</v>
      </c>
      <c r="C8" s="69" t="str">
        <f>INDEX('INDEX MATCH Master Emp List'!A5:I42,10,3)</f>
        <v>Ellen</v>
      </c>
      <c r="D8" s="69"/>
      <c r="F8" s="70"/>
    </row>
    <row r="9" spans="2:6">
      <c r="B9" s="69">
        <v>1509</v>
      </c>
      <c r="C9" s="69" t="str">
        <f>INDEX('INDEX MATCH Master Emp List'!A6:I43,10,3)</f>
        <v>Tuome</v>
      </c>
      <c r="D9" s="69"/>
      <c r="F9" s="70"/>
    </row>
    <row r="10" spans="2:6">
      <c r="C10" s="69" t="str">
        <f>INDEX('INDEX MATCH Master Emp List'!A7:I44,10,3)</f>
        <v>Tadeuz</v>
      </c>
      <c r="D10" s="69"/>
      <c r="F10" s="70"/>
    </row>
    <row r="11" spans="2:6">
      <c r="C11" s="69" t="str">
        <f>INDEX('INDEX MATCH Master Emp List'!A8:I45,10,3)</f>
        <v>Tammy</v>
      </c>
      <c r="D11" s="69"/>
      <c r="F11" s="70"/>
    </row>
    <row r="12" spans="2:6">
      <c r="C12" s="69" t="str">
        <f>INDEX('INDEX MATCH Master Emp List'!A9:I46,10,3)</f>
        <v>Pam</v>
      </c>
      <c r="D12" s="69"/>
      <c r="F12" s="70"/>
    </row>
    <row r="13" spans="2:6">
      <c r="C13" s="69" t="str">
        <f>INDEX('INDEX MATCH Master Emp List'!A10:I47,10,3)</f>
        <v>Tom</v>
      </c>
      <c r="D13" s="69"/>
      <c r="F13" s="70"/>
    </row>
    <row r="14" spans="2:6">
      <c r="C14" s="69" t="str">
        <f>INDEX('INDEX MATCH Master Emp List'!A11:I48,10,3)</f>
        <v>Tommie</v>
      </c>
      <c r="D14" s="69"/>
      <c r="F14" s="70"/>
    </row>
    <row r="15" spans="2:6">
      <c r="C15" s="69" t="str">
        <f>INDEX('INDEX MATCH Master Emp List'!A12:I49,10,3)</f>
        <v>Theo</v>
      </c>
      <c r="D15" s="69"/>
      <c r="F15" s="70"/>
    </row>
    <row r="16" spans="2:6">
      <c r="C16" s="69" t="str">
        <f>INDEX('INDEX MATCH Master Emp List'!A13:I50,10,3)</f>
        <v>Sherrie</v>
      </c>
      <c r="D16" s="69"/>
      <c r="F16" s="70"/>
    </row>
    <row r="17" spans="3:6">
      <c r="C17" s="69" t="str">
        <f>INDEX('INDEX MATCH Master Emp List'!A14:I51,10,3)</f>
        <v>Frank</v>
      </c>
      <c r="D17" s="69"/>
      <c r="F17" s="70"/>
    </row>
    <row r="18" spans="3:6">
      <c r="C18" s="69" t="str">
        <f>INDEX('INDEX MATCH Master Emp List'!A15:I52,10,3)</f>
        <v>Janet</v>
      </c>
      <c r="D18" s="69"/>
      <c r="F18" s="70"/>
    </row>
    <row r="19" spans="3:6">
      <c r="C19" s="69" t="str">
        <f>INDEX('INDEX MATCH Master Emp List'!A16:I53,10,3)</f>
        <v>Isolde</v>
      </c>
      <c r="D19" s="69"/>
      <c r="F19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abSelected="1" zoomScale="115" zoomScaleNormal="115" workbookViewId="0">
      <selection activeCell="A2" sqref="A2"/>
    </sheetView>
  </sheetViews>
  <sheetFormatPr defaultRowHeight="14.25" customHeight="1"/>
  <cols>
    <col min="1" max="8" width="14.140625" style="6" customWidth="1"/>
    <col min="9" max="9" width="14.1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autoFilter ref="A1:I38" xr:uid="{3F860835-2825-4CC9-A74A-7DEC8C49A2F6}"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75"/>
  <cols>
    <col min="1" max="1" width="14.42578125" customWidth="1"/>
    <col min="2" max="2" width="27.85546875" bestFit="1" customWidth="1"/>
    <col min="3" max="3" width="12.5703125" customWidth="1"/>
    <col min="4" max="4" width="3.140625" customWidth="1"/>
    <col min="5" max="5" width="11.85546875" customWidth="1"/>
    <col min="6" max="6" width="10.5703125" customWidth="1"/>
    <col min="7" max="7" width="14.5703125" customWidth="1"/>
    <col min="8" max="8" width="10.85546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ksbis</cp:lastModifiedBy>
  <cp:lastPrinted>2016-02-22T19:48:39Z</cp:lastPrinted>
  <dcterms:created xsi:type="dcterms:W3CDTF">2001-09-07T21:10:35Z</dcterms:created>
  <dcterms:modified xsi:type="dcterms:W3CDTF">2020-12-28T05:45:11Z</dcterms:modified>
</cp:coreProperties>
</file>