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cratgaming-my.sharepoint.com/personal/carlyn_albright_aristocrat_com/Documents/Documents/"/>
    </mc:Choice>
  </mc:AlternateContent>
  <xr:revisionPtr revIDLastSave="552" documentId="8_{BFEC5993-F675-4C2D-AE1D-503D27866F49}" xr6:coauthVersionLast="47" xr6:coauthVersionMax="47" xr10:uidLastSave="{0D3F08C2-F03C-46F3-B9EB-CEA0BA1B604F}"/>
  <bookViews>
    <workbookView xWindow="-96" yWindow="-96" windowWidth="23232" windowHeight="12552" firstSheet="3" activeTab="7" xr2:uid="{CBF60865-8B83-40AF-9C11-0BB845F592CA}"/>
  </bookViews>
  <sheets>
    <sheet name="Game Rules" sheetId="2" r:id="rId1"/>
    <sheet name="Base Pays" sheetId="3" r:id="rId2"/>
    <sheet name="Base Game - Calcs" sheetId="1" r:id="rId3"/>
    <sheet name="Wheel" sheetId="6" r:id="rId4"/>
    <sheet name="RTP Checks" sheetId="8" r:id="rId5"/>
    <sheet name="Free Games - Calcs" sheetId="10" r:id="rId6"/>
    <sheet name="export_configuration" sheetId="12" r:id="rId7"/>
    <sheet name="export_main" sheetId="14" r:id="rId8"/>
    <sheet name="export_freegames" sheetId="15" r:id="rId9"/>
    <sheet name="export_holdandspin" sheetId="16" r:id="rId10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M18" i="1"/>
  <c r="L16" i="10"/>
  <c r="N16" i="10"/>
  <c r="P16" i="10"/>
  <c r="L43" i="10"/>
  <c r="C9" i="6"/>
  <c r="C39" i="6"/>
  <c r="C25" i="6"/>
  <c r="C38" i="6"/>
  <c r="C40" i="6"/>
  <c r="C37" i="6"/>
  <c r="C26" i="6"/>
  <c r="C27" i="6"/>
  <c r="C24" i="6"/>
  <c r="C11" i="6"/>
  <c r="C12" i="6"/>
  <c r="C13" i="6"/>
  <c r="C14" i="6"/>
  <c r="M17" i="1"/>
  <c r="O56" i="1"/>
  <c r="L43" i="1"/>
  <c r="M43" i="1"/>
  <c r="M32" i="8"/>
  <c r="F22" i="8"/>
  <c r="B1" i="8"/>
  <c r="L16" i="8"/>
  <c r="M47" i="1"/>
  <c r="M57" i="1"/>
  <c r="S29" i="8"/>
  <c r="T38" i="1"/>
  <c r="M42" i="1"/>
  <c r="R29" i="8"/>
  <c r="U11" i="10"/>
  <c r="AA1" i="10"/>
  <c r="T19" i="10"/>
  <c r="K12" i="10"/>
  <c r="I10" i="10"/>
  <c r="J10" i="10"/>
  <c r="H8" i="10"/>
  <c r="S8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L12" i="10"/>
  <c r="L11" i="10"/>
  <c r="W11" i="10"/>
  <c r="H11" i="10"/>
  <c r="S11" i="10"/>
  <c r="L10" i="10"/>
  <c r="L9" i="10"/>
  <c r="L8" i="10"/>
  <c r="K8" i="10"/>
  <c r="L7" i="10"/>
  <c r="L6" i="10"/>
  <c r="K6" i="10"/>
  <c r="L5" i="10"/>
  <c r="L4" i="10"/>
  <c r="J4" i="10"/>
  <c r="L3" i="10"/>
  <c r="L2" i="10"/>
  <c r="J2" i="10"/>
  <c r="D33" i="6"/>
  <c r="D34" i="6"/>
  <c r="D35" i="6"/>
  <c r="D36" i="6"/>
  <c r="D37" i="6"/>
  <c r="D38" i="6"/>
  <c r="D39" i="6"/>
  <c r="D40" i="6"/>
  <c r="D32" i="6"/>
  <c r="C36" i="6"/>
  <c r="C35" i="6"/>
  <c r="C34" i="6"/>
  <c r="C33" i="6"/>
  <c r="D7" i="6"/>
  <c r="D8" i="6"/>
  <c r="D9" i="6"/>
  <c r="D10" i="6"/>
  <c r="D11" i="6"/>
  <c r="D12" i="6"/>
  <c r="D13" i="6"/>
  <c r="D14" i="6"/>
  <c r="D6" i="6"/>
  <c r="D20" i="6"/>
  <c r="D21" i="6"/>
  <c r="D22" i="6"/>
  <c r="D23" i="6"/>
  <c r="D24" i="6"/>
  <c r="D25" i="6"/>
  <c r="D26" i="6"/>
  <c r="D27" i="6"/>
  <c r="D19" i="6"/>
  <c r="C23" i="6"/>
  <c r="C22" i="6"/>
  <c r="C21" i="6"/>
  <c r="C20" i="6"/>
  <c r="C10" i="6"/>
  <c r="C8" i="6"/>
  <c r="C7" i="6"/>
  <c r="Q38" i="1"/>
  <c r="Q35" i="1"/>
  <c r="Q32" i="1"/>
  <c r="Q29" i="1"/>
  <c r="Q26" i="1"/>
  <c r="Q23" i="1"/>
  <c r="Q20" i="1"/>
  <c r="N18" i="1"/>
  <c r="P18" i="1"/>
  <c r="Q17" i="1"/>
  <c r="S30" i="8"/>
  <c r="S27" i="8"/>
  <c r="S28" i="8"/>
  <c r="S26" i="8"/>
  <c r="R28" i="8"/>
  <c r="R27" i="8"/>
  <c r="R26" i="8"/>
  <c r="S24" i="8"/>
  <c r="S22" i="8"/>
  <c r="S23" i="8"/>
  <c r="S21" i="8"/>
  <c r="R23" i="8"/>
  <c r="R22" i="8"/>
  <c r="R21" i="8"/>
  <c r="S19" i="8"/>
  <c r="S17" i="8"/>
  <c r="S18" i="8"/>
  <c r="S16" i="8"/>
  <c r="R18" i="8"/>
  <c r="R17" i="8"/>
  <c r="R16" i="8"/>
  <c r="P29" i="8"/>
  <c r="P27" i="8"/>
  <c r="P28" i="8"/>
  <c r="P26" i="8"/>
  <c r="O28" i="8"/>
  <c r="O27" i="8"/>
  <c r="O26" i="8"/>
  <c r="P24" i="8"/>
  <c r="P22" i="8"/>
  <c r="P23" i="8"/>
  <c r="P21" i="8"/>
  <c r="O23" i="8"/>
  <c r="O22" i="8"/>
  <c r="O21" i="8"/>
  <c r="P19" i="8"/>
  <c r="P17" i="8"/>
  <c r="P18" i="8"/>
  <c r="O18" i="8"/>
  <c r="O17" i="8"/>
  <c r="L17" i="8"/>
  <c r="L18" i="8"/>
  <c r="L21" i="8"/>
  <c r="L22" i="8"/>
  <c r="L23" i="8"/>
  <c r="L28" i="8"/>
  <c r="L27" i="8"/>
  <c r="L26" i="8"/>
  <c r="M26" i="8"/>
  <c r="P16" i="8"/>
  <c r="O16" i="8"/>
  <c r="M29" i="8"/>
  <c r="M28" i="8"/>
  <c r="M27" i="8"/>
  <c r="M24" i="8"/>
  <c r="M23" i="8"/>
  <c r="M22" i="8"/>
  <c r="M21" i="8"/>
  <c r="M19" i="8"/>
  <c r="M18" i="8"/>
  <c r="M17" i="8"/>
  <c r="M16" i="8"/>
  <c r="I18" i="8"/>
  <c r="U34" i="1"/>
  <c r="M20" i="1"/>
  <c r="O20" i="1"/>
  <c r="M19" i="1"/>
  <c r="V19" i="1"/>
  <c r="S49" i="1"/>
  <c r="T50" i="1"/>
  <c r="V16" i="1"/>
  <c r="U16" i="1"/>
  <c r="T16" i="1"/>
  <c r="U22" i="1"/>
  <c r="L17" i="1"/>
  <c r="S10" i="1"/>
  <c r="L16" i="1"/>
  <c r="H2" i="10"/>
  <c r="S2" i="10"/>
  <c r="H4" i="10"/>
  <c r="S4" i="10"/>
  <c r="I6" i="10"/>
  <c r="I8" i="10"/>
  <c r="K10" i="10"/>
  <c r="I2" i="10"/>
  <c r="I4" i="10"/>
  <c r="J6" i="10"/>
  <c r="J8" i="10"/>
  <c r="K2" i="10"/>
  <c r="K4" i="10"/>
  <c r="I11" i="10"/>
  <c r="T11" i="10"/>
  <c r="H7" i="10"/>
  <c r="S7" i="10"/>
  <c r="H9" i="10"/>
  <c r="S9" i="10"/>
  <c r="J11" i="10"/>
  <c r="H5" i="10"/>
  <c r="S5" i="10"/>
  <c r="I7" i="10"/>
  <c r="I9" i="10"/>
  <c r="K11" i="10"/>
  <c r="V11" i="10"/>
  <c r="H3" i="10"/>
  <c r="S3" i="10"/>
  <c r="I5" i="10"/>
  <c r="J7" i="10"/>
  <c r="J9" i="10"/>
  <c r="I3" i="10"/>
  <c r="T3" i="10"/>
  <c r="J5" i="10"/>
  <c r="K7" i="10"/>
  <c r="K9" i="10"/>
  <c r="H12" i="10"/>
  <c r="J3" i="10"/>
  <c r="K5" i="10"/>
  <c r="V5" i="10"/>
  <c r="I12" i="10"/>
  <c r="K3" i="10"/>
  <c r="V3" i="10"/>
  <c r="H10" i="10"/>
  <c r="S10" i="10"/>
  <c r="J12" i="10"/>
  <c r="H6" i="10"/>
  <c r="S6" i="10"/>
  <c r="W5" i="10"/>
  <c r="W6" i="10"/>
  <c r="V10" i="10"/>
  <c r="L13" i="10"/>
  <c r="W4" i="10"/>
  <c r="W10" i="10"/>
  <c r="W3" i="10"/>
  <c r="W9" i="10"/>
  <c r="W2" i="10"/>
  <c r="W8" i="10"/>
  <c r="W7" i="10"/>
  <c r="F18" i="8"/>
  <c r="F17" i="8"/>
  <c r="G21" i="8"/>
  <c r="G20" i="8"/>
  <c r="H19" i="8"/>
  <c r="H18" i="8"/>
  <c r="I17" i="8"/>
  <c r="I16" i="8"/>
  <c r="F16" i="8"/>
  <c r="G19" i="8"/>
  <c r="H17" i="8"/>
  <c r="I15" i="8"/>
  <c r="F15" i="8"/>
  <c r="G18" i="8"/>
  <c r="H16" i="8"/>
  <c r="F23" i="8"/>
  <c r="G17" i="8"/>
  <c r="H15" i="8"/>
  <c r="F24" i="8"/>
  <c r="G16" i="8"/>
  <c r="I24" i="8"/>
  <c r="I14" i="8"/>
  <c r="G15" i="8"/>
  <c r="I23" i="8"/>
  <c r="F14" i="8"/>
  <c r="H14" i="8"/>
  <c r="H24" i="8"/>
  <c r="I22" i="8"/>
  <c r="G14" i="8"/>
  <c r="H23" i="8"/>
  <c r="I21" i="8"/>
  <c r="F21" i="8"/>
  <c r="G24" i="8"/>
  <c r="H22" i="8"/>
  <c r="I20" i="8"/>
  <c r="F20" i="8"/>
  <c r="G23" i="8"/>
  <c r="H21" i="8"/>
  <c r="I19" i="8"/>
  <c r="F19" i="8"/>
  <c r="G22" i="8"/>
  <c r="H20" i="8"/>
  <c r="U19" i="10"/>
  <c r="U16" i="10"/>
  <c r="T6" i="10"/>
  <c r="T21" i="10"/>
  <c r="M25" i="10"/>
  <c r="S49" i="10"/>
  <c r="T5" i="10"/>
  <c r="L31" i="10"/>
  <c r="U8" i="10"/>
  <c r="U9" i="10"/>
  <c r="T24" i="10"/>
  <c r="T20" i="10"/>
  <c r="U6" i="10"/>
  <c r="U22" i="10"/>
  <c r="T17" i="10"/>
  <c r="T4" i="10"/>
  <c r="U18" i="10"/>
  <c r="T9" i="10"/>
  <c r="T2" i="10"/>
  <c r="U23" i="10"/>
  <c r="T7" i="10"/>
  <c r="U3" i="10"/>
  <c r="L37" i="10"/>
  <c r="U21" i="10"/>
  <c r="T8" i="10"/>
  <c r="V20" i="10"/>
  <c r="U20" i="10"/>
  <c r="U5" i="10"/>
  <c r="U17" i="10"/>
  <c r="V4" i="10"/>
  <c r="H13" i="10"/>
  <c r="U10" i="10"/>
  <c r="U7" i="10"/>
  <c r="V2" i="10"/>
  <c r="T10" i="10"/>
  <c r="T49" i="10"/>
  <c r="T16" i="10"/>
  <c r="U4" i="10"/>
  <c r="V16" i="10"/>
  <c r="I13" i="10"/>
  <c r="V8" i="10"/>
  <c r="T23" i="10"/>
  <c r="M19" i="10"/>
  <c r="V9" i="10"/>
  <c r="V24" i="10"/>
  <c r="K13" i="10"/>
  <c r="T39" i="10"/>
  <c r="M39" i="10"/>
  <c r="T22" i="10"/>
  <c r="M22" i="10"/>
  <c r="V6" i="10"/>
  <c r="L28" i="10"/>
  <c r="J13" i="10"/>
  <c r="U24" i="10"/>
  <c r="V19" i="10"/>
  <c r="V7" i="10"/>
  <c r="V17" i="10"/>
  <c r="U2" i="10"/>
  <c r="T18" i="10"/>
  <c r="U49" i="10"/>
  <c r="U35" i="10"/>
  <c r="V23" i="10"/>
  <c r="V22" i="10"/>
  <c r="V18" i="10"/>
  <c r="U32" i="10"/>
  <c r="U31" i="10"/>
  <c r="U27" i="10"/>
  <c r="V21" i="10"/>
  <c r="U30" i="10"/>
  <c r="U34" i="10"/>
  <c r="T32" i="10"/>
  <c r="T27" i="10"/>
  <c r="L38" i="10"/>
  <c r="T35" i="10"/>
  <c r="T30" i="10"/>
  <c r="T33" i="10"/>
  <c r="T28" i="10"/>
  <c r="T31" i="10"/>
  <c r="T34" i="10"/>
  <c r="T29" i="10"/>
  <c r="U33" i="10"/>
  <c r="U29" i="10"/>
  <c r="U28" i="10"/>
  <c r="O43" i="1"/>
  <c r="N43" i="1"/>
  <c r="P43" i="1"/>
  <c r="O42" i="1"/>
  <c r="N42" i="1"/>
  <c r="P42" i="1"/>
  <c r="L42" i="1"/>
  <c r="P41" i="1"/>
  <c r="O41" i="1"/>
  <c r="N41" i="1"/>
  <c r="M41" i="1"/>
  <c r="L41" i="1"/>
  <c r="O40" i="1"/>
  <c r="M40" i="1"/>
  <c r="N40" i="1"/>
  <c r="P40" i="1"/>
  <c r="L40" i="1"/>
  <c r="P39" i="1"/>
  <c r="O39" i="1"/>
  <c r="N39" i="1"/>
  <c r="M39" i="1"/>
  <c r="L39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M31" i="1"/>
  <c r="P33" i="1"/>
  <c r="O33" i="1"/>
  <c r="N33" i="1"/>
  <c r="M33" i="1"/>
  <c r="L33" i="1"/>
  <c r="L32" i="1"/>
  <c r="N32" i="1"/>
  <c r="P32" i="1"/>
  <c r="O32" i="1"/>
  <c r="M32" i="1"/>
  <c r="P31" i="1"/>
  <c r="O31" i="1"/>
  <c r="N31" i="1"/>
  <c r="L31" i="1"/>
  <c r="P30" i="1"/>
  <c r="O30" i="1"/>
  <c r="N30" i="1"/>
  <c r="M30" i="1"/>
  <c r="L30" i="1"/>
  <c r="P29" i="1"/>
  <c r="O29" i="1"/>
  <c r="N29" i="1"/>
  <c r="M29" i="1"/>
  <c r="L29" i="1"/>
  <c r="P28" i="1"/>
  <c r="O28" i="1"/>
  <c r="N28" i="1"/>
  <c r="M28" i="1"/>
  <c r="L28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O22" i="1"/>
  <c r="P22" i="1"/>
  <c r="N22" i="1"/>
  <c r="M22" i="1"/>
  <c r="L22" i="1"/>
  <c r="P21" i="1"/>
  <c r="O21" i="1"/>
  <c r="N21" i="1"/>
  <c r="T45" i="1"/>
  <c r="M21" i="1"/>
  <c r="L21" i="1"/>
  <c r="N20" i="1"/>
  <c r="P20" i="1"/>
  <c r="T34" i="1"/>
  <c r="L20" i="1"/>
  <c r="P19" i="1"/>
  <c r="O19" i="1"/>
  <c r="N19" i="1"/>
  <c r="L19" i="1"/>
  <c r="O18" i="1"/>
  <c r="Q41" i="1"/>
  <c r="M28" i="10"/>
  <c r="M31" i="10"/>
  <c r="N31" i="10"/>
  <c r="L34" i="10"/>
  <c r="L32" i="10"/>
  <c r="L17" i="10"/>
  <c r="N17" i="10"/>
  <c r="L26" i="10"/>
  <c r="L23" i="10"/>
  <c r="M17" i="10"/>
  <c r="M40" i="10"/>
  <c r="M23" i="10"/>
  <c r="L22" i="10"/>
  <c r="N22" i="10"/>
  <c r="T50" i="10"/>
  <c r="L41" i="10"/>
  <c r="N41" i="10"/>
  <c r="L35" i="10"/>
  <c r="M18" i="10"/>
  <c r="L25" i="10"/>
  <c r="N25" i="10"/>
  <c r="L29" i="10"/>
  <c r="T38" i="10"/>
  <c r="M42" i="10"/>
  <c r="L19" i="10"/>
  <c r="N19" i="10"/>
  <c r="L24" i="10"/>
  <c r="L40" i="10"/>
  <c r="N40" i="10"/>
  <c r="M37" i="10"/>
  <c r="N37" i="10"/>
  <c r="U40" i="10"/>
  <c r="L27" i="10"/>
  <c r="L39" i="10"/>
  <c r="N39" i="10"/>
  <c r="T43" i="10"/>
  <c r="M27" i="10"/>
  <c r="N27" i="10"/>
  <c r="T40" i="10"/>
  <c r="M36" i="10"/>
  <c r="U45" i="10"/>
  <c r="L36" i="10"/>
  <c r="U44" i="10"/>
  <c r="T44" i="10"/>
  <c r="M24" i="10"/>
  <c r="M35" i="10"/>
  <c r="M41" i="10"/>
  <c r="U41" i="10"/>
  <c r="M43" i="10"/>
  <c r="U43" i="10"/>
  <c r="U38" i="10"/>
  <c r="L33" i="10"/>
  <c r="L18" i="10"/>
  <c r="N18" i="10"/>
  <c r="T41" i="10"/>
  <c r="M33" i="10"/>
  <c r="T42" i="10"/>
  <c r="M30" i="10"/>
  <c r="N28" i="10"/>
  <c r="T45" i="10"/>
  <c r="M21" i="10"/>
  <c r="L21" i="10"/>
  <c r="L20" i="10"/>
  <c r="M34" i="10"/>
  <c r="L30" i="10"/>
  <c r="T46" i="10"/>
  <c r="U39" i="10"/>
  <c r="U46" i="10"/>
  <c r="U42" i="10"/>
  <c r="L42" i="10"/>
  <c r="M32" i="10"/>
  <c r="M20" i="10"/>
  <c r="N21" i="10"/>
  <c r="M38" i="10"/>
  <c r="N38" i="10"/>
  <c r="M26" i="10"/>
  <c r="M29" i="10"/>
  <c r="N29" i="10"/>
  <c r="O17" i="1"/>
  <c r="N17" i="1"/>
  <c r="P17" i="1"/>
  <c r="W5" i="1"/>
  <c r="V5" i="1"/>
  <c r="U5" i="1"/>
  <c r="T5" i="1"/>
  <c r="S5" i="1"/>
  <c r="U49" i="1"/>
  <c r="T49" i="1"/>
  <c r="U39" i="1"/>
  <c r="U40" i="1"/>
  <c r="U41" i="1"/>
  <c r="U42" i="1"/>
  <c r="U43" i="1"/>
  <c r="U44" i="1"/>
  <c r="U45" i="1"/>
  <c r="U46" i="1"/>
  <c r="U27" i="1"/>
  <c r="U38" i="1"/>
  <c r="T39" i="1"/>
  <c r="T40" i="1"/>
  <c r="T41" i="1"/>
  <c r="T42" i="1"/>
  <c r="T43" i="1"/>
  <c r="T44" i="1"/>
  <c r="T46" i="1"/>
  <c r="T27" i="1"/>
  <c r="V17" i="1"/>
  <c r="U28" i="1"/>
  <c r="U29" i="1"/>
  <c r="U30" i="1"/>
  <c r="U31" i="1"/>
  <c r="U32" i="1"/>
  <c r="U33" i="1"/>
  <c r="U35" i="1"/>
  <c r="T28" i="1"/>
  <c r="T29" i="1"/>
  <c r="T30" i="1"/>
  <c r="T31" i="1"/>
  <c r="T32" i="1"/>
  <c r="T33" i="1"/>
  <c r="T35" i="1"/>
  <c r="V24" i="1"/>
  <c r="V18" i="1"/>
  <c r="V20" i="1"/>
  <c r="V21" i="1"/>
  <c r="V22" i="1"/>
  <c r="V23" i="1"/>
  <c r="U17" i="1"/>
  <c r="U24" i="1"/>
  <c r="U18" i="1"/>
  <c r="U19" i="1"/>
  <c r="U20" i="1"/>
  <c r="U21" i="1"/>
  <c r="U23" i="1"/>
  <c r="T17" i="1"/>
  <c r="T18" i="1"/>
  <c r="T19" i="1"/>
  <c r="T20" i="1"/>
  <c r="T21" i="1"/>
  <c r="T22" i="1"/>
  <c r="T23" i="1"/>
  <c r="T24" i="1"/>
  <c r="O16" i="1"/>
  <c r="N16" i="1"/>
  <c r="P16" i="1"/>
  <c r="AA1" i="1"/>
  <c r="H3" i="1"/>
  <c r="H2" i="1"/>
  <c r="I9" i="1"/>
  <c r="L47" i="1"/>
  <c r="H12" i="1"/>
  <c r="I12" i="1"/>
  <c r="T12" i="1"/>
  <c r="J12" i="1"/>
  <c r="K12" i="1"/>
  <c r="L12" i="1"/>
  <c r="I11" i="1"/>
  <c r="J11" i="1"/>
  <c r="K11" i="1"/>
  <c r="L11" i="1"/>
  <c r="W11" i="1"/>
  <c r="H11" i="1"/>
  <c r="I10" i="1"/>
  <c r="J10" i="1"/>
  <c r="K10" i="1"/>
  <c r="L10" i="1"/>
  <c r="H10" i="1"/>
  <c r="J9" i="1"/>
  <c r="K9" i="1"/>
  <c r="L9" i="1"/>
  <c r="H9" i="1"/>
  <c r="I8" i="1"/>
  <c r="T8" i="1"/>
  <c r="J8" i="1"/>
  <c r="K8" i="1"/>
  <c r="L8" i="1"/>
  <c r="H8" i="1"/>
  <c r="I7" i="1"/>
  <c r="J7" i="1"/>
  <c r="K7" i="1"/>
  <c r="L7" i="1"/>
  <c r="H7" i="1"/>
  <c r="I6" i="1"/>
  <c r="T6" i="1"/>
  <c r="J6" i="1"/>
  <c r="K6" i="1"/>
  <c r="L6" i="1"/>
  <c r="H6" i="1"/>
  <c r="I5" i="1"/>
  <c r="J5" i="1"/>
  <c r="K5" i="1"/>
  <c r="L5" i="1"/>
  <c r="H5" i="1"/>
  <c r="I4" i="1"/>
  <c r="J4" i="1"/>
  <c r="K4" i="1"/>
  <c r="L4" i="1"/>
  <c r="H4" i="1"/>
  <c r="I3" i="1"/>
  <c r="J3" i="1"/>
  <c r="K3" i="1"/>
  <c r="L3" i="1"/>
  <c r="I2" i="1"/>
  <c r="J2" i="1"/>
  <c r="K2" i="1"/>
  <c r="L2" i="1"/>
  <c r="T11" i="1"/>
  <c r="V11" i="1"/>
  <c r="N30" i="10"/>
  <c r="P30" i="10"/>
  <c r="N26" i="10"/>
  <c r="N34" i="10"/>
  <c r="N32" i="10"/>
  <c r="N23" i="10"/>
  <c r="P23" i="10"/>
  <c r="N36" i="10"/>
  <c r="P36" i="10"/>
  <c r="P40" i="10"/>
  <c r="N42" i="10"/>
  <c r="P42" i="10"/>
  <c r="P38" i="10"/>
  <c r="N20" i="10"/>
  <c r="P20" i="10"/>
  <c r="N35" i="10"/>
  <c r="P35" i="10"/>
  <c r="P21" i="10"/>
  <c r="N43" i="10"/>
  <c r="P43" i="10"/>
  <c r="P22" i="10"/>
  <c r="P37" i="10"/>
  <c r="P29" i="10"/>
  <c r="P17" i="10"/>
  <c r="P18" i="10"/>
  <c r="P34" i="10"/>
  <c r="N33" i="10"/>
  <c r="P33" i="10"/>
  <c r="P27" i="10"/>
  <c r="P31" i="10"/>
  <c r="P39" i="10"/>
  <c r="P32" i="10"/>
  <c r="P19" i="10"/>
  <c r="P28" i="10"/>
  <c r="Q29" i="10"/>
  <c r="P25" i="10"/>
  <c r="P41" i="10"/>
  <c r="P26" i="10"/>
  <c r="N24" i="10"/>
  <c r="P24" i="10"/>
  <c r="T9" i="1"/>
  <c r="W12" i="1"/>
  <c r="V2" i="1"/>
  <c r="T4" i="1"/>
  <c r="W7" i="1"/>
  <c r="V7" i="1"/>
  <c r="V12" i="1"/>
  <c r="V4" i="1"/>
  <c r="W9" i="1"/>
  <c r="W2" i="1"/>
  <c r="V9" i="1"/>
  <c r="T2" i="1"/>
  <c r="T7" i="1"/>
  <c r="W6" i="1"/>
  <c r="V6" i="1"/>
  <c r="V10" i="1"/>
  <c r="V8" i="1"/>
  <c r="T10" i="1"/>
  <c r="W4" i="1"/>
  <c r="H13" i="1"/>
  <c r="W10" i="1"/>
  <c r="W8" i="1"/>
  <c r="W3" i="1"/>
  <c r="U11" i="1"/>
  <c r="U4" i="1"/>
  <c r="S11" i="1"/>
  <c r="K13" i="1"/>
  <c r="I13" i="1"/>
  <c r="V3" i="1"/>
  <c r="T3" i="1"/>
  <c r="L13" i="1"/>
  <c r="Q41" i="10"/>
  <c r="Q17" i="10"/>
  <c r="Q26" i="10"/>
  <c r="Q23" i="10"/>
  <c r="Q20" i="10"/>
  <c r="Q35" i="10"/>
  <c r="Q38" i="10"/>
  <c r="Q32" i="10"/>
  <c r="U6" i="1"/>
  <c r="U12" i="1"/>
  <c r="U9" i="1"/>
  <c r="U7" i="1"/>
  <c r="U10" i="1"/>
  <c r="U2" i="1"/>
  <c r="U3" i="1"/>
  <c r="U8" i="1"/>
  <c r="J13" i="1"/>
  <c r="L52" i="1"/>
  <c r="S4" i="1"/>
  <c r="L62" i="1"/>
  <c r="S7" i="1"/>
  <c r="S9" i="1"/>
  <c r="S3" i="1"/>
  <c r="S2" i="1"/>
  <c r="L56" i="1"/>
  <c r="L66" i="1"/>
  <c r="S12" i="1"/>
  <c r="S8" i="1"/>
  <c r="S6" i="1"/>
  <c r="L51" i="1"/>
  <c r="L60" i="1"/>
  <c r="L59" i="1"/>
  <c r="L50" i="1"/>
  <c r="L48" i="1"/>
  <c r="L49" i="1"/>
  <c r="L61" i="1"/>
  <c r="L54" i="1"/>
  <c r="L55" i="1"/>
  <c r="L63" i="1"/>
  <c r="L53" i="1"/>
  <c r="M62" i="1"/>
  <c r="M63" i="1"/>
  <c r="M55" i="1"/>
  <c r="M50" i="1"/>
  <c r="M51" i="1"/>
  <c r="M53" i="1"/>
  <c r="M59" i="1"/>
  <c r="M56" i="1"/>
  <c r="M52" i="1"/>
  <c r="M48" i="1"/>
  <c r="M49" i="1"/>
  <c r="M66" i="1"/>
  <c r="M54" i="1"/>
  <c r="M61" i="1"/>
  <c r="M60" i="1"/>
  <c r="M64" i="1"/>
</calcChain>
</file>

<file path=xl/sharedStrings.xml><?xml version="1.0" encoding="utf-8"?>
<sst xmlns="http://schemas.openxmlformats.org/spreadsheetml/2006/main" count="3288" uniqueCount="213">
  <si>
    <t>Reel 2</t>
  </si>
  <si>
    <t>Reel 3</t>
  </si>
  <si>
    <t>Reel 4</t>
  </si>
  <si>
    <t>Reel 5</t>
  </si>
  <si>
    <t>Total</t>
  </si>
  <si>
    <t>Compass</t>
  </si>
  <si>
    <t>Binoculars</t>
  </si>
  <si>
    <t>Frog</t>
  </si>
  <si>
    <t>Bird</t>
  </si>
  <si>
    <t>Snake</t>
  </si>
  <si>
    <t>Hyena</t>
  </si>
  <si>
    <t>Wild</t>
  </si>
  <si>
    <t>Scatter</t>
  </si>
  <si>
    <t xml:space="preserve">Reel 1 </t>
  </si>
  <si>
    <t>3x5 Interface</t>
  </si>
  <si>
    <t>3 Scatters activates wheel - randomly chosen prize (includes FG)</t>
  </si>
  <si>
    <t>5 Hyena = PJP</t>
  </si>
  <si>
    <t>Symbol</t>
  </si>
  <si>
    <t>5 OAK</t>
  </si>
  <si>
    <t>4 OAK</t>
  </si>
  <si>
    <t>3 OAK</t>
  </si>
  <si>
    <t>2 OAK</t>
  </si>
  <si>
    <t xml:space="preserve">25 Bet </t>
  </si>
  <si>
    <t>Combos</t>
  </si>
  <si>
    <t>R1 Counts</t>
  </si>
  <si>
    <t>R2 Counts</t>
  </si>
  <si>
    <t>R3 Counts</t>
  </si>
  <si>
    <t>R4 Counts</t>
  </si>
  <si>
    <t>R5 Counts</t>
  </si>
  <si>
    <t>Cycle</t>
  </si>
  <si>
    <t>Hits</t>
  </si>
  <si>
    <t>Deductions</t>
  </si>
  <si>
    <t>Bet</t>
  </si>
  <si>
    <t>~Hyena</t>
  </si>
  <si>
    <t xml:space="preserve">Derived </t>
  </si>
  <si>
    <t>Pay</t>
  </si>
  <si>
    <t>Total Hits</t>
  </si>
  <si>
    <t>RTP</t>
  </si>
  <si>
    <t>5 Wilds</t>
  </si>
  <si>
    <t>4 Wilds</t>
  </si>
  <si>
    <t>3 Wilds</t>
  </si>
  <si>
    <t>2 Wilds</t>
  </si>
  <si>
    <t xml:space="preserve">4OAK Hyena Ded. </t>
  </si>
  <si>
    <t>TOTAL</t>
  </si>
  <si>
    <t>~Snake</t>
  </si>
  <si>
    <t>~Bird</t>
  </si>
  <si>
    <t>25 Line Game</t>
  </si>
  <si>
    <t>~Frog</t>
  </si>
  <si>
    <t>~Binoculars</t>
  </si>
  <si>
    <t>~Compass</t>
  </si>
  <si>
    <t xml:space="preserve">FG Prob. </t>
  </si>
  <si>
    <t>~Scatter</t>
  </si>
  <si>
    <t>Prob.</t>
  </si>
  <si>
    <t>Hat</t>
  </si>
  <si>
    <t>Quetzal</t>
  </si>
  <si>
    <t>Jaguar</t>
  </si>
  <si>
    <t>~Jaguar</t>
  </si>
  <si>
    <t>~Quetzal</t>
  </si>
  <si>
    <t>Bincoulars</t>
  </si>
  <si>
    <t>~Hat</t>
  </si>
  <si>
    <t>3 Scatter Trigger</t>
  </si>
  <si>
    <t>      -----0----- -----1----- -----2----- -----3----- -----4----- -----5----- -----6----- -----7----- -----8-----</t>
  </si>
  <si>
    <t>  1  |         0 |         0 |         0 |         0 |         0 |         0 |         0 |         0 |         0 </t>
  </si>
  <si>
    <t>  2  |   248,631 |         0 |         0 |         0 |         0 |         0 |         0 |         0 |         0 </t>
  </si>
  <si>
    <t>  3  |   108,015 |   107,375 |    88,197 |    51,511 |    37,471 |    19,289 |    11,324 |     6,796 |     5,133 </t>
  </si>
  <si>
    <t>  4  |    34,082 |    33,397 |    24,389 |    12,677 |     8,451 |     3,818 |     1,882 |       995 |       560 </t>
  </si>
  <si>
    <t>  5  |     9,368 |    10,225 |     7,474 |     3,087 |     1,738 |       700 |       279 |       120 |        50 </t>
  </si>
  <si>
    <t>RTP CALCS</t>
  </si>
  <si>
    <t>Awards</t>
  </si>
  <si>
    <t>Weight</t>
  </si>
  <si>
    <t>x8 M</t>
  </si>
  <si>
    <t>x10 M</t>
  </si>
  <si>
    <t>x12 M</t>
  </si>
  <si>
    <t>x15 M</t>
  </si>
  <si>
    <t>Gold Mult.</t>
  </si>
  <si>
    <t>Total Award</t>
  </si>
  <si>
    <t>N/A</t>
  </si>
  <si>
    <t>4 Scatter Trigger</t>
  </si>
  <si>
    <t>x20 M</t>
  </si>
  <si>
    <t>x30 M</t>
  </si>
  <si>
    <t>x40 M</t>
  </si>
  <si>
    <t>x50 M</t>
  </si>
  <si>
    <t>P()</t>
  </si>
  <si>
    <t>5 Scatter Trigger</t>
  </si>
  <si>
    <t>5 Free Spins</t>
  </si>
  <si>
    <t>10 Free Spins</t>
  </si>
  <si>
    <t>25 Free Spins</t>
  </si>
  <si>
    <t>x60 M</t>
  </si>
  <si>
    <t>x70 M</t>
  </si>
  <si>
    <t>x80 M</t>
  </si>
  <si>
    <t>x150 M</t>
  </si>
  <si>
    <t>#GameName</t>
  </si>
  <si>
    <t>#DefaultReelStops</t>
  </si>
  <si>
    <t>0 0 0 0 0</t>
  </si>
  <si>
    <t>#Bets</t>
  </si>
  <si>
    <t>Cost</t>
  </si>
  <si>
    <t xml:space="preserve"> Ante</t>
  </si>
  <si>
    <t xml:space="preserve"> Multiplier</t>
  </si>
  <si>
    <t>Lines</t>
  </si>
  <si>
    <t xml:space="preserve"> Bracket</t>
  </si>
  <si>
    <t>#Variations</t>
  </si>
  <si>
    <t>ID</t>
  </si>
  <si>
    <t>#Jackpots</t>
  </si>
  <si>
    <t>Name</t>
  </si>
  <si>
    <t xml:space="preserve"> initialValue</t>
  </si>
  <si>
    <t xml:space="preserve"> resetValue</t>
  </si>
  <si>
    <t xml:space="preserve"> increment</t>
  </si>
  <si>
    <t xml:space="preserve"> IncrementType</t>
  </si>
  <si>
    <t xml:space="preserve"> LinkType</t>
  </si>
  <si>
    <t>Grand</t>
  </si>
  <si>
    <t xml:space="preserve"> Fixed</t>
  </si>
  <si>
    <t xml:space="preserve">  WAP</t>
  </si>
  <si>
    <t>Mini</t>
  </si>
  <si>
    <t>N177</t>
  </si>
  <si>
    <t>#SlotInfo</t>
  </si>
  <si>
    <t>Type</t>
  </si>
  <si>
    <t>RowCount</t>
  </si>
  <si>
    <t>ReelCount</t>
  </si>
  <si>
    <t>PaylineCount</t>
  </si>
  <si>
    <t>Paylines</t>
  </si>
  <si>
    <t>#Symbols</t>
  </si>
  <si>
    <t>Anticipation</t>
  </si>
  <si>
    <t>#SymbolSubs</t>
  </si>
  <si>
    <t xml:space="preserve"> Substitutes</t>
  </si>
  <si>
    <t>Evaluation Format: ComboType,SubComboType</t>
  </si>
  <si>
    <t>Supported Combo Types: LeftToRight, Scatter</t>
  </si>
  <si>
    <t>Supported Sub Combo Types: Any, LeftToRight, Line, AnyLine</t>
  </si>
  <si>
    <t>Evaluation examples:</t>
  </si>
  <si>
    <t>LeftToRight</t>
  </si>
  <si>
    <t>This will evaluate from left to right either as a line pay if it is a line game, or a reel power pay if it is a reelpower game.</t>
  </si>
  <si>
    <t>Scatter,Anyline</t>
  </si>
  <si>
    <t>This will evaluate as a scatter pay that will only trigger if the scatters are on adjacent reels</t>
  </si>
  <si>
    <t>RightToLeft is currently NOT supported.</t>
  </si>
  <si>
    <t>#PAYS</t>
  </si>
  <si>
    <t>Count</t>
  </si>
  <si>
    <t>Pays</t>
  </si>
  <si>
    <t>Evaluation</t>
  </si>
  <si>
    <t>Feature</t>
  </si>
  <si>
    <t>MultiplyWin</t>
  </si>
  <si>
    <t>Scatter,Any</t>
  </si>
  <si>
    <t>Value</t>
  </si>
  <si>
    <t xml:space="preserve"> Weight</t>
  </si>
  <si>
    <t>string</t>
  </si>
  <si>
    <t>Reel 1</t>
  </si>
  <si>
    <t>#PAYLINES</t>
  </si>
  <si>
    <t>R1</t>
  </si>
  <si>
    <t>R2</t>
  </si>
  <si>
    <t>R3</t>
  </si>
  <si>
    <t>R4</t>
  </si>
  <si>
    <t>R5</t>
  </si>
  <si>
    <t>// Line 1</t>
  </si>
  <si>
    <t>// Line 5</t>
  </si>
  <si>
    <t>// Line 10</t>
  </si>
  <si>
    <t>// Line 15</t>
  </si>
  <si>
    <t>// Line 20</t>
  </si>
  <si>
    <t>// Line 25</t>
  </si>
  <si>
    <t>Compass, Hat, Binoculars, Quetzal, Frog, Jaguar, Bird, Snake, Hyena</t>
  </si>
  <si>
    <t>#REELS_BGReelSet</t>
  </si>
  <si>
    <t>#WEIGHT_3ScatterWheel</t>
  </si>
  <si>
    <t>x8 chipsMultiplier</t>
  </si>
  <si>
    <t>x10 chipsMultiplier</t>
  </si>
  <si>
    <t>x12 chipsMultiplier</t>
  </si>
  <si>
    <t>x15 chipsMultiplier</t>
  </si>
  <si>
    <t>0.0032 goldMultiplier</t>
  </si>
  <si>
    <t>0.004 goldMultiplier</t>
  </si>
  <si>
    <t xml:space="preserve">0.0048 goldMultiplier </t>
  </si>
  <si>
    <t>0.006 goldMultiplier</t>
  </si>
  <si>
    <t>#WEIGHT_4ScatterWheel</t>
  </si>
  <si>
    <t>x20 chipsMultiplier</t>
  </si>
  <si>
    <t>x30 chipsMultiplier</t>
  </si>
  <si>
    <t>x40 chipsMultiplier</t>
  </si>
  <si>
    <t>x50 chipsMultiplier</t>
  </si>
  <si>
    <t>0.008 goldMultiplier</t>
  </si>
  <si>
    <t>0.012 goldMultiplier</t>
  </si>
  <si>
    <t>0.016 goldMultiplier</t>
  </si>
  <si>
    <t>0.02 goldMultiplier</t>
  </si>
  <si>
    <t>x60 chipsMultplier</t>
  </si>
  <si>
    <t>x70 chipsMultiplier</t>
  </si>
  <si>
    <t>x80 chipsMultiplier</t>
  </si>
  <si>
    <t>x150 chipsMultiplier</t>
  </si>
  <si>
    <t>0.024 goldMultiplier</t>
  </si>
  <si>
    <t>0.028 goldMultiplier</t>
  </si>
  <si>
    <t>0.032 goldMultiplier</t>
  </si>
  <si>
    <t>0.06 goldMultiplier</t>
  </si>
  <si>
    <t>#REELS_FGReelSet</t>
  </si>
  <si>
    <t>#WEIGHT_5ScatterWheel</t>
  </si>
  <si>
    <t>#REELS_GhostReels</t>
  </si>
  <si>
    <t>Blank</t>
  </si>
  <si>
    <t>COR</t>
  </si>
  <si>
    <t>Hold And Spin</t>
  </si>
  <si>
    <t>int</t>
  </si>
  <si>
    <t>Major</t>
  </si>
  <si>
    <t>#REELS_HSReelStrips</t>
  </si>
  <si>
    <t>6 COR</t>
  </si>
  <si>
    <t>7 COR</t>
  </si>
  <si>
    <t>8 COR</t>
  </si>
  <si>
    <t>9 COR</t>
  </si>
  <si>
    <t xml:space="preserve">10 COR </t>
  </si>
  <si>
    <t>11 COR</t>
  </si>
  <si>
    <t>12 COR</t>
  </si>
  <si>
    <t>13 COR</t>
  </si>
  <si>
    <t>14 COR</t>
  </si>
  <si>
    <t>Multiplier</t>
  </si>
  <si>
    <t>WAP</t>
  </si>
  <si>
    <t>Fixed</t>
  </si>
  <si>
    <t>Minor</t>
  </si>
  <si>
    <t>#WEIGHT_FinalMultiplier</t>
  </si>
  <si>
    <t>wheelspin</t>
  </si>
  <si>
    <t>#WEIGHT_FirstMultiplier</t>
  </si>
  <si>
    <t>#WEIGHT_SecondMultiplier</t>
  </si>
  <si>
    <t>#WEIGHT_ThirdMultiplier</t>
  </si>
  <si>
    <t>#WEIGHT_CORSet</t>
  </si>
  <si>
    <t>#MULTIWEIGHT_CORValues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</si>
</sst>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0%"/>
    <numFmt numFmtId="166" formatCode="0.000000%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2" xfId="2" applyNumberFormat="1" applyFont="1" applyFill="1" applyBorder="1" applyAlignment="1">
      <alignment horizontal="center"/>
    </xf>
    <xf numFmtId="165" fontId="0" fillId="0" borderId="2" xfId="2" applyNumberFormat="1" applyFont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6" fontId="0" fillId="4" borderId="2" xfId="2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0" borderId="0" xfId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3" fontId="7" fillId="0" borderId="0" xfId="0" applyNumberFormat="1" applyFont="1"/>
    <xf numFmtId="167" fontId="0" fillId="0" borderId="0" xfId="2" applyNumberFormat="1" applyFont="1"/>
    <xf numFmtId="164" fontId="0" fillId="0" borderId="0" xfId="2" applyNumberFormat="1" applyFont="1"/>
    <xf numFmtId="164" fontId="0" fillId="4" borderId="0" xfId="0" applyNumberFormat="1" applyFill="1"/>
    <xf numFmtId="165" fontId="0" fillId="0" borderId="0" xfId="2" applyNumberFormat="1" applyFont="1" applyFill="1"/>
    <xf numFmtId="164" fontId="0" fillId="0" borderId="0" xfId="2" applyNumberFormat="1" applyFont="1" applyFill="1"/>
    <xf numFmtId="0" fontId="0" fillId="0" borderId="0" xfId="0" applyNumberFormat="1" applyFill="1" applyAlignment="1">
      <alignment horizontal="center"/>
    </xf>
    <xf numFmtId="0" fontId="0" fillId="0" borderId="0" xfId="2" applyNumberFormat="1" applyFont="1" applyFill="1" applyAlignment="1">
      <alignment horizontal="center"/>
    </xf>
    <xf numFmtId="0" fontId="0" fillId="3" borderId="0" xfId="0" applyFill="1"/>
    <xf numFmtId="164" fontId="0" fillId="4" borderId="0" xfId="2" applyNumberFormat="1" applyFont="1" applyFill="1"/>
    <xf numFmtId="167" fontId="0" fillId="4" borderId="0" xfId="0" applyNumberFormat="1" applyFill="1"/>
    <xf numFmtId="164" fontId="0" fillId="4" borderId="0" xfId="2" applyNumberFormat="1" applyFon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164" fontId="0" fillId="0" borderId="0" xfId="0" applyNumberFormat="1" applyFill="1" applyBorder="1" applyAlignment="1">
      <alignment horizontal="center"/>
    </xf>
    <xf numFmtId="165" fontId="0" fillId="0" borderId="0" xfId="2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3">
    <cellStyle name="Input" xfId="1" builtinId="20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28FE-DF22-44D4-8D49-CEFED2812092}">
  <dimension ref="A1:A5"/>
  <sheetViews>
    <sheetView workbookViewId="0">
      <selection activeCell="L8" sqref="L8"/>
    </sheetView>
  </sheetViews>
  <sheetFormatPr defaultRowHeight="14.4" x14ac:dyDescent="0.55000000000000004"/>
  <cols>
    <col min="1" max="1" width="10.734375" customWidth="1"/>
  </cols>
  <sheetData>
    <row r="1" spans="1:1" x14ac:dyDescent="0.55000000000000004">
      <c r="A1" t="s">
        <v>46</v>
      </c>
    </row>
    <row r="2" spans="1:1" x14ac:dyDescent="0.55000000000000004">
      <c r="A2" t="s">
        <v>14</v>
      </c>
    </row>
    <row r="3" spans="1:1" x14ac:dyDescent="0.55000000000000004">
      <c r="A3" t="s">
        <v>15</v>
      </c>
    </row>
    <row r="4" spans="1:1" x14ac:dyDescent="0.55000000000000004">
      <c r="A4" t="s">
        <v>16</v>
      </c>
    </row>
    <row r="5" spans="1:1" x14ac:dyDescent="0.55000000000000004">
      <c r="A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5432-48A0-444A-84D4-B2AB6FDCA3EE}">
  <dimension ref="A1:E12"/>
  <sheetViews>
    <sheetView workbookViewId="0">
      <selection activeCell="D10" sqref="D10"/>
    </sheetView>
  </sheetViews>
  <sheetFormatPr defaultRowHeight="14.4" x14ac:dyDescent="0.55000000000000004"/>
  <cols>
    <col min="10" max="10" width="12.578125" customWidth="1"/>
  </cols>
  <sheetData>
    <row r="1" spans="1:5" x14ac:dyDescent="0.55000000000000004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55000000000000004">
      <c r="A2" s="3" t="s">
        <v>5</v>
      </c>
      <c r="B2" s="2">
        <v>30</v>
      </c>
      <c r="C2" s="2">
        <v>6</v>
      </c>
      <c r="D2" s="2">
        <v>3</v>
      </c>
      <c r="E2" s="2">
        <v>1</v>
      </c>
    </row>
    <row r="3" spans="1:5" x14ac:dyDescent="0.55000000000000004">
      <c r="A3" s="3" t="s">
        <v>53</v>
      </c>
      <c r="B3" s="2">
        <v>50</v>
      </c>
      <c r="C3" s="2">
        <v>10</v>
      </c>
      <c r="D3" s="2">
        <v>5</v>
      </c>
      <c r="E3" s="2">
        <v>0</v>
      </c>
    </row>
    <row r="4" spans="1:5" x14ac:dyDescent="0.55000000000000004">
      <c r="A4" s="3" t="s">
        <v>6</v>
      </c>
      <c r="B4" s="10">
        <v>100</v>
      </c>
      <c r="C4" s="10">
        <v>20</v>
      </c>
      <c r="D4" s="10">
        <v>10</v>
      </c>
      <c r="E4" s="2">
        <v>0</v>
      </c>
    </row>
    <row r="5" spans="1:5" x14ac:dyDescent="0.55000000000000004">
      <c r="A5" s="3" t="s">
        <v>54</v>
      </c>
      <c r="B5" s="10">
        <v>150</v>
      </c>
      <c r="C5" s="10">
        <v>30</v>
      </c>
      <c r="D5" s="10">
        <v>15</v>
      </c>
      <c r="E5" s="2">
        <v>0</v>
      </c>
    </row>
    <row r="6" spans="1:5" x14ac:dyDescent="0.55000000000000004">
      <c r="A6" s="3" t="s">
        <v>7</v>
      </c>
      <c r="B6" s="10">
        <v>200</v>
      </c>
      <c r="C6" s="10">
        <v>40</v>
      </c>
      <c r="D6" s="10">
        <v>20</v>
      </c>
      <c r="E6" s="2">
        <v>0</v>
      </c>
    </row>
    <row r="7" spans="1:5" x14ac:dyDescent="0.55000000000000004">
      <c r="A7" s="3" t="s">
        <v>55</v>
      </c>
      <c r="B7" s="10">
        <v>250</v>
      </c>
      <c r="C7" s="10">
        <v>50</v>
      </c>
      <c r="D7" s="10">
        <v>25</v>
      </c>
      <c r="E7" s="2">
        <v>0</v>
      </c>
    </row>
    <row r="8" spans="1:5" x14ac:dyDescent="0.55000000000000004">
      <c r="A8" s="3" t="s">
        <v>8</v>
      </c>
      <c r="B8" s="10">
        <v>300</v>
      </c>
      <c r="C8" s="10">
        <v>60</v>
      </c>
      <c r="D8" s="10">
        <v>30</v>
      </c>
      <c r="E8" s="2">
        <v>0</v>
      </c>
    </row>
    <row r="9" spans="1:5" x14ac:dyDescent="0.55000000000000004">
      <c r="A9" s="3" t="s">
        <v>9</v>
      </c>
      <c r="B9" s="10">
        <v>500</v>
      </c>
      <c r="C9" s="10">
        <v>100</v>
      </c>
      <c r="D9" s="10">
        <v>50</v>
      </c>
      <c r="E9" s="2">
        <v>0</v>
      </c>
    </row>
    <row r="10" spans="1:5" x14ac:dyDescent="0.55000000000000004">
      <c r="A10" s="3" t="s">
        <v>10</v>
      </c>
      <c r="B10" s="10">
        <v>1000</v>
      </c>
      <c r="C10" s="10">
        <v>200</v>
      </c>
      <c r="D10" s="10">
        <v>100</v>
      </c>
      <c r="E10" s="2">
        <v>0</v>
      </c>
    </row>
    <row r="11" spans="1:5" x14ac:dyDescent="0.55000000000000004">
      <c r="A11" s="3" t="s">
        <v>11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55000000000000004">
      <c r="A12" s="3" t="s">
        <v>12</v>
      </c>
      <c r="B12" s="2">
        <v>0</v>
      </c>
      <c r="C12" s="2">
        <v>0</v>
      </c>
      <c r="D12" s="2">
        <v>0</v>
      </c>
      <c r="E12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F9B9-0051-4842-B6CE-D4C7520B5559}">
  <dimension ref="A1:AU66"/>
  <sheetViews>
    <sheetView workbookViewId="0">
      <selection activeCell="H13" sqref="H13:L13"/>
    </sheetView>
  </sheetViews>
  <sheetFormatPr defaultRowHeight="14.4" x14ac:dyDescent="0.55000000000000004"/>
  <cols>
    <col min="1" max="5" width="8.83984375" style="1"/>
    <col min="6" max="6" width="8.83984375" style="9"/>
    <col min="7" max="7" width="10.15625" style="9" customWidth="1"/>
    <col min="8" max="9" width="8.83984375" style="9"/>
    <col min="10" max="10" width="10.47265625" style="9" customWidth="1"/>
    <col min="11" max="11" width="10.3125" style="9" customWidth="1"/>
    <col min="12" max="12" width="8.83984375" style="9"/>
    <col min="13" max="13" width="11.578125" style="9" bestFit="1" customWidth="1"/>
    <col min="14" max="14" width="12.578125" style="9" customWidth="1"/>
    <col min="15" max="17" width="11.578125" style="9" bestFit="1" customWidth="1"/>
    <col min="18" max="25" width="8.83984375" style="9"/>
    <col min="26" max="26" width="9.26171875" style="9" customWidth="1"/>
    <col min="27" max="27" width="9.68359375" style="9" bestFit="1" customWidth="1"/>
    <col min="28" max="28" width="8.83984375" style="9"/>
    <col min="39" max="40" width="8.83984375" style="27"/>
    <col min="41" max="41" width="10.734375" style="27" customWidth="1"/>
    <col min="42" max="47" width="8.83984375" style="27"/>
  </cols>
  <sheetData>
    <row r="1" spans="1:47" x14ac:dyDescent="0.55000000000000004">
      <c r="A1" s="47" t="s">
        <v>13</v>
      </c>
      <c r="B1" s="47" t="s">
        <v>0</v>
      </c>
      <c r="C1" s="47" t="s">
        <v>1</v>
      </c>
      <c r="D1" s="47" t="s">
        <v>2</v>
      </c>
      <c r="E1" s="47" t="s">
        <v>3</v>
      </c>
      <c r="F1" s="8"/>
      <c r="G1" s="4" t="s">
        <v>17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11"/>
      <c r="N1"/>
      <c r="O1"/>
      <c r="P1" s="11"/>
      <c r="Q1" s="11"/>
      <c r="R1" s="4" t="s">
        <v>34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11"/>
      <c r="Y1" s="8"/>
      <c r="Z1" s="4" t="s">
        <v>29</v>
      </c>
      <c r="AA1" s="10">
        <f>PRODUCT(H13:L13)</f>
        <v>331367400</v>
      </c>
      <c r="AB1" s="8"/>
      <c r="AC1" s="4" t="s">
        <v>32</v>
      </c>
      <c r="AD1" s="2">
        <v>25</v>
      </c>
      <c r="AN1" s="8"/>
      <c r="AO1" s="8"/>
      <c r="AP1" s="8"/>
      <c r="AQ1" s="8"/>
      <c r="AR1" s="8"/>
      <c r="AS1" s="8"/>
      <c r="AT1" s="8"/>
      <c r="AU1" s="8"/>
    </row>
    <row r="2" spans="1:47" ht="15.6" x14ac:dyDescent="0.6">
      <c r="A2" s="2" t="s">
        <v>5</v>
      </c>
      <c r="B2" s="2" t="s">
        <v>5</v>
      </c>
      <c r="C2" s="2" t="s">
        <v>7</v>
      </c>
      <c r="D2" s="2" t="s">
        <v>5</v>
      </c>
      <c r="E2" s="2" t="s">
        <v>5</v>
      </c>
      <c r="F2" s="8"/>
      <c r="G2" s="12" t="s">
        <v>5</v>
      </c>
      <c r="H2" s="10">
        <f>COUNTIF(A$2:A$53,"COMPASS")</f>
        <v>10</v>
      </c>
      <c r="I2" s="10">
        <f>COUNTIF(B$2:B$53,"COMPASS")</f>
        <v>11</v>
      </c>
      <c r="J2" s="10">
        <f>COUNTIF(C$2:C$53,"COMPASS")</f>
        <v>9</v>
      </c>
      <c r="K2" s="10">
        <f>COUNTIF(D$2:D$53,"COMPASS")</f>
        <v>8</v>
      </c>
      <c r="L2" s="10">
        <f>COUNTIF(E$2:E$53,"COMPASS")</f>
        <v>7</v>
      </c>
      <c r="M2" s="8"/>
      <c r="N2"/>
      <c r="O2"/>
      <c r="P2" s="8"/>
      <c r="Q2" s="8"/>
      <c r="R2" s="12" t="s">
        <v>5</v>
      </c>
      <c r="S2" s="10">
        <f>H2+H$11</f>
        <v>12</v>
      </c>
      <c r="T2" s="10">
        <f>I2+I$11</f>
        <v>12</v>
      </c>
      <c r="U2" s="10">
        <f>J2+J$11</f>
        <v>11</v>
      </c>
      <c r="V2" s="10">
        <f>K2+K$11</f>
        <v>10</v>
      </c>
      <c r="W2" s="10">
        <f>L2+L$11</f>
        <v>9</v>
      </c>
      <c r="X2" s="8"/>
      <c r="Y2" s="8"/>
      <c r="Z2" s="8"/>
      <c r="AA2" s="8"/>
      <c r="AB2" s="8"/>
      <c r="AN2" s="28"/>
      <c r="AO2" s="29"/>
      <c r="AP2" s="30"/>
      <c r="AQ2" s="30"/>
      <c r="AR2" s="30"/>
      <c r="AS2" s="30"/>
      <c r="AT2" s="31"/>
      <c r="AU2" s="8"/>
    </row>
    <row r="3" spans="1:47" ht="15.6" x14ac:dyDescent="0.6">
      <c r="A3" s="2" t="s">
        <v>53</v>
      </c>
      <c r="B3" s="2" t="s">
        <v>54</v>
      </c>
      <c r="C3" s="2" t="s">
        <v>10</v>
      </c>
      <c r="D3" s="2" t="s">
        <v>53</v>
      </c>
      <c r="E3" s="2" t="s">
        <v>54</v>
      </c>
      <c r="F3" s="8"/>
      <c r="G3" s="10" t="s">
        <v>53</v>
      </c>
      <c r="H3" s="10">
        <f>COUNTIF(A$2:A$53,"HAT")</f>
        <v>6</v>
      </c>
      <c r="I3" s="10">
        <f>COUNTIF(B$2:B$53,"HAT")</f>
        <v>9</v>
      </c>
      <c r="J3" s="10">
        <f>COUNTIF(C$2:C$53,"HAT")</f>
        <v>8</v>
      </c>
      <c r="K3" s="10">
        <f>COUNTIF(D$2:D$53,"HAT")</f>
        <v>7</v>
      </c>
      <c r="L3" s="10">
        <f>COUNTIF(E$2:E$53,"HAT")</f>
        <v>7</v>
      </c>
      <c r="M3" s="8"/>
      <c r="N3"/>
      <c r="O3"/>
      <c r="P3" s="8"/>
      <c r="Q3" s="8"/>
      <c r="R3" s="10" t="s">
        <v>53</v>
      </c>
      <c r="S3" s="10">
        <f t="shared" ref="S3:S9" si="0">H3+$H$11</f>
        <v>8</v>
      </c>
      <c r="T3" s="10">
        <f t="shared" ref="T3:W10" si="1">I3+I$11</f>
        <v>10</v>
      </c>
      <c r="U3" s="10">
        <f t="shared" si="1"/>
        <v>10</v>
      </c>
      <c r="V3" s="10">
        <f t="shared" si="1"/>
        <v>9</v>
      </c>
      <c r="W3" s="10">
        <f t="shared" si="1"/>
        <v>9</v>
      </c>
      <c r="X3" s="8"/>
      <c r="Y3" s="8"/>
      <c r="Z3" s="8"/>
      <c r="AA3" s="8"/>
      <c r="AB3" s="8"/>
      <c r="AN3" s="28"/>
      <c r="AO3" s="29"/>
      <c r="AP3" s="30"/>
      <c r="AQ3" s="30"/>
      <c r="AR3" s="30"/>
      <c r="AS3" s="30"/>
      <c r="AT3" s="31"/>
      <c r="AU3" s="8"/>
    </row>
    <row r="4" spans="1:47" ht="15.6" x14ac:dyDescent="0.6">
      <c r="A4" s="2" t="s">
        <v>8</v>
      </c>
      <c r="B4" s="2" t="s">
        <v>9</v>
      </c>
      <c r="C4" s="2" t="s">
        <v>10</v>
      </c>
      <c r="D4" s="2" t="s">
        <v>54</v>
      </c>
      <c r="E4" s="2" t="s">
        <v>5</v>
      </c>
      <c r="F4" s="8"/>
      <c r="G4" s="10" t="s">
        <v>6</v>
      </c>
      <c r="H4" s="10">
        <f>COUNTIF(A$2:A$53,"BINOCULARS")</f>
        <v>8</v>
      </c>
      <c r="I4" s="10">
        <f>COUNTIF(B$2:B$53,"BINOCULARS")</f>
        <v>8</v>
      </c>
      <c r="J4" s="10">
        <f>COUNTIF(C$2:C$53,"BINOCULARS")</f>
        <v>7</v>
      </c>
      <c r="K4" s="10">
        <f>COUNTIF(D$2:D$53,"BINOCULARS")</f>
        <v>7</v>
      </c>
      <c r="L4" s="10">
        <f>COUNTIF(E$2:E$53,"BINOCULARS")</f>
        <v>7</v>
      </c>
      <c r="M4" s="8"/>
      <c r="N4"/>
      <c r="O4"/>
      <c r="P4" s="8"/>
      <c r="Q4" s="8"/>
      <c r="R4" s="10" t="s">
        <v>6</v>
      </c>
      <c r="S4" s="10">
        <f t="shared" si="0"/>
        <v>10</v>
      </c>
      <c r="T4" s="10">
        <f t="shared" si="1"/>
        <v>9</v>
      </c>
      <c r="U4" s="10">
        <f t="shared" si="1"/>
        <v>9</v>
      </c>
      <c r="V4" s="10">
        <f t="shared" si="1"/>
        <v>9</v>
      </c>
      <c r="W4" s="10">
        <f t="shared" si="1"/>
        <v>9</v>
      </c>
      <c r="X4" s="8"/>
      <c r="Y4" s="8"/>
      <c r="Z4" s="8"/>
      <c r="AA4" s="8"/>
      <c r="AB4" s="8"/>
      <c r="AN4" s="28"/>
      <c r="AO4" s="29"/>
      <c r="AP4" s="30"/>
      <c r="AQ4" s="30"/>
      <c r="AR4" s="30"/>
      <c r="AS4" s="30"/>
      <c r="AT4" s="31"/>
      <c r="AU4" s="8"/>
    </row>
    <row r="5" spans="1:47" ht="15.6" x14ac:dyDescent="0.6">
      <c r="A5" s="2" t="s">
        <v>5</v>
      </c>
      <c r="B5" s="2" t="s">
        <v>54</v>
      </c>
      <c r="C5" s="2" t="s">
        <v>8</v>
      </c>
      <c r="D5" s="2" t="s">
        <v>6</v>
      </c>
      <c r="E5" s="2" t="s">
        <v>53</v>
      </c>
      <c r="F5" s="8"/>
      <c r="G5" s="10" t="s">
        <v>54</v>
      </c>
      <c r="H5" s="10">
        <f>COUNTIF(A$2:A$53,"Quetzal")</f>
        <v>6</v>
      </c>
      <c r="I5" s="10">
        <f>COUNTIF(B$2:B$53,"Quetzal")</f>
        <v>5</v>
      </c>
      <c r="J5" s="10">
        <f>COUNTIF(C$2:C$53,"Quetzal")</f>
        <v>5</v>
      </c>
      <c r="K5" s="10">
        <f>COUNTIF(D$2:D$53,"Quetzal")</f>
        <v>6</v>
      </c>
      <c r="L5" s="10">
        <f>COUNTIF(E$2:E$53,"Quetzal")</f>
        <v>6</v>
      </c>
      <c r="M5" s="8"/>
      <c r="N5"/>
      <c r="O5"/>
      <c r="P5" s="8"/>
      <c r="Q5" s="8"/>
      <c r="R5" s="10" t="s">
        <v>54</v>
      </c>
      <c r="S5" s="10">
        <f>H5+$H$11</f>
        <v>8</v>
      </c>
      <c r="T5" s="10">
        <f>I5+I$11</f>
        <v>6</v>
      </c>
      <c r="U5" s="10">
        <f>J5+J$11</f>
        <v>7</v>
      </c>
      <c r="V5" s="10">
        <f>K5+K$11</f>
        <v>8</v>
      </c>
      <c r="W5" s="10">
        <f>L5+L$11</f>
        <v>8</v>
      </c>
      <c r="X5" s="8"/>
      <c r="Y5" s="8"/>
      <c r="Z5" s="8"/>
      <c r="AA5" s="8"/>
      <c r="AB5" s="8"/>
      <c r="AN5" s="28"/>
      <c r="AO5" s="29"/>
      <c r="AP5" s="30"/>
      <c r="AQ5" s="30"/>
      <c r="AR5" s="30"/>
      <c r="AS5" s="30"/>
      <c r="AT5" s="31"/>
      <c r="AU5" s="8"/>
    </row>
    <row r="6" spans="1:47" ht="15.6" x14ac:dyDescent="0.6">
      <c r="A6" s="2" t="s">
        <v>8</v>
      </c>
      <c r="B6" s="2" t="s">
        <v>6</v>
      </c>
      <c r="C6" s="2" t="s">
        <v>5</v>
      </c>
      <c r="D6" s="2" t="s">
        <v>6</v>
      </c>
      <c r="E6" s="2" t="s">
        <v>7</v>
      </c>
      <c r="F6" s="8"/>
      <c r="G6" s="10" t="s">
        <v>7</v>
      </c>
      <c r="H6" s="10">
        <f>COUNTIF(A$2:A$53,"FROG")</f>
        <v>4</v>
      </c>
      <c r="I6" s="10">
        <f>COUNTIF(B$2:B$53,"FROG")</f>
        <v>4</v>
      </c>
      <c r="J6" s="10">
        <f>COUNTIF(C$2:C$53,"FROG")</f>
        <v>4</v>
      </c>
      <c r="K6" s="10">
        <f>COUNTIF(D$2:D$53,"FROG")</f>
        <v>6</v>
      </c>
      <c r="L6" s="10">
        <f>COUNTIF(E$2:E$53,"FROG")</f>
        <v>6</v>
      </c>
      <c r="M6" s="8"/>
      <c r="N6"/>
      <c r="O6"/>
      <c r="P6" s="8"/>
      <c r="Q6" s="8"/>
      <c r="R6" s="10" t="s">
        <v>7</v>
      </c>
      <c r="S6" s="10">
        <f t="shared" si="0"/>
        <v>6</v>
      </c>
      <c r="T6" s="10">
        <f t="shared" si="1"/>
        <v>5</v>
      </c>
      <c r="U6" s="10">
        <f t="shared" si="1"/>
        <v>6</v>
      </c>
      <c r="V6" s="10">
        <f t="shared" si="1"/>
        <v>8</v>
      </c>
      <c r="W6" s="10">
        <f t="shared" si="1"/>
        <v>8</v>
      </c>
      <c r="X6" s="8"/>
      <c r="Y6" s="8"/>
      <c r="Z6" s="8"/>
      <c r="AA6" s="8"/>
      <c r="AB6" s="8"/>
      <c r="AN6" s="28"/>
      <c r="AO6" s="29"/>
      <c r="AP6" s="30"/>
      <c r="AQ6" s="30"/>
      <c r="AR6" s="30"/>
      <c r="AS6" s="30"/>
      <c r="AT6" s="31"/>
      <c r="AU6" s="8"/>
    </row>
    <row r="7" spans="1:47" ht="15.6" x14ac:dyDescent="0.6">
      <c r="A7" s="2" t="s">
        <v>55</v>
      </c>
      <c r="B7" s="2" t="s">
        <v>10</v>
      </c>
      <c r="C7" s="2" t="s">
        <v>54</v>
      </c>
      <c r="D7" s="2" t="s">
        <v>11</v>
      </c>
      <c r="E7" s="2" t="s">
        <v>5</v>
      </c>
      <c r="F7" s="8"/>
      <c r="G7" s="10" t="s">
        <v>55</v>
      </c>
      <c r="H7" s="10">
        <f>COUNTIF(A$2:A$53,"JAGUAR")</f>
        <v>5</v>
      </c>
      <c r="I7" s="10">
        <f>COUNTIF(B$2:B$53,"JAGUAR")</f>
        <v>3</v>
      </c>
      <c r="J7" s="10">
        <f>COUNTIF(C$2:C$53,"JAGUAR")</f>
        <v>4</v>
      </c>
      <c r="K7" s="10">
        <f>COUNTIF(D$2:D$53,"JAGUAR")</f>
        <v>5</v>
      </c>
      <c r="L7" s="10">
        <f>COUNTIF(E$2:E$53,"JAGUAR")</f>
        <v>4</v>
      </c>
      <c r="M7" s="8"/>
      <c r="N7"/>
      <c r="O7"/>
      <c r="P7" s="8"/>
      <c r="Q7" s="8"/>
      <c r="R7" s="10" t="s">
        <v>55</v>
      </c>
      <c r="S7" s="10">
        <f t="shared" si="0"/>
        <v>7</v>
      </c>
      <c r="T7" s="10">
        <f t="shared" si="1"/>
        <v>4</v>
      </c>
      <c r="U7" s="10">
        <f t="shared" si="1"/>
        <v>6</v>
      </c>
      <c r="V7" s="10">
        <f t="shared" si="1"/>
        <v>7</v>
      </c>
      <c r="W7" s="10">
        <f t="shared" si="1"/>
        <v>6</v>
      </c>
      <c r="X7" s="8"/>
      <c r="Y7" s="8"/>
      <c r="Z7" s="8"/>
      <c r="AA7" s="8"/>
      <c r="AB7" s="8"/>
      <c r="AN7" s="28"/>
      <c r="AO7" s="29"/>
      <c r="AP7" s="30"/>
      <c r="AQ7" s="30"/>
      <c r="AR7" s="30"/>
      <c r="AS7" s="30"/>
      <c r="AT7" s="31"/>
      <c r="AU7" s="8"/>
    </row>
    <row r="8" spans="1:47" ht="15.6" x14ac:dyDescent="0.6">
      <c r="A8" s="2" t="s">
        <v>10</v>
      </c>
      <c r="B8" s="2" t="s">
        <v>7</v>
      </c>
      <c r="C8" s="2" t="s">
        <v>7</v>
      </c>
      <c r="D8" s="2" t="s">
        <v>6</v>
      </c>
      <c r="E8" s="2" t="s">
        <v>6</v>
      </c>
      <c r="F8" s="8"/>
      <c r="G8" s="10" t="s">
        <v>8</v>
      </c>
      <c r="H8" s="10">
        <f>COUNTIF(A$2:A$53,"BIRD")</f>
        <v>4</v>
      </c>
      <c r="I8" s="10">
        <f>COUNTIF(B$2:B$53,"BIRD")</f>
        <v>4</v>
      </c>
      <c r="J8" s="10">
        <f>COUNTIF(C$2:C$53,"BIRD")</f>
        <v>4</v>
      </c>
      <c r="K8" s="10">
        <f>COUNTIF(D$2:D$53,"BIRD")</f>
        <v>4</v>
      </c>
      <c r="L8" s="10">
        <f>COUNTIF(E$2:E$53,"BIRD")</f>
        <v>4</v>
      </c>
      <c r="M8" s="8"/>
      <c r="N8"/>
      <c r="O8"/>
      <c r="P8" s="8"/>
      <c r="Q8" s="8"/>
      <c r="R8" s="10" t="s">
        <v>8</v>
      </c>
      <c r="S8" s="10">
        <f t="shared" si="0"/>
        <v>6</v>
      </c>
      <c r="T8" s="10">
        <f t="shared" si="1"/>
        <v>5</v>
      </c>
      <c r="U8" s="10">
        <f t="shared" si="1"/>
        <v>6</v>
      </c>
      <c r="V8" s="10">
        <f t="shared" si="1"/>
        <v>6</v>
      </c>
      <c r="W8" s="10">
        <f t="shared" si="1"/>
        <v>6</v>
      </c>
      <c r="X8" s="8"/>
      <c r="Y8" s="8"/>
      <c r="Z8" s="8"/>
      <c r="AA8" s="8"/>
      <c r="AB8" s="8"/>
      <c r="AN8" s="28"/>
      <c r="AO8" s="29"/>
      <c r="AP8" s="30"/>
      <c r="AQ8" s="30"/>
      <c r="AR8" s="30"/>
      <c r="AS8" s="30"/>
      <c r="AT8" s="31"/>
      <c r="AU8" s="8"/>
    </row>
    <row r="9" spans="1:47" ht="15.6" x14ac:dyDescent="0.6">
      <c r="A9" s="2" t="s">
        <v>5</v>
      </c>
      <c r="B9" s="2" t="s">
        <v>53</v>
      </c>
      <c r="C9" s="2" t="s">
        <v>53</v>
      </c>
      <c r="D9" s="2" t="s">
        <v>53</v>
      </c>
      <c r="E9" s="2" t="s">
        <v>53</v>
      </c>
      <c r="F9" s="8"/>
      <c r="G9" s="10" t="s">
        <v>9</v>
      </c>
      <c r="H9" s="10">
        <f>COUNTIF(A$2:A$53,"SNAKE")</f>
        <v>3</v>
      </c>
      <c r="I9" s="10">
        <f>COUNTIF(B$2:B$53,"SNAKE")</f>
        <v>3</v>
      </c>
      <c r="J9" s="10">
        <f>COUNTIF(C$2:C$53,"SNAKE")</f>
        <v>3</v>
      </c>
      <c r="K9" s="10">
        <f>COUNTIF(D$2:D$53,"SNAKE")</f>
        <v>3</v>
      </c>
      <c r="L9" s="10">
        <f>COUNTIF(E$2:E$53,"SNAKE")</f>
        <v>4</v>
      </c>
      <c r="M9" s="8"/>
      <c r="N9"/>
      <c r="O9"/>
      <c r="P9" s="8"/>
      <c r="Q9" s="8"/>
      <c r="R9" s="10" t="s">
        <v>9</v>
      </c>
      <c r="S9" s="10">
        <f t="shared" si="0"/>
        <v>5</v>
      </c>
      <c r="T9" s="10">
        <f t="shared" si="1"/>
        <v>4</v>
      </c>
      <c r="U9" s="10">
        <f t="shared" si="1"/>
        <v>5</v>
      </c>
      <c r="V9" s="10">
        <f t="shared" si="1"/>
        <v>5</v>
      </c>
      <c r="W9" s="10">
        <f t="shared" si="1"/>
        <v>6</v>
      </c>
      <c r="X9" s="8"/>
      <c r="Y9" s="8"/>
      <c r="Z9" s="8"/>
      <c r="AA9" s="8"/>
      <c r="AB9" s="8"/>
      <c r="AN9" s="28"/>
      <c r="AO9" s="29"/>
      <c r="AP9" s="30"/>
      <c r="AQ9" s="30"/>
      <c r="AR9" s="30"/>
      <c r="AS9" s="30"/>
      <c r="AT9" s="31"/>
      <c r="AU9" s="8"/>
    </row>
    <row r="10" spans="1:47" ht="15.6" x14ac:dyDescent="0.6">
      <c r="A10" s="2" t="s">
        <v>11</v>
      </c>
      <c r="B10" s="2" t="s">
        <v>8</v>
      </c>
      <c r="C10" s="2" t="s">
        <v>53</v>
      </c>
      <c r="D10" s="2" t="s">
        <v>54</v>
      </c>
      <c r="E10" s="2" t="s">
        <v>10</v>
      </c>
      <c r="F10" s="8"/>
      <c r="G10" s="10" t="s">
        <v>10</v>
      </c>
      <c r="H10" s="10">
        <f>COUNTIF(A$2:A$53,"HYENA")</f>
        <v>2</v>
      </c>
      <c r="I10" s="10">
        <f>COUNTIF(B$2:B$53,"HYENA")</f>
        <v>2</v>
      </c>
      <c r="J10" s="10">
        <f>COUNTIF(C$2:C$53,"HYENA")</f>
        <v>2</v>
      </c>
      <c r="K10" s="10">
        <f>COUNTIF(D$2:D$53,"HYENA")</f>
        <v>3</v>
      </c>
      <c r="L10" s="10">
        <f>COUNTIF(E$2:E$53,"HYENA")</f>
        <v>2</v>
      </c>
      <c r="M10" s="8"/>
      <c r="N10"/>
      <c r="O10"/>
      <c r="P10" s="8"/>
      <c r="Q10" s="8"/>
      <c r="R10" s="10" t="s">
        <v>10</v>
      </c>
      <c r="S10" s="10">
        <f>H10+$H$11</f>
        <v>4</v>
      </c>
      <c r="T10" s="10">
        <f t="shared" si="1"/>
        <v>3</v>
      </c>
      <c r="U10" s="10">
        <f t="shared" si="1"/>
        <v>4</v>
      </c>
      <c r="V10" s="10">
        <f t="shared" si="1"/>
        <v>5</v>
      </c>
      <c r="W10" s="10">
        <f t="shared" si="1"/>
        <v>4</v>
      </c>
      <c r="X10" s="8"/>
      <c r="Y10" s="8"/>
      <c r="Z10" s="8"/>
      <c r="AA10" s="8"/>
      <c r="AB10" s="8"/>
      <c r="AN10" s="28"/>
      <c r="AO10" s="29"/>
      <c r="AP10" s="30"/>
      <c r="AQ10" s="30"/>
      <c r="AR10" s="30"/>
      <c r="AS10" s="30"/>
      <c r="AT10" s="31"/>
      <c r="AU10" s="8"/>
    </row>
    <row r="11" spans="1:47" ht="15.6" x14ac:dyDescent="0.6">
      <c r="A11" s="2" t="s">
        <v>6</v>
      </c>
      <c r="B11" s="2" t="s">
        <v>6</v>
      </c>
      <c r="C11" s="2" t="s">
        <v>11</v>
      </c>
      <c r="D11" s="2" t="s">
        <v>5</v>
      </c>
      <c r="E11" s="2" t="s">
        <v>55</v>
      </c>
      <c r="F11" s="8"/>
      <c r="G11" s="10" t="s">
        <v>11</v>
      </c>
      <c r="H11" s="10">
        <f>COUNTIF(A$2:A$53,"WILD")</f>
        <v>2</v>
      </c>
      <c r="I11" s="10">
        <f>COUNTIF(B$2:B$53,"WILD")</f>
        <v>1</v>
      </c>
      <c r="J11" s="10">
        <f>COUNTIF(C$2:C$53,"WILD")</f>
        <v>2</v>
      </c>
      <c r="K11" s="10">
        <f>COUNTIF(D$2:D$53,"WILD")</f>
        <v>2</v>
      </c>
      <c r="L11" s="10">
        <f>COUNTIF(E$2:E$53,"WILD")</f>
        <v>2</v>
      </c>
      <c r="M11" s="8"/>
      <c r="N11"/>
      <c r="O11"/>
      <c r="P11" s="8"/>
      <c r="Q11" s="8"/>
      <c r="R11" s="10" t="s">
        <v>11</v>
      </c>
      <c r="S11" s="10">
        <f>$H$11</f>
        <v>2</v>
      </c>
      <c r="T11" s="10">
        <f>I$11</f>
        <v>1</v>
      </c>
      <c r="U11" s="10">
        <f>J$11</f>
        <v>2</v>
      </c>
      <c r="V11" s="10">
        <f>K$11</f>
        <v>2</v>
      </c>
      <c r="W11" s="10">
        <f>L$11</f>
        <v>2</v>
      </c>
      <c r="X11" s="8"/>
      <c r="Y11" s="8"/>
      <c r="Z11" s="8"/>
      <c r="AA11" s="8"/>
      <c r="AB11" s="8"/>
      <c r="AN11" s="28"/>
      <c r="AO11" s="29"/>
      <c r="AP11" s="30"/>
      <c r="AQ11" s="30"/>
      <c r="AR11" s="30"/>
      <c r="AS11" s="30"/>
      <c r="AT11" s="30"/>
      <c r="AU11" s="8"/>
    </row>
    <row r="12" spans="1:47" ht="15.6" x14ac:dyDescent="0.6">
      <c r="A12" s="2" t="s">
        <v>5</v>
      </c>
      <c r="B12" s="2" t="s">
        <v>5</v>
      </c>
      <c r="C12" s="2" t="s">
        <v>8</v>
      </c>
      <c r="D12" s="2" t="s">
        <v>7</v>
      </c>
      <c r="E12" s="2" t="s">
        <v>9</v>
      </c>
      <c r="F12" s="8"/>
      <c r="G12" s="10" t="s">
        <v>12</v>
      </c>
      <c r="H12" s="10">
        <f>COUNTIF(A$2:A$53,"SCATTER")</f>
        <v>1</v>
      </c>
      <c r="I12" s="10">
        <f>COUNTIF(B$2:B$53,"SCATTER")</f>
        <v>1</v>
      </c>
      <c r="J12" s="10">
        <f>COUNTIF(C$2:C$53,"SCATTER")</f>
        <v>1</v>
      </c>
      <c r="K12" s="10">
        <f>COUNTIF(D$2:D$53,"SCATTER")</f>
        <v>1</v>
      </c>
      <c r="L12" s="10">
        <f>COUNTIF(E$2:E$53,"SCATTER")</f>
        <v>1</v>
      </c>
      <c r="M12" s="8"/>
      <c r="N12" s="8"/>
      <c r="O12" s="8"/>
      <c r="P12" s="8"/>
      <c r="Q12" s="8"/>
      <c r="R12" s="10" t="s">
        <v>12</v>
      </c>
      <c r="S12" s="10">
        <f>H12+$H$11</f>
        <v>3</v>
      </c>
      <c r="T12" s="10">
        <f>I12+I$11</f>
        <v>2</v>
      </c>
      <c r="U12" s="10">
        <f>J12+J$11</f>
        <v>3</v>
      </c>
      <c r="V12" s="10">
        <f>K12+K$11</f>
        <v>3</v>
      </c>
      <c r="W12" s="10">
        <f>L12+L$11</f>
        <v>3</v>
      </c>
      <c r="X12" s="8"/>
      <c r="Y12" s="8"/>
      <c r="Z12" s="8"/>
      <c r="AA12" s="8"/>
      <c r="AB12" s="8"/>
      <c r="AN12" s="28"/>
      <c r="AO12" s="29"/>
      <c r="AP12" s="30"/>
      <c r="AQ12" s="30"/>
      <c r="AR12" s="30"/>
      <c r="AS12" s="30"/>
      <c r="AT12" s="30"/>
      <c r="AU12" s="8"/>
    </row>
    <row r="13" spans="1:47" x14ac:dyDescent="0.55000000000000004">
      <c r="A13" s="2" t="s">
        <v>55</v>
      </c>
      <c r="B13" s="2" t="s">
        <v>53</v>
      </c>
      <c r="C13" s="2" t="s">
        <v>54</v>
      </c>
      <c r="D13" s="2" t="s">
        <v>8</v>
      </c>
      <c r="E13" s="2" t="s">
        <v>10</v>
      </c>
      <c r="F13" s="8"/>
      <c r="G13" s="10" t="s">
        <v>4</v>
      </c>
      <c r="H13" s="10">
        <f>SUM(H2:H12)</f>
        <v>51</v>
      </c>
      <c r="I13" s="10">
        <f>SUM(I2:I12)</f>
        <v>51</v>
      </c>
      <c r="J13" s="10">
        <f>SUM(J2:J12)</f>
        <v>49</v>
      </c>
      <c r="K13" s="10">
        <f>SUM(K2:K12)</f>
        <v>52</v>
      </c>
      <c r="L13" s="10">
        <f>SUM(L2:L12)</f>
        <v>50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N13" s="8"/>
      <c r="AO13" s="8"/>
      <c r="AP13" s="8"/>
      <c r="AQ13" s="8"/>
      <c r="AR13" s="8"/>
      <c r="AS13" s="8"/>
      <c r="AT13" s="8"/>
      <c r="AU13" s="8"/>
    </row>
    <row r="14" spans="1:47" x14ac:dyDescent="0.55000000000000004">
      <c r="A14" s="2" t="s">
        <v>5</v>
      </c>
      <c r="B14" s="2" t="s">
        <v>8</v>
      </c>
      <c r="C14" s="2" t="s">
        <v>55</v>
      </c>
      <c r="D14" s="2" t="s">
        <v>6</v>
      </c>
      <c r="E14" s="2" t="s">
        <v>5</v>
      </c>
      <c r="F14" s="8"/>
      <c r="G14" s="8"/>
      <c r="H14" s="8"/>
      <c r="I14" s="8"/>
      <c r="J14" s="8"/>
      <c r="K14" s="8"/>
      <c r="L14" s="8"/>
      <c r="M14" s="8"/>
      <c r="N14" s="14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47" ht="15.6" x14ac:dyDescent="0.6">
      <c r="A15" s="2" t="s">
        <v>10</v>
      </c>
      <c r="B15" s="2" t="s">
        <v>55</v>
      </c>
      <c r="C15" s="2" t="s">
        <v>5</v>
      </c>
      <c r="D15" s="2" t="s">
        <v>7</v>
      </c>
      <c r="E15" s="2" t="s">
        <v>54</v>
      </c>
      <c r="F15" s="8"/>
      <c r="G15" s="56" t="s">
        <v>23</v>
      </c>
      <c r="H15" s="56"/>
      <c r="I15" s="56"/>
      <c r="J15" s="56"/>
      <c r="K15" s="56"/>
      <c r="L15" s="4" t="s">
        <v>30</v>
      </c>
      <c r="M15" s="4" t="s">
        <v>31</v>
      </c>
      <c r="N15" s="4" t="s">
        <v>36</v>
      </c>
      <c r="O15" s="4" t="s">
        <v>35</v>
      </c>
      <c r="P15" s="4" t="s">
        <v>37</v>
      </c>
      <c r="Q15" s="11"/>
      <c r="R15" s="15"/>
      <c r="S15" s="4" t="s">
        <v>18</v>
      </c>
      <c r="T15" s="4" t="s">
        <v>38</v>
      </c>
      <c r="U15" s="4" t="s">
        <v>39</v>
      </c>
      <c r="V15" s="4" t="s">
        <v>40</v>
      </c>
      <c r="W15" s="11"/>
      <c r="X15" s="11"/>
      <c r="Y15" s="8"/>
      <c r="Z15" s="8"/>
      <c r="AA15" s="8"/>
      <c r="AB15" s="8"/>
      <c r="AO15" s="29"/>
      <c r="AP15" s="8"/>
      <c r="AQ15" s="8"/>
      <c r="AR15" s="8"/>
      <c r="AS15" s="8"/>
      <c r="AT15" s="8"/>
      <c r="AU15" s="8"/>
    </row>
    <row r="16" spans="1:47" ht="15.6" x14ac:dyDescent="0.6">
      <c r="A16" s="2" t="s">
        <v>9</v>
      </c>
      <c r="B16" s="2" t="s">
        <v>5</v>
      </c>
      <c r="C16" s="2" t="s">
        <v>5</v>
      </c>
      <c r="D16" s="2" t="s">
        <v>53</v>
      </c>
      <c r="E16" s="2" t="s">
        <v>55</v>
      </c>
      <c r="F16" s="8"/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>
        <f>PRODUCT(S10:W10)</f>
        <v>960</v>
      </c>
      <c r="M16" s="16">
        <v>0</v>
      </c>
      <c r="N16" s="10">
        <f t="shared" ref="N16:N43" si="2">L16-M16</f>
        <v>960</v>
      </c>
      <c r="O16" s="10">
        <f>'Base Pays'!B10</f>
        <v>1000</v>
      </c>
      <c r="P16" s="17">
        <f t="shared" ref="P16:P42" si="3">(N16*O16)/$AA$1</f>
        <v>2.8970864363845085E-3</v>
      </c>
      <c r="Q16" s="32"/>
      <c r="R16" s="8"/>
      <c r="S16" s="12" t="s">
        <v>5</v>
      </c>
      <c r="T16" s="10">
        <f>PRODUCT($S$11:$W$11)</f>
        <v>16</v>
      </c>
      <c r="U16" s="10">
        <f>PRODUCT($S$11:$V$11)*L2</f>
        <v>56</v>
      </c>
      <c r="V16" s="10">
        <f>PRODUCT($S$11:$U$11)*K2*W2</f>
        <v>288</v>
      </c>
      <c r="W16" s="8"/>
      <c r="X16" s="8"/>
      <c r="Y16" s="8"/>
      <c r="Z16" s="8"/>
      <c r="AA16" s="8"/>
      <c r="AB16" s="8"/>
      <c r="AO16" s="29"/>
      <c r="AP16" s="8"/>
      <c r="AQ16" s="8"/>
      <c r="AR16" s="8"/>
      <c r="AS16" s="8"/>
      <c r="AT16" s="8"/>
      <c r="AU16" s="8"/>
    </row>
    <row r="17" spans="1:47" ht="15.6" x14ac:dyDescent="0.6">
      <c r="A17" s="2" t="s">
        <v>7</v>
      </c>
      <c r="B17" s="2" t="s">
        <v>6</v>
      </c>
      <c r="C17" s="2" t="s">
        <v>53</v>
      </c>
      <c r="D17" s="2" t="s">
        <v>9</v>
      </c>
      <c r="E17" s="2" t="s">
        <v>55</v>
      </c>
      <c r="F17" s="8"/>
      <c r="G17" s="10" t="s">
        <v>10</v>
      </c>
      <c r="H17" s="10" t="s">
        <v>10</v>
      </c>
      <c r="I17" s="10" t="s">
        <v>10</v>
      </c>
      <c r="J17" s="10" t="s">
        <v>10</v>
      </c>
      <c r="K17" s="10" t="s">
        <v>33</v>
      </c>
      <c r="L17" s="10">
        <f>PRODUCT(S10:V10)*(L13-L10)</f>
        <v>11520</v>
      </c>
      <c r="M17" s="10">
        <f>U23+U22+U21</f>
        <v>96</v>
      </c>
      <c r="N17" s="10">
        <f t="shared" si="2"/>
        <v>11424</v>
      </c>
      <c r="O17" s="10">
        <f>'Base Pays'!C10</f>
        <v>200</v>
      </c>
      <c r="P17" s="17">
        <f t="shared" si="3"/>
        <v>6.8950657185951301E-3</v>
      </c>
      <c r="Q17" s="45">
        <f>SUM(P16:P18)</f>
        <v>4.3630121731950695E-2</v>
      </c>
      <c r="R17" s="8"/>
      <c r="S17" s="10" t="s">
        <v>53</v>
      </c>
      <c r="T17" s="10">
        <f t="shared" ref="T17:T24" si="4">PRODUCT($S$11:$W$11)</f>
        <v>16</v>
      </c>
      <c r="U17" s="10">
        <f>PRODUCT($S$11:$V$11)*L3</f>
        <v>56</v>
      </c>
      <c r="V17" s="10">
        <f>PRODUCT($S$11:$U$11)*K3*W3</f>
        <v>252</v>
      </c>
      <c r="W17" s="8"/>
      <c r="X17" s="8"/>
      <c r="Y17" s="8"/>
      <c r="Z17" s="8"/>
      <c r="AA17" s="8"/>
      <c r="AB17" s="8"/>
      <c r="AO17" s="29"/>
      <c r="AP17" s="8"/>
      <c r="AQ17" s="8"/>
      <c r="AR17" s="8"/>
      <c r="AS17" s="8"/>
      <c r="AT17" s="8"/>
      <c r="AU17" s="8"/>
    </row>
    <row r="18" spans="1:47" ht="15.6" x14ac:dyDescent="0.6">
      <c r="A18" s="2" t="s">
        <v>54</v>
      </c>
      <c r="B18" s="2" t="s">
        <v>11</v>
      </c>
      <c r="C18" s="2" t="s">
        <v>53</v>
      </c>
      <c r="D18" s="2" t="s">
        <v>8</v>
      </c>
      <c r="E18" s="2" t="s">
        <v>7</v>
      </c>
      <c r="F18" s="8"/>
      <c r="G18" s="10" t="s">
        <v>10</v>
      </c>
      <c r="H18" s="10" t="s">
        <v>10</v>
      </c>
      <c r="I18" s="10" t="s">
        <v>10</v>
      </c>
      <c r="J18" s="10" t="s">
        <v>33</v>
      </c>
      <c r="K18" s="10" t="s">
        <v>33</v>
      </c>
      <c r="L18" s="10">
        <f>PRODUCT(S10:U10)*(K13-V10)*L13</f>
        <v>112800</v>
      </c>
      <c r="M18" s="10">
        <f>V23+V22+V21+V20+V19</f>
        <v>672</v>
      </c>
      <c r="N18" s="10">
        <f t="shared" si="2"/>
        <v>112128</v>
      </c>
      <c r="O18" s="10">
        <f>'Base Pays'!D10</f>
        <v>100</v>
      </c>
      <c r="P18" s="17">
        <f t="shared" si="3"/>
        <v>3.3837969576971057E-2</v>
      </c>
      <c r="Q18" s="32"/>
      <c r="R18" s="8"/>
      <c r="S18" s="10" t="s">
        <v>6</v>
      </c>
      <c r="T18" s="10">
        <f t="shared" si="4"/>
        <v>16</v>
      </c>
      <c r="U18" s="10">
        <f t="shared" ref="U18:U23" si="5">PRODUCT($S$11:$V$11)*L4</f>
        <v>56</v>
      </c>
      <c r="V18" s="10">
        <f t="shared" ref="V18:V23" si="6">PRODUCT($S$11:$U$11)*K4*W4</f>
        <v>252</v>
      </c>
      <c r="W18" s="8"/>
      <c r="X18" s="8"/>
      <c r="Y18" s="8"/>
      <c r="Z18" s="8"/>
      <c r="AA18" s="8"/>
      <c r="AB18" s="8"/>
      <c r="AO18" s="29"/>
      <c r="AP18" s="8"/>
      <c r="AQ18" s="8"/>
      <c r="AR18" s="8"/>
      <c r="AS18" s="8"/>
      <c r="AT18" s="8"/>
      <c r="AU18" s="8"/>
    </row>
    <row r="19" spans="1:47" ht="15.6" x14ac:dyDescent="0.6">
      <c r="A19" s="2" t="s">
        <v>53</v>
      </c>
      <c r="B19" s="2" t="s">
        <v>5</v>
      </c>
      <c r="C19" s="2" t="s">
        <v>54</v>
      </c>
      <c r="D19" s="2" t="s">
        <v>5</v>
      </c>
      <c r="E19" s="2" t="s">
        <v>53</v>
      </c>
      <c r="F19" s="8"/>
      <c r="G19" s="10" t="s">
        <v>9</v>
      </c>
      <c r="H19" s="10" t="s">
        <v>9</v>
      </c>
      <c r="I19" s="10" t="s">
        <v>9</v>
      </c>
      <c r="J19" s="10" t="s">
        <v>9</v>
      </c>
      <c r="K19" s="10" t="s">
        <v>9</v>
      </c>
      <c r="L19" s="10">
        <f>PRODUCT(S9:W9)</f>
        <v>3000</v>
      </c>
      <c r="M19" s="10">
        <f>T23</f>
        <v>16</v>
      </c>
      <c r="N19" s="10">
        <f t="shared" si="2"/>
        <v>2984</v>
      </c>
      <c r="O19" s="10">
        <f>'Base Pays'!B9</f>
        <v>500</v>
      </c>
      <c r="P19" s="17">
        <f t="shared" si="3"/>
        <v>4.5025551698809237E-3</v>
      </c>
      <c r="Q19" s="32"/>
      <c r="R19" s="8"/>
      <c r="S19" s="10" t="s">
        <v>54</v>
      </c>
      <c r="T19" s="10">
        <f t="shared" si="4"/>
        <v>16</v>
      </c>
      <c r="U19" s="10">
        <f t="shared" si="5"/>
        <v>48</v>
      </c>
      <c r="V19" s="10">
        <f>PRODUCT($S$11:$U$11)*K5*W5</f>
        <v>192</v>
      </c>
      <c r="W19" s="8"/>
      <c r="X19" s="8"/>
      <c r="Y19" s="8"/>
      <c r="Z19" s="8"/>
      <c r="AA19" s="8"/>
      <c r="AB19" s="8"/>
      <c r="AO19" s="29"/>
      <c r="AP19" s="8"/>
      <c r="AQ19" s="8"/>
      <c r="AR19" s="8"/>
      <c r="AS19" s="8"/>
      <c r="AT19" s="8"/>
      <c r="AU19" s="8"/>
    </row>
    <row r="20" spans="1:47" ht="15.6" x14ac:dyDescent="0.6">
      <c r="A20" s="2" t="s">
        <v>5</v>
      </c>
      <c r="B20" s="2" t="s">
        <v>55</v>
      </c>
      <c r="C20" s="2" t="s">
        <v>6</v>
      </c>
      <c r="D20" s="2" t="s">
        <v>9</v>
      </c>
      <c r="E20" s="2" t="s">
        <v>8</v>
      </c>
      <c r="F20" s="8"/>
      <c r="G20" s="10" t="s">
        <v>9</v>
      </c>
      <c r="H20" s="10" t="s">
        <v>9</v>
      </c>
      <c r="I20" s="10" t="s">
        <v>9</v>
      </c>
      <c r="J20" s="10" t="s">
        <v>9</v>
      </c>
      <c r="K20" s="10" t="s">
        <v>44</v>
      </c>
      <c r="L20" s="10">
        <f>PRODUCT(S9:V9)*(L13-W9)</f>
        <v>22000</v>
      </c>
      <c r="M20" s="10">
        <f>T34+U34</f>
        <v>880</v>
      </c>
      <c r="N20" s="10">
        <f t="shared" si="2"/>
        <v>21120</v>
      </c>
      <c r="O20" s="10">
        <f>'Base Pays'!C9</f>
        <v>100</v>
      </c>
      <c r="P20" s="17">
        <f t="shared" si="3"/>
        <v>6.3735901600459185E-3</v>
      </c>
      <c r="Q20" s="45">
        <f>SUM(P19:P21)</f>
        <v>4.4916910957444822E-2</v>
      </c>
      <c r="R20" s="8"/>
      <c r="S20" s="10" t="s">
        <v>7</v>
      </c>
      <c r="T20" s="10">
        <f t="shared" si="4"/>
        <v>16</v>
      </c>
      <c r="U20" s="10">
        <f t="shared" si="5"/>
        <v>48</v>
      </c>
      <c r="V20" s="10">
        <f t="shared" si="6"/>
        <v>192</v>
      </c>
      <c r="W20" s="8"/>
      <c r="X20" s="8"/>
      <c r="Y20" s="8"/>
      <c r="Z20" s="8"/>
      <c r="AA20" s="8"/>
      <c r="AB20" s="8"/>
      <c r="AO20" s="29"/>
      <c r="AP20" s="8"/>
      <c r="AQ20" s="8"/>
      <c r="AR20" s="8"/>
      <c r="AS20" s="8"/>
      <c r="AT20" s="8"/>
      <c r="AU20" s="8"/>
    </row>
    <row r="21" spans="1:47" ht="15.6" x14ac:dyDescent="0.6">
      <c r="A21" s="2" t="s">
        <v>55</v>
      </c>
      <c r="B21" s="2" t="s">
        <v>53</v>
      </c>
      <c r="C21" s="2" t="s">
        <v>6</v>
      </c>
      <c r="D21" s="2" t="s">
        <v>55</v>
      </c>
      <c r="E21" s="2" t="s">
        <v>5</v>
      </c>
      <c r="F21" s="8"/>
      <c r="G21" s="10" t="s">
        <v>9</v>
      </c>
      <c r="H21" s="10" t="s">
        <v>9</v>
      </c>
      <c r="I21" s="10" t="s">
        <v>9</v>
      </c>
      <c r="J21" s="10" t="s">
        <v>44</v>
      </c>
      <c r="K21" s="10" t="s">
        <v>44</v>
      </c>
      <c r="L21" s="10">
        <f>PRODUCT(S9:U9)*(K13-V9)*L13</f>
        <v>235000</v>
      </c>
      <c r="M21" s="10">
        <f>T45</f>
        <v>9400</v>
      </c>
      <c r="N21" s="10">
        <f t="shared" si="2"/>
        <v>225600</v>
      </c>
      <c r="O21" s="10">
        <f>'Base Pays'!D9</f>
        <v>50</v>
      </c>
      <c r="P21" s="17">
        <f t="shared" si="3"/>
        <v>3.4040765627517976E-2</v>
      </c>
      <c r="Q21" s="32"/>
      <c r="R21" s="8"/>
      <c r="S21" s="10" t="s">
        <v>55</v>
      </c>
      <c r="T21" s="10">
        <f t="shared" si="4"/>
        <v>16</v>
      </c>
      <c r="U21" s="10">
        <f t="shared" si="5"/>
        <v>32</v>
      </c>
      <c r="V21" s="10">
        <f t="shared" si="6"/>
        <v>120</v>
      </c>
      <c r="W21" s="8"/>
      <c r="X21" s="8"/>
      <c r="Y21" s="8"/>
      <c r="Z21" s="8"/>
      <c r="AA21" s="8"/>
      <c r="AB21" s="8"/>
      <c r="AO21" s="29"/>
      <c r="AP21" s="8"/>
      <c r="AQ21" s="8"/>
      <c r="AR21" s="8"/>
      <c r="AS21" s="8"/>
      <c r="AT21" s="8"/>
      <c r="AU21" s="8"/>
    </row>
    <row r="22" spans="1:47" ht="15.6" x14ac:dyDescent="0.6">
      <c r="A22" s="2" t="s">
        <v>6</v>
      </c>
      <c r="B22" s="2" t="s">
        <v>54</v>
      </c>
      <c r="C22" s="2" t="s">
        <v>53</v>
      </c>
      <c r="D22" s="2" t="s">
        <v>53</v>
      </c>
      <c r="E22" s="2" t="s">
        <v>54</v>
      </c>
      <c r="F22" s="8"/>
      <c r="G22" s="10" t="s">
        <v>8</v>
      </c>
      <c r="H22" s="10" t="s">
        <v>8</v>
      </c>
      <c r="I22" s="10" t="s">
        <v>8</v>
      </c>
      <c r="J22" s="10" t="s">
        <v>8</v>
      </c>
      <c r="K22" s="10" t="s">
        <v>8</v>
      </c>
      <c r="L22" s="10">
        <f>PRODUCT(S8:W8)</f>
        <v>6480</v>
      </c>
      <c r="M22" s="10">
        <f>T22</f>
        <v>16</v>
      </c>
      <c r="N22" s="10">
        <f t="shared" si="2"/>
        <v>6464</v>
      </c>
      <c r="O22" s="10">
        <f>'Base Pays'!B8</f>
        <v>300</v>
      </c>
      <c r="P22" s="17">
        <f t="shared" si="3"/>
        <v>5.8521146014967069E-3</v>
      </c>
      <c r="Q22" s="32"/>
      <c r="R22" s="8"/>
      <c r="S22" s="10" t="s">
        <v>8</v>
      </c>
      <c r="T22" s="10">
        <f t="shared" si="4"/>
        <v>16</v>
      </c>
      <c r="U22" s="10">
        <f>PRODUCT($S$11:$V$11)*L8</f>
        <v>32</v>
      </c>
      <c r="V22" s="10">
        <f t="shared" si="6"/>
        <v>96</v>
      </c>
      <c r="W22" s="8"/>
      <c r="X22" s="8"/>
      <c r="Y22" s="8"/>
      <c r="Z22" s="8"/>
      <c r="AA22" s="8"/>
      <c r="AB22" s="8"/>
      <c r="AO22" s="29"/>
      <c r="AP22" s="8"/>
      <c r="AQ22" s="8"/>
      <c r="AR22" s="8"/>
      <c r="AS22" s="8"/>
      <c r="AT22" s="8"/>
      <c r="AU22" s="8"/>
    </row>
    <row r="23" spans="1:47" ht="15.6" x14ac:dyDescent="0.6">
      <c r="A23" s="2" t="s">
        <v>7</v>
      </c>
      <c r="B23" s="2" t="s">
        <v>53</v>
      </c>
      <c r="C23" s="2" t="s">
        <v>55</v>
      </c>
      <c r="D23" s="2" t="s">
        <v>5</v>
      </c>
      <c r="E23" s="2" t="s">
        <v>9</v>
      </c>
      <c r="F23" s="8"/>
      <c r="G23" s="10" t="s">
        <v>8</v>
      </c>
      <c r="H23" s="10" t="s">
        <v>8</v>
      </c>
      <c r="I23" s="10" t="s">
        <v>8</v>
      </c>
      <c r="J23" s="10" t="s">
        <v>8</v>
      </c>
      <c r="K23" s="10" t="s">
        <v>45</v>
      </c>
      <c r="L23" s="10">
        <f>PRODUCT(S8:V8)*(L13-W8)</f>
        <v>47520</v>
      </c>
      <c r="M23" s="10">
        <f>T33+U33</f>
        <v>1056</v>
      </c>
      <c r="N23" s="10">
        <f t="shared" si="2"/>
        <v>46464</v>
      </c>
      <c r="O23" s="10">
        <f>'Base Pays'!C8</f>
        <v>60</v>
      </c>
      <c r="P23" s="17">
        <f t="shared" si="3"/>
        <v>8.4131390112606123E-3</v>
      </c>
      <c r="Q23" s="45">
        <f>SUM(P22:P24)</f>
        <v>5.0913397033021349E-2</v>
      </c>
      <c r="R23" s="8"/>
      <c r="S23" s="10" t="s">
        <v>9</v>
      </c>
      <c r="T23" s="10">
        <f t="shared" si="4"/>
        <v>16</v>
      </c>
      <c r="U23" s="10">
        <f t="shared" si="5"/>
        <v>32</v>
      </c>
      <c r="V23" s="10">
        <f t="shared" si="6"/>
        <v>72</v>
      </c>
      <c r="W23" s="8"/>
      <c r="X23" s="8"/>
      <c r="Y23" s="8"/>
      <c r="Z23" s="8"/>
      <c r="AA23" s="8"/>
      <c r="AB23" s="8"/>
      <c r="AO23" s="29"/>
      <c r="AP23" s="8"/>
      <c r="AQ23" s="8"/>
      <c r="AR23" s="8"/>
      <c r="AS23" s="8"/>
      <c r="AT23" s="8"/>
      <c r="AU23" s="8"/>
    </row>
    <row r="24" spans="1:47" ht="15.6" x14ac:dyDescent="0.6">
      <c r="A24" s="2" t="s">
        <v>9</v>
      </c>
      <c r="B24" s="2" t="s">
        <v>5</v>
      </c>
      <c r="C24" s="2" t="s">
        <v>9</v>
      </c>
      <c r="D24" s="2" t="s">
        <v>10</v>
      </c>
      <c r="E24" s="2" t="s">
        <v>9</v>
      </c>
      <c r="F24" s="8"/>
      <c r="G24" s="10" t="s">
        <v>8</v>
      </c>
      <c r="H24" s="10" t="s">
        <v>8</v>
      </c>
      <c r="I24" s="10" t="s">
        <v>8</v>
      </c>
      <c r="J24" s="10" t="s">
        <v>45</v>
      </c>
      <c r="K24" s="10" t="s">
        <v>45</v>
      </c>
      <c r="L24" s="10">
        <f>PRODUCT(S8:U8)*(K13-V8)*L13</f>
        <v>414000</v>
      </c>
      <c r="M24" s="10">
        <f>T44</f>
        <v>9200</v>
      </c>
      <c r="N24" s="10">
        <f t="shared" si="2"/>
        <v>404800</v>
      </c>
      <c r="O24" s="10">
        <f>'Base Pays'!D8</f>
        <v>30</v>
      </c>
      <c r="P24" s="17">
        <f t="shared" si="3"/>
        <v>3.6648143420264033E-2</v>
      </c>
      <c r="Q24" s="32"/>
      <c r="R24" s="8"/>
      <c r="S24" s="10" t="s">
        <v>10</v>
      </c>
      <c r="T24" s="10">
        <f t="shared" si="4"/>
        <v>16</v>
      </c>
      <c r="U24" s="10">
        <f>PRODUCT($S$11:$V$11)*L10</f>
        <v>16</v>
      </c>
      <c r="V24" s="10">
        <f>PRODUCT($S$11:$U$11)*K10*W10</f>
        <v>48</v>
      </c>
      <c r="W24" s="8"/>
      <c r="X24" s="8"/>
      <c r="Y24" s="8"/>
      <c r="Z24" s="8"/>
      <c r="AA24" s="8"/>
      <c r="AB24" s="8"/>
      <c r="AO24" s="29"/>
      <c r="AP24" s="8"/>
      <c r="AQ24" s="8"/>
      <c r="AR24" s="8"/>
      <c r="AS24" s="8"/>
      <c r="AT24" s="8"/>
      <c r="AU24" s="8"/>
    </row>
    <row r="25" spans="1:47" ht="15.6" x14ac:dyDescent="0.6">
      <c r="A25" s="2" t="s">
        <v>54</v>
      </c>
      <c r="B25" s="2" t="s">
        <v>53</v>
      </c>
      <c r="C25" s="2" t="s">
        <v>5</v>
      </c>
      <c r="D25" s="2" t="s">
        <v>7</v>
      </c>
      <c r="E25" s="2" t="s">
        <v>8</v>
      </c>
      <c r="F25" s="8"/>
      <c r="G25" s="10" t="s">
        <v>55</v>
      </c>
      <c r="H25" s="10" t="s">
        <v>55</v>
      </c>
      <c r="I25" s="10" t="s">
        <v>55</v>
      </c>
      <c r="J25" s="10" t="s">
        <v>55</v>
      </c>
      <c r="K25" s="10" t="s">
        <v>55</v>
      </c>
      <c r="L25" s="10">
        <f>PRODUCT(S7:W7)</f>
        <v>7056</v>
      </c>
      <c r="M25" s="10">
        <f>T21</f>
        <v>16</v>
      </c>
      <c r="N25" s="10">
        <f t="shared" si="2"/>
        <v>7040</v>
      </c>
      <c r="O25" s="10">
        <f>'Base Pays'!B7</f>
        <v>250</v>
      </c>
      <c r="P25" s="17">
        <f t="shared" si="3"/>
        <v>5.3113251333715989E-3</v>
      </c>
      <c r="Q25" s="32"/>
      <c r="R25" s="8"/>
      <c r="S25" s="8"/>
      <c r="T25" s="10"/>
      <c r="U25" s="8"/>
      <c r="V25" s="8"/>
      <c r="W25" s="8"/>
      <c r="X25" s="8"/>
      <c r="Y25" s="8"/>
      <c r="Z25" s="8"/>
      <c r="AA25" s="8"/>
      <c r="AB25" s="8"/>
      <c r="AO25" s="29"/>
      <c r="AP25" s="8"/>
      <c r="AQ25" s="8"/>
      <c r="AR25" s="8"/>
      <c r="AS25" s="8"/>
      <c r="AT25" s="8"/>
      <c r="AU25" s="8"/>
    </row>
    <row r="26" spans="1:47" x14ac:dyDescent="0.55000000000000004">
      <c r="A26" s="2" t="s">
        <v>8</v>
      </c>
      <c r="B26" s="2" t="s">
        <v>6</v>
      </c>
      <c r="C26" s="2" t="s">
        <v>54</v>
      </c>
      <c r="D26" s="2" t="s">
        <v>5</v>
      </c>
      <c r="E26" s="2" t="s">
        <v>53</v>
      </c>
      <c r="F26" s="8"/>
      <c r="G26" s="10" t="s">
        <v>55</v>
      </c>
      <c r="H26" s="10" t="s">
        <v>55</v>
      </c>
      <c r="I26" s="10" t="s">
        <v>55</v>
      </c>
      <c r="J26" s="10" t="s">
        <v>55</v>
      </c>
      <c r="K26" s="10" t="s">
        <v>56</v>
      </c>
      <c r="L26" s="10">
        <f>PRODUCT(S7:V7)*(L13-W7)</f>
        <v>51744</v>
      </c>
      <c r="M26" s="10">
        <f>T32+U32</f>
        <v>1232</v>
      </c>
      <c r="N26" s="10">
        <f t="shared" si="2"/>
        <v>50512</v>
      </c>
      <c r="O26" s="10">
        <f>'Base Pays'!C7</f>
        <v>50</v>
      </c>
      <c r="P26" s="17">
        <f t="shared" si="3"/>
        <v>7.6217515663882449E-3</v>
      </c>
      <c r="Q26" s="45">
        <f>SUM(P25:P27)</f>
        <v>4.0772266674392231E-2</v>
      </c>
      <c r="R26" s="8"/>
      <c r="S26" s="4" t="s">
        <v>19</v>
      </c>
      <c r="T26" s="4" t="s">
        <v>39</v>
      </c>
      <c r="U26" s="4" t="s">
        <v>40</v>
      </c>
      <c r="V26" s="8"/>
      <c r="W26" s="8"/>
      <c r="X26" s="8"/>
      <c r="Y26" s="8"/>
      <c r="Z26" s="8"/>
      <c r="AA26" s="8"/>
      <c r="AB26" s="8"/>
      <c r="AP26" s="8"/>
      <c r="AQ26" s="8"/>
      <c r="AR26" s="8"/>
      <c r="AS26" s="8"/>
      <c r="AT26" s="8"/>
      <c r="AU26" s="8"/>
    </row>
    <row r="27" spans="1:47" x14ac:dyDescent="0.55000000000000004">
      <c r="A27" s="2" t="s">
        <v>7</v>
      </c>
      <c r="B27" s="2" t="s">
        <v>10</v>
      </c>
      <c r="C27" s="2" t="s">
        <v>5</v>
      </c>
      <c r="D27" s="2" t="s">
        <v>8</v>
      </c>
      <c r="E27" s="2" t="s">
        <v>6</v>
      </c>
      <c r="F27" s="8"/>
      <c r="G27" s="10" t="s">
        <v>55</v>
      </c>
      <c r="H27" s="10" t="s">
        <v>55</v>
      </c>
      <c r="I27" s="10" t="s">
        <v>55</v>
      </c>
      <c r="J27" s="10" t="s">
        <v>56</v>
      </c>
      <c r="K27" s="10" t="s">
        <v>56</v>
      </c>
      <c r="L27" s="10">
        <f>PRODUCT(S7:U7)*(K13-V7)*L13</f>
        <v>378000</v>
      </c>
      <c r="M27" s="10">
        <f>T43</f>
        <v>9000</v>
      </c>
      <c r="N27" s="10">
        <f t="shared" si="2"/>
        <v>369000</v>
      </c>
      <c r="O27" s="10">
        <f>'Base Pays'!D7</f>
        <v>25</v>
      </c>
      <c r="P27" s="17">
        <f t="shared" si="3"/>
        <v>2.7839189974632386E-2</v>
      </c>
      <c r="Q27" s="32"/>
      <c r="R27" s="8"/>
      <c r="S27" s="12" t="s">
        <v>5</v>
      </c>
      <c r="T27" s="10">
        <f>PRODUCT($S$11:$V$11)*($L$13-W2)</f>
        <v>328</v>
      </c>
      <c r="U27" s="10">
        <f>PRODUCT($S$11:$U$11)*K2*($L$13-W2)</f>
        <v>1312</v>
      </c>
      <c r="V27" s="8"/>
      <c r="W27" s="8"/>
      <c r="X27" s="8"/>
      <c r="Y27" s="8"/>
      <c r="Z27" s="8"/>
      <c r="AA27" s="8"/>
      <c r="AB27" s="8"/>
    </row>
    <row r="28" spans="1:47" x14ac:dyDescent="0.55000000000000004">
      <c r="A28" s="2" t="s">
        <v>5</v>
      </c>
      <c r="B28" s="2" t="s">
        <v>53</v>
      </c>
      <c r="C28" s="2" t="s">
        <v>8</v>
      </c>
      <c r="D28" s="2" t="s">
        <v>10</v>
      </c>
      <c r="E28" s="2" t="s">
        <v>53</v>
      </c>
      <c r="F28" s="8"/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>
        <f>PRODUCT(S6:W6)</f>
        <v>11520</v>
      </c>
      <c r="M28" s="10">
        <f>T20+U20</f>
        <v>64</v>
      </c>
      <c r="N28" s="10">
        <f t="shared" si="2"/>
        <v>11456</v>
      </c>
      <c r="O28" s="10">
        <f>'Base Pays'!B6</f>
        <v>200</v>
      </c>
      <c r="P28" s="17">
        <f t="shared" si="3"/>
        <v>6.9143796281710274E-3</v>
      </c>
      <c r="Q28" s="32"/>
      <c r="R28" s="8"/>
      <c r="S28" s="10" t="s">
        <v>53</v>
      </c>
      <c r="T28" s="10">
        <f t="shared" ref="T28:T35" si="7">PRODUCT($S$11:$V$11)*($L$13-W3)</f>
        <v>328</v>
      </c>
      <c r="U28" s="10">
        <f t="shared" ref="U28:U35" si="8">PRODUCT($S$11:$U$11)*K3*($L$13-W3)</f>
        <v>1148</v>
      </c>
      <c r="V28" s="8"/>
      <c r="W28" s="8"/>
      <c r="X28" s="8"/>
      <c r="Y28" s="8"/>
      <c r="Z28" s="8"/>
      <c r="AA28" s="8"/>
      <c r="AB28" s="8"/>
    </row>
    <row r="29" spans="1:47" x14ac:dyDescent="0.55000000000000004">
      <c r="A29" s="2" t="s">
        <v>54</v>
      </c>
      <c r="B29" s="2" t="s">
        <v>55</v>
      </c>
      <c r="C29" s="2" t="s">
        <v>54</v>
      </c>
      <c r="D29" s="2" t="s">
        <v>54</v>
      </c>
      <c r="E29" s="2" t="s">
        <v>6</v>
      </c>
      <c r="F29" s="8"/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47</v>
      </c>
      <c r="L29" s="10">
        <f>PRODUCT(S6:V6)*(L13-W6)</f>
        <v>60480</v>
      </c>
      <c r="M29" s="10">
        <f>T31+U31</f>
        <v>1344</v>
      </c>
      <c r="N29" s="10">
        <f t="shared" si="2"/>
        <v>59136</v>
      </c>
      <c r="O29" s="10">
        <f>'Base Pays'!C6</f>
        <v>40</v>
      </c>
      <c r="P29" s="17">
        <f t="shared" si="3"/>
        <v>7.1384209792514294E-3</v>
      </c>
      <c r="Q29" s="45">
        <f>SUM(P28:P30)</f>
        <v>3.7422631194257497E-2</v>
      </c>
      <c r="R29" s="8"/>
      <c r="S29" s="10" t="s">
        <v>6</v>
      </c>
      <c r="T29" s="10">
        <f t="shared" si="7"/>
        <v>328</v>
      </c>
      <c r="U29" s="10">
        <f t="shared" si="8"/>
        <v>1148</v>
      </c>
      <c r="V29" s="8"/>
      <c r="W29" s="8"/>
      <c r="X29" s="8"/>
      <c r="Y29" s="8"/>
      <c r="Z29" s="8"/>
      <c r="AA29" s="8"/>
      <c r="AB29" s="8"/>
    </row>
    <row r="30" spans="1:47" x14ac:dyDescent="0.55000000000000004">
      <c r="A30" s="2" t="s">
        <v>6</v>
      </c>
      <c r="B30" s="2" t="s">
        <v>5</v>
      </c>
      <c r="C30" s="2" t="s">
        <v>6</v>
      </c>
      <c r="D30" s="2" t="s">
        <v>7</v>
      </c>
      <c r="E30" s="2" t="s">
        <v>53</v>
      </c>
      <c r="F30" s="8"/>
      <c r="G30" s="10" t="s">
        <v>7</v>
      </c>
      <c r="H30" s="10" t="s">
        <v>7</v>
      </c>
      <c r="I30" s="10" t="s">
        <v>7</v>
      </c>
      <c r="J30" s="10" t="s">
        <v>47</v>
      </c>
      <c r="K30" s="10" t="s">
        <v>47</v>
      </c>
      <c r="L30" s="10">
        <f>PRODUCT(S6:U6)*(K13-V6)*L13</f>
        <v>396000</v>
      </c>
      <c r="M30" s="10">
        <f>T42</f>
        <v>8800</v>
      </c>
      <c r="N30" s="10">
        <f t="shared" si="2"/>
        <v>387200</v>
      </c>
      <c r="O30" s="10">
        <f>'Base Pays'!D6</f>
        <v>20</v>
      </c>
      <c r="P30" s="17">
        <f t="shared" si="3"/>
        <v>2.3369830586835037E-2</v>
      </c>
      <c r="Q30" s="32"/>
      <c r="R30" s="8"/>
      <c r="S30" s="10" t="s">
        <v>54</v>
      </c>
      <c r="T30" s="10">
        <f t="shared" si="7"/>
        <v>336</v>
      </c>
      <c r="U30" s="10">
        <f t="shared" si="8"/>
        <v>1008</v>
      </c>
      <c r="V30" s="8"/>
      <c r="W30" s="8"/>
      <c r="X30" s="8"/>
      <c r="Y30" s="8"/>
      <c r="Z30" s="8"/>
      <c r="AA30" s="8"/>
      <c r="AB30" s="8"/>
    </row>
    <row r="31" spans="1:47" x14ac:dyDescent="0.55000000000000004">
      <c r="A31" s="2" t="s">
        <v>53</v>
      </c>
      <c r="B31" s="2" t="s">
        <v>5</v>
      </c>
      <c r="C31" s="2" t="s">
        <v>53</v>
      </c>
      <c r="D31" s="2" t="s">
        <v>10</v>
      </c>
      <c r="E31" s="2" t="s">
        <v>54</v>
      </c>
      <c r="F31" s="8"/>
      <c r="G31" s="10" t="s">
        <v>54</v>
      </c>
      <c r="H31" s="10" t="s">
        <v>54</v>
      </c>
      <c r="I31" s="10" t="s">
        <v>54</v>
      </c>
      <c r="J31" s="10" t="s">
        <v>54</v>
      </c>
      <c r="K31" s="10" t="s">
        <v>54</v>
      </c>
      <c r="L31" s="10">
        <f>PRODUCT(S5:W5)</f>
        <v>21504</v>
      </c>
      <c r="M31" s="10">
        <f>T19+U19</f>
        <v>64</v>
      </c>
      <c r="N31" s="10">
        <f t="shared" si="2"/>
        <v>21440</v>
      </c>
      <c r="O31" s="10">
        <f>'Base Pays'!B5</f>
        <v>150</v>
      </c>
      <c r="P31" s="17">
        <f t="shared" si="3"/>
        <v>9.7052395618881029E-3</v>
      </c>
      <c r="Q31" s="32"/>
      <c r="R31" s="8"/>
      <c r="S31" s="10" t="s">
        <v>7</v>
      </c>
      <c r="T31" s="10">
        <f t="shared" si="7"/>
        <v>336</v>
      </c>
      <c r="U31" s="10">
        <f t="shared" si="8"/>
        <v>1008</v>
      </c>
      <c r="V31" s="8"/>
      <c r="W31" s="8"/>
      <c r="X31" s="8"/>
      <c r="Y31" s="8"/>
      <c r="Z31" s="8"/>
      <c r="AA31" s="8"/>
      <c r="AB31" s="8"/>
    </row>
    <row r="32" spans="1:47" x14ac:dyDescent="0.55000000000000004">
      <c r="A32" s="2" t="s">
        <v>55</v>
      </c>
      <c r="B32" s="2" t="s">
        <v>9</v>
      </c>
      <c r="C32" s="2" t="s">
        <v>5</v>
      </c>
      <c r="D32" s="2" t="s">
        <v>5</v>
      </c>
      <c r="E32" s="2" t="s">
        <v>6</v>
      </c>
      <c r="F32" s="8"/>
      <c r="G32" s="10" t="s">
        <v>54</v>
      </c>
      <c r="H32" s="10" t="s">
        <v>54</v>
      </c>
      <c r="I32" s="10" t="s">
        <v>54</v>
      </c>
      <c r="J32" s="10" t="s">
        <v>54</v>
      </c>
      <c r="K32" s="10" t="s">
        <v>57</v>
      </c>
      <c r="L32" s="10">
        <f>PRODUCT(S5:V5)*(L13-W5)</f>
        <v>112896</v>
      </c>
      <c r="M32" s="10">
        <f>T30+U30</f>
        <v>1344</v>
      </c>
      <c r="N32" s="10">
        <f t="shared" si="2"/>
        <v>111552</v>
      </c>
      <c r="O32" s="10">
        <f>'Base Pays'!C5</f>
        <v>30</v>
      </c>
      <c r="P32" s="17">
        <f t="shared" si="3"/>
        <v>1.0099243317236398E-2</v>
      </c>
      <c r="Q32" s="45">
        <f>SUM(P31:P33)</f>
        <v>5.2867481834362705E-2</v>
      </c>
      <c r="R32" s="8"/>
      <c r="S32" s="10" t="s">
        <v>55</v>
      </c>
      <c r="T32" s="10">
        <f t="shared" si="7"/>
        <v>352</v>
      </c>
      <c r="U32" s="10">
        <f t="shared" si="8"/>
        <v>880</v>
      </c>
      <c r="V32" s="8"/>
      <c r="W32" s="8"/>
      <c r="X32" s="8"/>
      <c r="Y32" s="8"/>
      <c r="Z32" s="8"/>
      <c r="AA32" s="8"/>
      <c r="AB32" s="8"/>
    </row>
    <row r="33" spans="1:28" x14ac:dyDescent="0.55000000000000004">
      <c r="A33" s="2" t="s">
        <v>6</v>
      </c>
      <c r="B33" s="2" t="s">
        <v>8</v>
      </c>
      <c r="C33" s="2" t="s">
        <v>5</v>
      </c>
      <c r="D33" s="2" t="s">
        <v>7</v>
      </c>
      <c r="E33" s="2" t="s">
        <v>9</v>
      </c>
      <c r="F33" s="8"/>
      <c r="G33" s="10" t="s">
        <v>54</v>
      </c>
      <c r="H33" s="10" t="s">
        <v>54</v>
      </c>
      <c r="I33" s="10" t="s">
        <v>54</v>
      </c>
      <c r="J33" s="10" t="s">
        <v>57</v>
      </c>
      <c r="K33" s="10" t="s">
        <v>57</v>
      </c>
      <c r="L33" s="10">
        <f>PRODUCT(S5:U5)*(K13-V5)*L13</f>
        <v>739200</v>
      </c>
      <c r="M33" s="10">
        <f>T41</f>
        <v>8800</v>
      </c>
      <c r="N33" s="10">
        <f t="shared" si="2"/>
        <v>730400</v>
      </c>
      <c r="O33" s="10">
        <f>'Base Pays'!D5</f>
        <v>15</v>
      </c>
      <c r="P33" s="17">
        <f t="shared" si="3"/>
        <v>3.3062998955238204E-2</v>
      </c>
      <c r="Q33" s="32"/>
      <c r="R33" s="8"/>
      <c r="S33" s="10" t="s">
        <v>8</v>
      </c>
      <c r="T33" s="10">
        <f t="shared" si="7"/>
        <v>352</v>
      </c>
      <c r="U33" s="10">
        <f t="shared" si="8"/>
        <v>704</v>
      </c>
      <c r="V33" s="8"/>
      <c r="W33" s="8"/>
      <c r="X33" s="8"/>
      <c r="Y33" s="8"/>
      <c r="Z33" s="8"/>
      <c r="AA33" s="8"/>
      <c r="AB33" s="8"/>
    </row>
    <row r="34" spans="1:28" x14ac:dyDescent="0.55000000000000004">
      <c r="A34" s="2" t="s">
        <v>11</v>
      </c>
      <c r="B34" s="2" t="s">
        <v>54</v>
      </c>
      <c r="C34" s="2" t="s">
        <v>55</v>
      </c>
      <c r="D34" s="2" t="s">
        <v>53</v>
      </c>
      <c r="E34" s="2" t="s">
        <v>6</v>
      </c>
      <c r="F34" s="8"/>
      <c r="G34" s="10" t="s">
        <v>6</v>
      </c>
      <c r="H34" s="10" t="s">
        <v>58</v>
      </c>
      <c r="I34" s="10" t="s">
        <v>6</v>
      </c>
      <c r="J34" s="10" t="s">
        <v>6</v>
      </c>
      <c r="K34" s="10" t="s">
        <v>6</v>
      </c>
      <c r="L34" s="10">
        <f>PRODUCT(S4:W4)</f>
        <v>65610</v>
      </c>
      <c r="M34" s="10">
        <f>T18+U18+V18</f>
        <v>324</v>
      </c>
      <c r="N34" s="10">
        <f t="shared" si="2"/>
        <v>65286</v>
      </c>
      <c r="O34" s="10">
        <f>'Base Pays'!B4</f>
        <v>100</v>
      </c>
      <c r="P34" s="17">
        <f t="shared" si="3"/>
        <v>1.9701998446437399E-2</v>
      </c>
      <c r="Q34" s="32"/>
      <c r="R34" s="8"/>
      <c r="S34" s="10" t="s">
        <v>9</v>
      </c>
      <c r="T34" s="10">
        <f>PRODUCT($S$11:$V$11)*($L$13-W9)</f>
        <v>352</v>
      </c>
      <c r="U34" s="10">
        <f>PRODUCT($S$11:$U$11)*K9*($L$13-W9)</f>
        <v>528</v>
      </c>
      <c r="V34" s="8"/>
      <c r="W34" s="8"/>
      <c r="X34" s="8"/>
      <c r="Y34" s="8"/>
      <c r="Z34" s="8"/>
      <c r="AA34" s="8"/>
      <c r="AB34" s="8"/>
    </row>
    <row r="35" spans="1:28" x14ac:dyDescent="0.55000000000000004">
      <c r="A35" s="2" t="s">
        <v>6</v>
      </c>
      <c r="B35" s="2" t="s">
        <v>7</v>
      </c>
      <c r="C35" s="2" t="s">
        <v>6</v>
      </c>
      <c r="D35" s="2" t="s">
        <v>54</v>
      </c>
      <c r="E35" s="2" t="s">
        <v>11</v>
      </c>
      <c r="F35" s="8"/>
      <c r="G35" s="10" t="s">
        <v>6</v>
      </c>
      <c r="H35" s="10" t="s">
        <v>58</v>
      </c>
      <c r="I35" s="10" t="s">
        <v>6</v>
      </c>
      <c r="J35" s="10" t="s">
        <v>6</v>
      </c>
      <c r="K35" s="10" t="s">
        <v>48</v>
      </c>
      <c r="L35" s="10">
        <f>PRODUCT(S4:V4)*(L13-W4)</f>
        <v>298890</v>
      </c>
      <c r="M35" s="10">
        <f>T29+U29</f>
        <v>1476</v>
      </c>
      <c r="N35" s="10">
        <f t="shared" si="2"/>
        <v>297414</v>
      </c>
      <c r="O35" s="10">
        <f>'Base Pays'!C4</f>
        <v>20</v>
      </c>
      <c r="P35" s="17">
        <f t="shared" si="3"/>
        <v>1.7950709695642962E-2</v>
      </c>
      <c r="Q35" s="45">
        <f>SUM(P34:P36)</f>
        <v>8.9948136117191976E-2</v>
      </c>
      <c r="R35" s="8"/>
      <c r="S35" s="10" t="s">
        <v>10</v>
      </c>
      <c r="T35" s="10">
        <f t="shared" si="7"/>
        <v>368</v>
      </c>
      <c r="U35" s="10">
        <f t="shared" si="8"/>
        <v>552</v>
      </c>
      <c r="V35" s="8"/>
      <c r="W35" s="8"/>
      <c r="X35" s="8"/>
      <c r="Y35" s="8"/>
      <c r="Z35" s="8"/>
      <c r="AA35" s="8"/>
      <c r="AB35" s="8"/>
    </row>
    <row r="36" spans="1:28" x14ac:dyDescent="0.55000000000000004">
      <c r="A36" s="2" t="s">
        <v>9</v>
      </c>
      <c r="B36" s="2" t="s">
        <v>6</v>
      </c>
      <c r="C36" s="2" t="s">
        <v>53</v>
      </c>
      <c r="D36" s="2" t="s">
        <v>6</v>
      </c>
      <c r="E36" s="2" t="s">
        <v>8</v>
      </c>
      <c r="F36" s="8"/>
      <c r="G36" s="10" t="s">
        <v>6</v>
      </c>
      <c r="H36" s="10" t="s">
        <v>58</v>
      </c>
      <c r="I36" s="10" t="s">
        <v>6</v>
      </c>
      <c r="J36" s="10" t="s">
        <v>48</v>
      </c>
      <c r="K36" s="10" t="s">
        <v>48</v>
      </c>
      <c r="L36" s="10">
        <f>PRODUCT(S4:U4)*(K13-V4)*L13</f>
        <v>1741500</v>
      </c>
      <c r="M36" s="10">
        <f>T40</f>
        <v>8600</v>
      </c>
      <c r="N36" s="10">
        <f t="shared" si="2"/>
        <v>1732900</v>
      </c>
      <c r="O36" s="10">
        <f>'Base Pays'!D4</f>
        <v>10</v>
      </c>
      <c r="P36" s="17">
        <f t="shared" si="3"/>
        <v>5.2295427975111615E-2</v>
      </c>
      <c r="Q36" s="32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55000000000000004">
      <c r="A37" s="2" t="s">
        <v>8</v>
      </c>
      <c r="B37" s="2" t="s">
        <v>7</v>
      </c>
      <c r="C37" s="2" t="s">
        <v>9</v>
      </c>
      <c r="D37" s="2" t="s">
        <v>8</v>
      </c>
      <c r="E37" s="2" t="s">
        <v>6</v>
      </c>
      <c r="F37" s="8"/>
      <c r="G37" s="10" t="s">
        <v>53</v>
      </c>
      <c r="H37" s="10" t="s">
        <v>53</v>
      </c>
      <c r="I37" s="10" t="s">
        <v>53</v>
      </c>
      <c r="J37" s="10" t="s">
        <v>53</v>
      </c>
      <c r="K37" s="10" t="s">
        <v>53</v>
      </c>
      <c r="L37" s="10">
        <f>PRODUCT(S3:W3)</f>
        <v>64800</v>
      </c>
      <c r="M37" s="10">
        <f>T17+U17+V17</f>
        <v>324</v>
      </c>
      <c r="N37" s="10">
        <f t="shared" si="2"/>
        <v>64476</v>
      </c>
      <c r="O37" s="10">
        <f>'Base Pays'!B3</f>
        <v>50</v>
      </c>
      <c r="P37" s="17">
        <f t="shared" si="3"/>
        <v>9.7287783891837273E-3</v>
      </c>
      <c r="Q37" s="32"/>
      <c r="R37" s="8"/>
      <c r="S37" s="4" t="s">
        <v>20</v>
      </c>
      <c r="T37" s="4" t="s">
        <v>40</v>
      </c>
      <c r="U37" s="4" t="s">
        <v>41</v>
      </c>
      <c r="V37" s="8"/>
      <c r="W37" s="8"/>
      <c r="X37" s="8"/>
      <c r="Y37" s="8"/>
      <c r="Z37" s="8"/>
      <c r="AA37" s="8"/>
      <c r="AB37" s="8"/>
    </row>
    <row r="38" spans="1:28" x14ac:dyDescent="0.55000000000000004">
      <c r="A38" s="2" t="s">
        <v>5</v>
      </c>
      <c r="B38" s="2" t="s">
        <v>9</v>
      </c>
      <c r="C38" s="2" t="s">
        <v>8</v>
      </c>
      <c r="D38" s="2" t="s">
        <v>54</v>
      </c>
      <c r="E38" s="2" t="s">
        <v>7</v>
      </c>
      <c r="F38" s="8"/>
      <c r="G38" s="10" t="s">
        <v>53</v>
      </c>
      <c r="H38" s="10" t="s">
        <v>53</v>
      </c>
      <c r="I38" s="10" t="s">
        <v>53</v>
      </c>
      <c r="J38" s="10" t="s">
        <v>53</v>
      </c>
      <c r="K38" s="10" t="s">
        <v>59</v>
      </c>
      <c r="L38" s="10">
        <f>PRODUCT(S3:V3)*(L13-W3)</f>
        <v>295200</v>
      </c>
      <c r="M38" s="10">
        <f>T28+U28</f>
        <v>1476</v>
      </c>
      <c r="N38" s="10">
        <f t="shared" si="2"/>
        <v>293724</v>
      </c>
      <c r="O38" s="10">
        <f>'Base Pays'!C3</f>
        <v>10</v>
      </c>
      <c r="P38" s="17">
        <f t="shared" si="3"/>
        <v>8.8639980879229516E-3</v>
      </c>
      <c r="Q38" s="45">
        <f>SUM(P37:P39)</f>
        <v>4.4416077139754845E-2</v>
      </c>
      <c r="R38" s="8"/>
      <c r="S38" s="12" t="s">
        <v>5</v>
      </c>
      <c r="T38" s="10">
        <f>PRODUCT($S$11:$U$11)*($K$13-V2)*$L$13</f>
        <v>8400</v>
      </c>
      <c r="U38" s="10">
        <f>PRODUCT($S$11:$T$11)*J2*($K$13-V2)*$L$13</f>
        <v>37800</v>
      </c>
      <c r="V38" s="8"/>
      <c r="W38" s="8"/>
      <c r="X38" s="8"/>
      <c r="Y38" s="8"/>
      <c r="Z38" s="8"/>
      <c r="AA38" s="8"/>
      <c r="AB38" s="8"/>
    </row>
    <row r="39" spans="1:28" x14ac:dyDescent="0.55000000000000004">
      <c r="A39" s="2" t="s">
        <v>7</v>
      </c>
      <c r="B39" s="2" t="s">
        <v>5</v>
      </c>
      <c r="C39" s="2" t="s">
        <v>7</v>
      </c>
      <c r="D39" s="2" t="s">
        <v>5</v>
      </c>
      <c r="E39" s="2" t="s">
        <v>7</v>
      </c>
      <c r="F39" s="8"/>
      <c r="G39" s="10" t="s">
        <v>53</v>
      </c>
      <c r="H39" s="10" t="s">
        <v>53</v>
      </c>
      <c r="I39" s="10" t="s">
        <v>53</v>
      </c>
      <c r="J39" s="10" t="s">
        <v>59</v>
      </c>
      <c r="K39" s="10" t="s">
        <v>59</v>
      </c>
      <c r="L39" s="10">
        <f>PRODUCT(S3:U3)*(K13-V3)*L13</f>
        <v>1720000</v>
      </c>
      <c r="M39" s="10">
        <f>T39</f>
        <v>8600</v>
      </c>
      <c r="N39" s="10">
        <f t="shared" si="2"/>
        <v>1711400</v>
      </c>
      <c r="O39" s="10">
        <f>'Base Pays'!D3</f>
        <v>5</v>
      </c>
      <c r="P39" s="17">
        <f t="shared" si="3"/>
        <v>2.5823300662648166E-2</v>
      </c>
      <c r="Q39" s="32"/>
      <c r="R39" s="8"/>
      <c r="S39" s="10" t="s">
        <v>53</v>
      </c>
      <c r="T39" s="10">
        <f t="shared" ref="T39:T46" si="9">PRODUCT($S$11:$U$11)*($K$13-V3)*$L$13</f>
        <v>8600</v>
      </c>
      <c r="U39" s="10">
        <f t="shared" ref="U39:U46" si="10">PRODUCT($S$11:$T$11)*J3*($K$13-V3)*$L$13</f>
        <v>34400</v>
      </c>
      <c r="V39" s="8"/>
      <c r="W39" s="8"/>
      <c r="X39" s="8"/>
      <c r="Y39" s="8"/>
      <c r="Z39" s="8"/>
      <c r="AA39" s="8"/>
      <c r="AB39" s="8"/>
    </row>
    <row r="40" spans="1:28" x14ac:dyDescent="0.55000000000000004">
      <c r="A40" s="2" t="s">
        <v>54</v>
      </c>
      <c r="B40" s="2" t="s">
        <v>53</v>
      </c>
      <c r="C40" s="2" t="s">
        <v>55</v>
      </c>
      <c r="D40" s="2" t="s">
        <v>53</v>
      </c>
      <c r="E40" s="2" t="s">
        <v>6</v>
      </c>
      <c r="F40" s="8"/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>
        <f>PRODUCT(S2:W2)</f>
        <v>142560</v>
      </c>
      <c r="M40" s="10">
        <f>T16+U16+V16</f>
        <v>360</v>
      </c>
      <c r="N40" s="10">
        <f t="shared" si="2"/>
        <v>142200</v>
      </c>
      <c r="O40" s="10">
        <f>'Base Pays'!B2</f>
        <v>30</v>
      </c>
      <c r="P40" s="17">
        <f t="shared" si="3"/>
        <v>1.287392785168366E-2</v>
      </c>
      <c r="Q40" s="32"/>
      <c r="R40" s="8"/>
      <c r="S40" s="10" t="s">
        <v>6</v>
      </c>
      <c r="T40" s="10">
        <f t="shared" si="9"/>
        <v>8600</v>
      </c>
      <c r="U40" s="10">
        <f t="shared" si="10"/>
        <v>30100</v>
      </c>
      <c r="V40" s="8"/>
      <c r="W40" s="8"/>
      <c r="X40" s="8"/>
      <c r="Y40" s="8"/>
      <c r="Z40" s="8"/>
      <c r="AA40" s="8"/>
      <c r="AB40" s="8"/>
    </row>
    <row r="41" spans="1:28" x14ac:dyDescent="0.55000000000000004">
      <c r="A41" s="2" t="s">
        <v>53</v>
      </c>
      <c r="B41" s="2" t="s">
        <v>7</v>
      </c>
      <c r="C41" s="2" t="s">
        <v>11</v>
      </c>
      <c r="D41" s="2" t="s">
        <v>55</v>
      </c>
      <c r="E41" s="2" t="s">
        <v>5</v>
      </c>
      <c r="F41" s="8"/>
      <c r="G41" s="10" t="s">
        <v>5</v>
      </c>
      <c r="H41" s="10" t="s">
        <v>5</v>
      </c>
      <c r="I41" s="10" t="s">
        <v>5</v>
      </c>
      <c r="J41" s="10" t="s">
        <v>5</v>
      </c>
      <c r="K41" s="10" t="s">
        <v>49</v>
      </c>
      <c r="L41" s="10">
        <f>PRODUCT(S2:V2)*(L13-W2)</f>
        <v>649440</v>
      </c>
      <c r="M41" s="10">
        <f>T27+U27</f>
        <v>1640</v>
      </c>
      <c r="N41" s="10">
        <f t="shared" si="2"/>
        <v>647800</v>
      </c>
      <c r="O41" s="10">
        <f>'Base Pays'!C2</f>
        <v>6</v>
      </c>
      <c r="P41" s="17">
        <f t="shared" si="3"/>
        <v>1.1729578709311779E-2</v>
      </c>
      <c r="Q41" s="46">
        <f>SUM(P40:P43)</f>
        <v>9.6981175577319917E-2</v>
      </c>
      <c r="R41" s="8"/>
      <c r="S41" s="10" t="s">
        <v>54</v>
      </c>
      <c r="T41" s="10">
        <f t="shared" si="9"/>
        <v>8800</v>
      </c>
      <c r="U41" s="10">
        <f t="shared" si="10"/>
        <v>22000</v>
      </c>
      <c r="V41" s="8"/>
      <c r="W41" s="8"/>
      <c r="X41" s="8"/>
      <c r="Y41" s="8"/>
      <c r="Z41" s="8"/>
      <c r="AA41" s="8"/>
      <c r="AB41" s="8"/>
    </row>
    <row r="42" spans="1:28" x14ac:dyDescent="0.55000000000000004">
      <c r="A42" s="2" t="s">
        <v>6</v>
      </c>
      <c r="B42" s="2" t="s">
        <v>6</v>
      </c>
      <c r="C42" s="2" t="s">
        <v>53</v>
      </c>
      <c r="D42" s="2" t="s">
        <v>55</v>
      </c>
      <c r="E42" s="2" t="s">
        <v>54</v>
      </c>
      <c r="F42" s="8"/>
      <c r="G42" s="10" t="s">
        <v>5</v>
      </c>
      <c r="H42" s="10" t="s">
        <v>5</v>
      </c>
      <c r="I42" s="10" t="s">
        <v>5</v>
      </c>
      <c r="J42" s="10" t="s">
        <v>49</v>
      </c>
      <c r="K42" s="10" t="s">
        <v>49</v>
      </c>
      <c r="L42" s="10">
        <f>PRODUCT(S2:U2)*(K13-V2)*L13</f>
        <v>3326400</v>
      </c>
      <c r="M42" s="10">
        <f>T38</f>
        <v>8400</v>
      </c>
      <c r="N42" s="10">
        <f t="shared" si="2"/>
        <v>3318000</v>
      </c>
      <c r="O42" s="10">
        <f>'Base Pays'!D2</f>
        <v>3</v>
      </c>
      <c r="P42" s="17">
        <f t="shared" si="3"/>
        <v>3.0039164987261873E-2</v>
      </c>
      <c r="Q42" s="8"/>
      <c r="R42" s="8"/>
      <c r="S42" s="10" t="s">
        <v>7</v>
      </c>
      <c r="T42" s="10">
        <f t="shared" si="9"/>
        <v>8800</v>
      </c>
      <c r="U42" s="10">
        <f t="shared" si="10"/>
        <v>17600</v>
      </c>
      <c r="V42" s="8"/>
      <c r="W42" s="8"/>
      <c r="X42" s="8"/>
      <c r="Y42" s="8"/>
      <c r="Z42" s="8"/>
      <c r="AA42" s="8"/>
      <c r="AB42" s="8"/>
    </row>
    <row r="43" spans="1:28" x14ac:dyDescent="0.55000000000000004">
      <c r="A43" s="2" t="s">
        <v>53</v>
      </c>
      <c r="B43" s="2" t="s">
        <v>53</v>
      </c>
      <c r="C43" s="2" t="s">
        <v>7</v>
      </c>
      <c r="D43" s="2" t="s">
        <v>54</v>
      </c>
      <c r="E43" s="2" t="s">
        <v>53</v>
      </c>
      <c r="F43" s="8"/>
      <c r="G43" s="10" t="s">
        <v>5</v>
      </c>
      <c r="H43" s="10" t="s">
        <v>5</v>
      </c>
      <c r="I43" s="10" t="s">
        <v>49</v>
      </c>
      <c r="J43" s="10" t="s">
        <v>49</v>
      </c>
      <c r="K43" s="10" t="s">
        <v>49</v>
      </c>
      <c r="L43" s="10">
        <f>PRODUCT(S2:T2)*(J13-U2)*K13*L13</f>
        <v>14227200</v>
      </c>
      <c r="M43" s="10">
        <f>PRODUCT(S11:T11)*(J13-U2)*K13*L13</f>
        <v>197600</v>
      </c>
      <c r="N43" s="10">
        <f t="shared" si="2"/>
        <v>14029600</v>
      </c>
      <c r="O43" s="10">
        <f>'Base Pays'!E2</f>
        <v>1</v>
      </c>
      <c r="P43" s="17">
        <f>(N43*O43)/$AA$1</f>
        <v>4.2338504029062606E-2</v>
      </c>
      <c r="Q43" s="8"/>
      <c r="R43" s="8"/>
      <c r="S43" s="10" t="s">
        <v>55</v>
      </c>
      <c r="T43" s="10">
        <f t="shared" si="9"/>
        <v>9000</v>
      </c>
      <c r="U43" s="10">
        <f t="shared" si="10"/>
        <v>18000</v>
      </c>
      <c r="V43" s="8"/>
      <c r="W43" s="8"/>
      <c r="X43" s="8"/>
      <c r="Y43" s="8"/>
      <c r="Z43" s="8"/>
      <c r="AA43" s="8"/>
      <c r="AB43" s="8"/>
    </row>
    <row r="44" spans="1:28" x14ac:dyDescent="0.55000000000000004">
      <c r="A44" s="2" t="s">
        <v>54</v>
      </c>
      <c r="B44" s="2" t="s">
        <v>5</v>
      </c>
      <c r="C44" s="2" t="s">
        <v>6</v>
      </c>
      <c r="D44" s="2" t="s">
        <v>9</v>
      </c>
      <c r="E44" s="2" t="s">
        <v>55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 t="s">
        <v>8</v>
      </c>
      <c r="T44" s="10">
        <f t="shared" si="9"/>
        <v>9200</v>
      </c>
      <c r="U44" s="10">
        <f t="shared" si="10"/>
        <v>18400</v>
      </c>
      <c r="V44" s="8"/>
      <c r="W44" s="8"/>
      <c r="X44" s="8"/>
      <c r="Y44" s="8"/>
      <c r="Z44" s="8"/>
      <c r="AA44" s="8"/>
      <c r="AB44" s="8"/>
    </row>
    <row r="45" spans="1:28" x14ac:dyDescent="0.55000000000000004">
      <c r="A45" s="2" t="s">
        <v>53</v>
      </c>
      <c r="B45" s="2" t="s">
        <v>54</v>
      </c>
      <c r="C45" s="2" t="s">
        <v>9</v>
      </c>
      <c r="D45" s="2" t="s">
        <v>6</v>
      </c>
      <c r="E45" s="2" t="s">
        <v>5</v>
      </c>
      <c r="F45" s="8"/>
      <c r="G45" s="55" t="s">
        <v>50</v>
      </c>
      <c r="H45" s="55"/>
      <c r="I45" s="55"/>
      <c r="J45" s="55"/>
      <c r="K45" s="55"/>
      <c r="L45" s="3" t="s">
        <v>30</v>
      </c>
      <c r="M45" s="3" t="s">
        <v>52</v>
      </c>
      <c r="N45" s="8"/>
      <c r="O45" s="8"/>
      <c r="P45" s="8"/>
      <c r="Q45" s="8"/>
      <c r="R45" s="8"/>
      <c r="S45" s="10" t="s">
        <v>9</v>
      </c>
      <c r="T45" s="10">
        <f>PRODUCT($S$11:$U$11)*($K$13-V9)*$L$13</f>
        <v>9400</v>
      </c>
      <c r="U45" s="10">
        <f t="shared" si="10"/>
        <v>14100</v>
      </c>
      <c r="V45" s="8"/>
      <c r="W45" s="8"/>
      <c r="X45" s="8"/>
      <c r="Y45" s="8"/>
      <c r="Z45" s="8"/>
      <c r="AA45" s="8"/>
      <c r="AB45" s="8"/>
    </row>
    <row r="46" spans="1:28" x14ac:dyDescent="0.55000000000000004">
      <c r="A46" s="2" t="s">
        <v>5</v>
      </c>
      <c r="B46" s="2" t="s">
        <v>6</v>
      </c>
      <c r="C46" s="2" t="s">
        <v>5</v>
      </c>
      <c r="D46" s="2" t="s">
        <v>7</v>
      </c>
      <c r="E46" s="2" t="s">
        <v>54</v>
      </c>
      <c r="F46" s="8"/>
      <c r="G46" s="55" t="s">
        <v>20</v>
      </c>
      <c r="H46" s="55"/>
      <c r="I46" s="55"/>
      <c r="J46" s="55"/>
      <c r="K46" s="55"/>
      <c r="L46" s="55"/>
      <c r="M46" s="55"/>
      <c r="N46" s="8"/>
      <c r="O46" s="8"/>
      <c r="P46" s="8"/>
      <c r="Q46" s="8"/>
      <c r="R46" s="8"/>
      <c r="S46" s="10" t="s">
        <v>10</v>
      </c>
      <c r="T46" s="10">
        <f t="shared" si="9"/>
        <v>9400</v>
      </c>
      <c r="U46" s="10">
        <f t="shared" si="10"/>
        <v>9400</v>
      </c>
      <c r="V46" s="8"/>
      <c r="W46" s="8"/>
      <c r="X46" s="8"/>
      <c r="Y46" s="8"/>
      <c r="Z46" s="8"/>
      <c r="AA46" s="8"/>
      <c r="AB46" s="8"/>
    </row>
    <row r="47" spans="1:28" x14ac:dyDescent="0.55000000000000004">
      <c r="A47" s="2" t="s">
        <v>6</v>
      </c>
      <c r="B47" s="2" t="s">
        <v>5</v>
      </c>
      <c r="C47" s="2" t="s">
        <v>6</v>
      </c>
      <c r="D47" s="2" t="s">
        <v>55</v>
      </c>
      <c r="E47" s="2" t="s">
        <v>8</v>
      </c>
      <c r="F47" s="8"/>
      <c r="G47" s="10" t="s">
        <v>12</v>
      </c>
      <c r="H47" s="18" t="s">
        <v>12</v>
      </c>
      <c r="I47" s="10" t="s">
        <v>12</v>
      </c>
      <c r="J47" s="10" t="s">
        <v>51</v>
      </c>
      <c r="K47" s="10" t="s">
        <v>51</v>
      </c>
      <c r="L47" s="10">
        <f>PRODUCT(H12:J12,K13-K12,L13-L12)</f>
        <v>2499</v>
      </c>
      <c r="M47" s="18">
        <f>L47/$AA$1</f>
        <v>7.541478129713424E-6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55000000000000004">
      <c r="A48" s="2" t="s">
        <v>54</v>
      </c>
      <c r="B48" s="2" t="s">
        <v>53</v>
      </c>
      <c r="C48" s="2" t="s">
        <v>5</v>
      </c>
      <c r="D48" s="2" t="s">
        <v>5</v>
      </c>
      <c r="E48" s="2" t="s">
        <v>7</v>
      </c>
      <c r="F48" s="8"/>
      <c r="G48" s="10" t="s">
        <v>12</v>
      </c>
      <c r="H48" s="10" t="s">
        <v>12</v>
      </c>
      <c r="I48" s="10" t="s">
        <v>51</v>
      </c>
      <c r="J48" s="10" t="s">
        <v>12</v>
      </c>
      <c r="K48" s="10" t="s">
        <v>51</v>
      </c>
      <c r="L48" s="10">
        <f>PRODUCT(H12:I12,J13-J12,K12,L13-L12)</f>
        <v>2352</v>
      </c>
      <c r="M48" s="18">
        <f t="shared" ref="M48:M56" si="11">L48/$AA$1</f>
        <v>7.0978617691420457E-6</v>
      </c>
      <c r="N48" s="8"/>
      <c r="O48" s="8"/>
      <c r="P48" s="8"/>
      <c r="Q48" s="8"/>
      <c r="R48" s="8"/>
      <c r="S48" s="56" t="s">
        <v>42</v>
      </c>
      <c r="T48" s="56"/>
      <c r="U48" s="56"/>
      <c r="V48" s="8"/>
      <c r="W48" s="8"/>
      <c r="X48" s="8"/>
      <c r="Y48" s="8"/>
      <c r="Z48" s="8"/>
      <c r="AA48" s="8"/>
      <c r="AB48" s="8"/>
    </row>
    <row r="49" spans="1:28" x14ac:dyDescent="0.55000000000000004">
      <c r="A49" s="2" t="s">
        <v>55</v>
      </c>
      <c r="B49" s="2" t="s">
        <v>12</v>
      </c>
      <c r="C49" s="2" t="s">
        <v>6</v>
      </c>
      <c r="D49" s="2" t="s">
        <v>6</v>
      </c>
      <c r="E49" s="2" t="s">
        <v>7</v>
      </c>
      <c r="F49" s="8"/>
      <c r="G49" s="10" t="s">
        <v>12</v>
      </c>
      <c r="H49" s="10" t="s">
        <v>12</v>
      </c>
      <c r="I49" s="10" t="s">
        <v>51</v>
      </c>
      <c r="J49" s="10" t="s">
        <v>51</v>
      </c>
      <c r="K49" s="10" t="s">
        <v>12</v>
      </c>
      <c r="L49" s="10">
        <f>PRODUCT(H12:I12,J13-J12,K13-K12,L12)</f>
        <v>2448</v>
      </c>
      <c r="M49" s="18">
        <f t="shared" si="11"/>
        <v>7.3875704127804969E-6</v>
      </c>
      <c r="N49" s="8"/>
      <c r="O49" s="8"/>
      <c r="P49" s="8"/>
      <c r="Q49" s="8"/>
      <c r="R49" s="8"/>
      <c r="S49" s="10">
        <f>PRODUCT($S$11:$V$11)*W9</f>
        <v>48</v>
      </c>
      <c r="T49" s="10">
        <f>PRODUCT($S$11:$V$11)*W8</f>
        <v>48</v>
      </c>
      <c r="U49" s="10">
        <f>PRODUCT($S$11:$V$11)*W7</f>
        <v>48</v>
      </c>
      <c r="V49" s="8"/>
      <c r="W49" s="8"/>
      <c r="X49" s="8"/>
      <c r="Y49" s="8"/>
      <c r="Z49" s="8"/>
      <c r="AA49" s="8"/>
      <c r="AB49" s="8"/>
    </row>
    <row r="50" spans="1:28" x14ac:dyDescent="0.55000000000000004">
      <c r="A50" s="2" t="s">
        <v>12</v>
      </c>
      <c r="B50" s="2" t="s">
        <v>8</v>
      </c>
      <c r="C50" s="2" t="s">
        <v>12</v>
      </c>
      <c r="D50" s="2" t="s">
        <v>55</v>
      </c>
      <c r="E50" s="2" t="s">
        <v>11</v>
      </c>
      <c r="F50" s="8"/>
      <c r="G50" s="10" t="s">
        <v>12</v>
      </c>
      <c r="H50" s="10" t="s">
        <v>51</v>
      </c>
      <c r="I50" s="10" t="s">
        <v>12</v>
      </c>
      <c r="J50" s="10" t="s">
        <v>12</v>
      </c>
      <c r="K50" s="10" t="s">
        <v>51</v>
      </c>
      <c r="L50" s="10">
        <f>PRODUCT(H12,I13-I12,J12,K12,L13-L12)</f>
        <v>2450</v>
      </c>
      <c r="M50" s="18">
        <f t="shared" si="11"/>
        <v>7.3936060095229648E-6</v>
      </c>
      <c r="N50" s="8"/>
      <c r="O50" s="8"/>
      <c r="P50" s="8"/>
      <c r="Q50" s="8"/>
      <c r="R50" s="8"/>
      <c r="S50" s="10" t="s">
        <v>43</v>
      </c>
      <c r="T50" s="13">
        <f>SUM(S49:U49)</f>
        <v>144</v>
      </c>
      <c r="U50" s="10"/>
      <c r="V50" s="8"/>
      <c r="W50" s="8"/>
      <c r="X50" s="8"/>
      <c r="Y50" s="8"/>
      <c r="Z50" s="8"/>
      <c r="AA50" s="8"/>
      <c r="AB50" s="8"/>
    </row>
    <row r="51" spans="1:28" x14ac:dyDescent="0.55000000000000004">
      <c r="A51" s="2" t="s">
        <v>5</v>
      </c>
      <c r="B51" s="2" t="s">
        <v>5</v>
      </c>
      <c r="C51" s="2"/>
      <c r="D51" s="2" t="s">
        <v>53</v>
      </c>
      <c r="E51" s="2" t="s">
        <v>12</v>
      </c>
      <c r="F51" s="8"/>
      <c r="G51" s="10" t="s">
        <v>12</v>
      </c>
      <c r="H51" s="10" t="s">
        <v>51</v>
      </c>
      <c r="I51" s="10" t="s">
        <v>12</v>
      </c>
      <c r="J51" s="10" t="s">
        <v>51</v>
      </c>
      <c r="K51" s="10" t="s">
        <v>12</v>
      </c>
      <c r="L51" s="10">
        <f>PRODUCT(H12,I13-I12,J12,K13-K12,L12)</f>
        <v>2550</v>
      </c>
      <c r="M51" s="18">
        <f t="shared" si="11"/>
        <v>7.6953858466463511E-6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55000000000000004">
      <c r="A52" s="2" t="s">
        <v>6</v>
      </c>
      <c r="B52" s="2" t="s">
        <v>6</v>
      </c>
      <c r="C52" s="2"/>
      <c r="D52" s="2" t="s">
        <v>11</v>
      </c>
      <c r="E52" s="2"/>
      <c r="F52" s="8"/>
      <c r="G52" s="10" t="s">
        <v>12</v>
      </c>
      <c r="H52" s="10" t="s">
        <v>51</v>
      </c>
      <c r="I52" s="10" t="s">
        <v>51</v>
      </c>
      <c r="J52" s="10" t="s">
        <v>12</v>
      </c>
      <c r="K52" s="10" t="s">
        <v>12</v>
      </c>
      <c r="L52" s="10">
        <f>PRODUCT(H12,I13-I12,J13-J12,K12,L12)</f>
        <v>2400</v>
      </c>
      <c r="M52" s="18">
        <f t="shared" si="11"/>
        <v>7.2427160909612713E-6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55000000000000004">
      <c r="A53" s="2"/>
      <c r="B53" s="2"/>
      <c r="C53" s="2"/>
      <c r="D53" s="2" t="s">
        <v>12</v>
      </c>
      <c r="E53" s="2"/>
      <c r="G53" s="10" t="s">
        <v>51</v>
      </c>
      <c r="H53" s="10" t="s">
        <v>12</v>
      </c>
      <c r="I53" s="10" t="s">
        <v>12</v>
      </c>
      <c r="J53" s="10" t="s">
        <v>12</v>
      </c>
      <c r="K53" s="10" t="s">
        <v>51</v>
      </c>
      <c r="L53" s="10">
        <f>PRODUCT(H13-H12,I12,J12,K12,L13-L12)</f>
        <v>2450</v>
      </c>
      <c r="M53" s="18">
        <f t="shared" si="11"/>
        <v>7.3936060095229648E-6</v>
      </c>
    </row>
    <row r="54" spans="1:28" x14ac:dyDescent="0.55000000000000004">
      <c r="G54" s="10" t="s">
        <v>51</v>
      </c>
      <c r="H54" s="10" t="s">
        <v>12</v>
      </c>
      <c r="I54" s="10" t="s">
        <v>12</v>
      </c>
      <c r="J54" s="10" t="s">
        <v>51</v>
      </c>
      <c r="K54" s="10" t="s">
        <v>12</v>
      </c>
      <c r="L54" s="10">
        <f>PRODUCT(H13-H12,I12,J12,K13-K12,L12)</f>
        <v>2550</v>
      </c>
      <c r="M54" s="18">
        <f t="shared" si="11"/>
        <v>7.6953858466463511E-6</v>
      </c>
    </row>
    <row r="55" spans="1:28" x14ac:dyDescent="0.55000000000000004">
      <c r="G55" s="10" t="s">
        <v>51</v>
      </c>
      <c r="H55" s="10" t="s">
        <v>12</v>
      </c>
      <c r="I55" s="10" t="s">
        <v>51</v>
      </c>
      <c r="J55" s="10" t="s">
        <v>12</v>
      </c>
      <c r="K55" s="10" t="s">
        <v>12</v>
      </c>
      <c r="L55" s="10">
        <f>PRODUCT(H13-H12,I12,J13-J12,K12,L12)</f>
        <v>2400</v>
      </c>
      <c r="M55" s="18">
        <f t="shared" si="11"/>
        <v>7.2427160909612713E-6</v>
      </c>
    </row>
    <row r="56" spans="1:28" x14ac:dyDescent="0.55000000000000004">
      <c r="G56" s="10" t="s">
        <v>51</v>
      </c>
      <c r="H56" s="10" t="s">
        <v>51</v>
      </c>
      <c r="I56" s="10" t="s">
        <v>12</v>
      </c>
      <c r="J56" s="10" t="s">
        <v>12</v>
      </c>
      <c r="K56" s="10" t="s">
        <v>12</v>
      </c>
      <c r="L56" s="10">
        <f>PRODUCT(H13-H12,I13-I12,J12,K12,L12)</f>
        <v>2500</v>
      </c>
      <c r="M56" s="18">
        <f t="shared" si="11"/>
        <v>7.5444959280846575E-6</v>
      </c>
      <c r="O56" s="53">
        <f>SUM(M57,M64,M66)</f>
        <v>7.4986253928419039E-5</v>
      </c>
    </row>
    <row r="57" spans="1:28" x14ac:dyDescent="0.55000000000000004">
      <c r="G57" s="10"/>
      <c r="H57" s="10"/>
      <c r="I57" s="10"/>
      <c r="J57" s="10"/>
      <c r="K57" s="10"/>
      <c r="L57" s="10"/>
      <c r="M57" s="19">
        <f>SUM(M47:M56)</f>
        <v>7.4234822133981804E-5</v>
      </c>
    </row>
    <row r="58" spans="1:28" x14ac:dyDescent="0.55000000000000004">
      <c r="G58" s="55" t="s">
        <v>19</v>
      </c>
      <c r="H58" s="55"/>
      <c r="I58" s="55"/>
      <c r="J58" s="55"/>
      <c r="K58" s="55"/>
      <c r="L58" s="55"/>
      <c r="M58" s="55"/>
    </row>
    <row r="59" spans="1:28" x14ac:dyDescent="0.55000000000000004"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51</v>
      </c>
      <c r="L59" s="10">
        <f>PRODUCT(H12:K12,L13-L12)</f>
        <v>49</v>
      </c>
      <c r="M59" s="17">
        <f>L59/$AA$1</f>
        <v>1.478721201904593E-7</v>
      </c>
    </row>
    <row r="60" spans="1:28" x14ac:dyDescent="0.55000000000000004">
      <c r="G60" s="10" t="s">
        <v>12</v>
      </c>
      <c r="H60" s="10" t="s">
        <v>12</v>
      </c>
      <c r="I60" s="10" t="s">
        <v>12</v>
      </c>
      <c r="J60" s="10" t="s">
        <v>51</v>
      </c>
      <c r="K60" s="10" t="s">
        <v>12</v>
      </c>
      <c r="L60" s="10">
        <f>PRODUCT(H12:J12,K13-K12,L12)</f>
        <v>51</v>
      </c>
      <c r="M60" s="17">
        <f>L60/$AA$1</f>
        <v>1.5390771693292702E-7</v>
      </c>
    </row>
    <row r="61" spans="1:28" x14ac:dyDescent="0.55000000000000004">
      <c r="G61" s="10" t="s">
        <v>12</v>
      </c>
      <c r="H61" s="10" t="s">
        <v>12</v>
      </c>
      <c r="I61" s="10" t="s">
        <v>51</v>
      </c>
      <c r="J61" s="10" t="s">
        <v>12</v>
      </c>
      <c r="K61" s="10" t="s">
        <v>12</v>
      </c>
      <c r="L61" s="10">
        <f>PRODUCT(H12:I12,J13-J12,K12,L12)</f>
        <v>48</v>
      </c>
      <c r="M61" s="17">
        <f>L61/$AA$1</f>
        <v>1.4485432181922542E-7</v>
      </c>
    </row>
    <row r="62" spans="1:28" x14ac:dyDescent="0.55000000000000004">
      <c r="G62" s="10" t="s">
        <v>12</v>
      </c>
      <c r="H62" s="10" t="s">
        <v>51</v>
      </c>
      <c r="I62" s="10" t="s">
        <v>12</v>
      </c>
      <c r="J62" s="10" t="s">
        <v>12</v>
      </c>
      <c r="K62" s="10" t="s">
        <v>12</v>
      </c>
      <c r="L62" s="10">
        <f>PRODUCT(H12,I13-I12,J12,K12,L12)</f>
        <v>50</v>
      </c>
      <c r="M62" s="17">
        <f>L62/$AA$1</f>
        <v>1.5088991856169316E-7</v>
      </c>
    </row>
    <row r="63" spans="1:28" x14ac:dyDescent="0.55000000000000004">
      <c r="G63" s="10" t="s">
        <v>51</v>
      </c>
      <c r="H63" s="10" t="s">
        <v>12</v>
      </c>
      <c r="I63" s="10" t="s">
        <v>12</v>
      </c>
      <c r="J63" s="10" t="s">
        <v>12</v>
      </c>
      <c r="K63" s="10" t="s">
        <v>12</v>
      </c>
      <c r="L63" s="10">
        <f>PRODUCT(H13-H12,I12,J12,K12,L12)</f>
        <v>50</v>
      </c>
      <c r="M63" s="17">
        <f>L63/$AA$1</f>
        <v>1.5088991856169316E-7</v>
      </c>
    </row>
    <row r="64" spans="1:28" x14ac:dyDescent="0.55000000000000004">
      <c r="G64" s="10"/>
      <c r="H64" s="10"/>
      <c r="I64" s="10"/>
      <c r="J64" s="10"/>
      <c r="K64" s="10"/>
      <c r="L64" s="10"/>
      <c r="M64" s="20">
        <f>SUM(M59:M63)</f>
        <v>7.4841399606599801E-7</v>
      </c>
    </row>
    <row r="65" spans="7:13" x14ac:dyDescent="0.55000000000000004">
      <c r="G65" s="55" t="s">
        <v>18</v>
      </c>
      <c r="H65" s="55"/>
      <c r="I65" s="55"/>
      <c r="J65" s="55"/>
      <c r="K65" s="55"/>
      <c r="L65" s="55"/>
      <c r="M65" s="55"/>
    </row>
    <row r="66" spans="7:13" x14ac:dyDescent="0.55000000000000004">
      <c r="G66" s="10" t="s">
        <v>12</v>
      </c>
      <c r="H66" s="10" t="s">
        <v>12</v>
      </c>
      <c r="I66" s="10" t="s">
        <v>12</v>
      </c>
      <c r="J66" s="10" t="s">
        <v>12</v>
      </c>
      <c r="K66" s="10" t="s">
        <v>12</v>
      </c>
      <c r="L66" s="10">
        <f>PRODUCT(H12:L12)</f>
        <v>1</v>
      </c>
      <c r="M66" s="21">
        <f>L66/$AA$1</f>
        <v>3.0177983712338632E-9</v>
      </c>
    </row>
  </sheetData>
  <mergeCells count="6">
    <mergeCell ref="G65:M65"/>
    <mergeCell ref="G15:K15"/>
    <mergeCell ref="S48:U48"/>
    <mergeCell ref="G45:K45"/>
    <mergeCell ref="G46:M46"/>
    <mergeCell ref="G58:M58"/>
  </mergeCells>
  <conditionalFormatting sqref="AP2:AT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{C8037728-D485-4B95-A3ED-A63D4F3BA97C}</x14:id>
        </ext>
      </extLst>
    </cfRule>
  </conditionalFormatting>
  <pageMargins left="0.7" right="0.7" top="0.75" bottom="0.75" header="0.3" footer="0.3"/>
  <pageSetup orientation="portrait" r:id="rId1"/>
  <ignoredErrors>
    <ignoredError sqref="S11:W11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037728-D485-4B95-A3ED-A63D4F3BA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AP2:AT12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365C-5BAA-45BA-926F-3C76F4BE55F6}">
  <dimension ref="A1:I40"/>
  <sheetViews>
    <sheetView topLeftCell="A25" workbookViewId="0">
      <selection activeCell="A32" sqref="A32:B40"/>
    </sheetView>
  </sheetViews>
  <sheetFormatPr defaultRowHeight="14.4" x14ac:dyDescent="0.55000000000000004"/>
  <cols>
    <col min="1" max="1" width="13.83984375" customWidth="1"/>
    <col min="3" max="3" width="10.9453125" customWidth="1"/>
  </cols>
  <sheetData>
    <row r="1" spans="1:9" x14ac:dyDescent="0.55000000000000004">
      <c r="G1" s="24" t="s">
        <v>74</v>
      </c>
      <c r="H1" s="1"/>
      <c r="I1" s="24" t="s">
        <v>32</v>
      </c>
    </row>
    <row r="2" spans="1:9" x14ac:dyDescent="0.55000000000000004">
      <c r="G2" s="2">
        <v>2500</v>
      </c>
      <c r="H2" s="1"/>
      <c r="I2" s="2">
        <v>25</v>
      </c>
    </row>
    <row r="3" spans="1:9" x14ac:dyDescent="0.55000000000000004">
      <c r="A3" s="55" t="s">
        <v>60</v>
      </c>
      <c r="B3" s="55"/>
      <c r="C3" s="55"/>
      <c r="D3" s="55"/>
    </row>
    <row r="5" spans="1:9" x14ac:dyDescent="0.55000000000000004">
      <c r="A5" s="24" t="s">
        <v>68</v>
      </c>
      <c r="B5" s="24" t="s">
        <v>69</v>
      </c>
      <c r="C5" s="48" t="s">
        <v>75</v>
      </c>
      <c r="D5" s="24" t="s">
        <v>82</v>
      </c>
    </row>
    <row r="6" spans="1:9" x14ac:dyDescent="0.55000000000000004">
      <c r="A6" s="2" t="s">
        <v>84</v>
      </c>
      <c r="B6" s="2">
        <v>300</v>
      </c>
      <c r="C6" s="2" t="s">
        <v>76</v>
      </c>
      <c r="D6" s="2">
        <f>B6/SUM($B$6:$B$14)</f>
        <v>0.3</v>
      </c>
    </row>
    <row r="7" spans="1:9" x14ac:dyDescent="0.55000000000000004">
      <c r="A7" s="2" t="s">
        <v>70</v>
      </c>
      <c r="B7" s="2">
        <v>225</v>
      </c>
      <c r="C7" s="2">
        <f>8*I2</f>
        <v>200</v>
      </c>
      <c r="D7" s="2">
        <f t="shared" ref="D7:D14" si="0">B7/SUM($B$6:$B$14)</f>
        <v>0.22500000000000001</v>
      </c>
    </row>
    <row r="8" spans="1:9" x14ac:dyDescent="0.55000000000000004">
      <c r="A8" s="2" t="s">
        <v>71</v>
      </c>
      <c r="B8" s="2">
        <v>187</v>
      </c>
      <c r="C8" s="2">
        <f>10*I2</f>
        <v>250</v>
      </c>
      <c r="D8" s="2">
        <f t="shared" si="0"/>
        <v>0.187</v>
      </c>
    </row>
    <row r="9" spans="1:9" x14ac:dyDescent="0.55000000000000004">
      <c r="A9" s="2" t="s">
        <v>72</v>
      </c>
      <c r="B9" s="2">
        <v>90</v>
      </c>
      <c r="C9" s="2">
        <f>12*I2</f>
        <v>300</v>
      </c>
      <c r="D9" s="2">
        <f t="shared" si="0"/>
        <v>0.09</v>
      </c>
    </row>
    <row r="10" spans="1:9" x14ac:dyDescent="0.55000000000000004">
      <c r="A10" s="2" t="s">
        <v>73</v>
      </c>
      <c r="B10" s="2">
        <v>22</v>
      </c>
      <c r="C10" s="2">
        <f>15*I2</f>
        <v>375</v>
      </c>
      <c r="D10" s="2">
        <f t="shared" si="0"/>
        <v>2.1999999999999999E-2</v>
      </c>
    </row>
    <row r="11" spans="1:9" x14ac:dyDescent="0.55000000000000004">
      <c r="A11" s="2">
        <v>3.2000000000000002E-3</v>
      </c>
      <c r="B11" s="2">
        <v>75</v>
      </c>
      <c r="C11" s="2">
        <f>A11*$I$2</f>
        <v>0.08</v>
      </c>
      <c r="D11" s="2">
        <f t="shared" si="0"/>
        <v>7.4999999999999997E-2</v>
      </c>
    </row>
    <row r="12" spans="1:9" x14ac:dyDescent="0.55000000000000004">
      <c r="A12" s="2">
        <v>4.0000000000000001E-3</v>
      </c>
      <c r="B12" s="2">
        <v>63</v>
      </c>
      <c r="C12" s="2">
        <f t="shared" ref="C12:C14" si="1">A12*$I$2</f>
        <v>0.1</v>
      </c>
      <c r="D12" s="2">
        <f t="shared" si="0"/>
        <v>6.3E-2</v>
      </c>
    </row>
    <row r="13" spans="1:9" x14ac:dyDescent="0.55000000000000004">
      <c r="A13" s="2">
        <v>4.7999999999999996E-3</v>
      </c>
      <c r="B13" s="2">
        <v>30</v>
      </c>
      <c r="C13" s="2">
        <f t="shared" si="1"/>
        <v>0.12</v>
      </c>
      <c r="D13" s="2">
        <f t="shared" si="0"/>
        <v>0.03</v>
      </c>
    </row>
    <row r="14" spans="1:9" x14ac:dyDescent="0.55000000000000004">
      <c r="A14" s="2">
        <v>6.0000000000000001E-3</v>
      </c>
      <c r="B14" s="2">
        <v>8</v>
      </c>
      <c r="C14" s="2">
        <f t="shared" si="1"/>
        <v>0.15</v>
      </c>
      <c r="D14" s="2">
        <f t="shared" si="0"/>
        <v>8.0000000000000002E-3</v>
      </c>
    </row>
    <row r="16" spans="1:9" x14ac:dyDescent="0.55000000000000004">
      <c r="A16" s="55" t="s">
        <v>77</v>
      </c>
      <c r="B16" s="55"/>
      <c r="C16" s="55"/>
      <c r="D16" s="55"/>
    </row>
    <row r="18" spans="1:4" x14ac:dyDescent="0.55000000000000004">
      <c r="A18" s="24" t="s">
        <v>68</v>
      </c>
      <c r="B18" s="24" t="s">
        <v>69</v>
      </c>
      <c r="C18" s="48" t="s">
        <v>75</v>
      </c>
      <c r="D18" s="24" t="s">
        <v>82</v>
      </c>
    </row>
    <row r="19" spans="1:4" x14ac:dyDescent="0.55000000000000004">
      <c r="A19" s="2" t="s">
        <v>85</v>
      </c>
      <c r="B19" s="2">
        <v>300</v>
      </c>
      <c r="C19" s="2" t="s">
        <v>76</v>
      </c>
      <c r="D19" s="2">
        <f>B19/SUM($B$19:$B$27)</f>
        <v>0.3</v>
      </c>
    </row>
    <row r="20" spans="1:4" x14ac:dyDescent="0.55000000000000004">
      <c r="A20" s="2" t="s">
        <v>78</v>
      </c>
      <c r="B20" s="2">
        <v>225</v>
      </c>
      <c r="C20" s="2">
        <f>20*I2</f>
        <v>500</v>
      </c>
      <c r="D20" s="2">
        <f t="shared" ref="D20:D27" si="2">B20/SUM($B$19:$B$27)</f>
        <v>0.22500000000000001</v>
      </c>
    </row>
    <row r="21" spans="1:4" x14ac:dyDescent="0.55000000000000004">
      <c r="A21" s="2" t="s">
        <v>79</v>
      </c>
      <c r="B21" s="2">
        <v>187</v>
      </c>
      <c r="C21" s="2">
        <f>30*I2</f>
        <v>750</v>
      </c>
      <c r="D21" s="2">
        <f t="shared" si="2"/>
        <v>0.187</v>
      </c>
    </row>
    <row r="22" spans="1:4" x14ac:dyDescent="0.55000000000000004">
      <c r="A22" s="10" t="s">
        <v>80</v>
      </c>
      <c r="B22" s="10">
        <v>90</v>
      </c>
      <c r="C22" s="2">
        <f>40*I2</f>
        <v>1000</v>
      </c>
      <c r="D22" s="2">
        <f t="shared" si="2"/>
        <v>0.09</v>
      </c>
    </row>
    <row r="23" spans="1:4" x14ac:dyDescent="0.55000000000000004">
      <c r="A23" s="10" t="s">
        <v>81</v>
      </c>
      <c r="B23" s="10">
        <v>22</v>
      </c>
      <c r="C23" s="2">
        <f>50*I2</f>
        <v>1250</v>
      </c>
      <c r="D23" s="2">
        <f t="shared" si="2"/>
        <v>2.1999999999999999E-2</v>
      </c>
    </row>
    <row r="24" spans="1:4" x14ac:dyDescent="0.55000000000000004">
      <c r="A24" s="2">
        <v>8.0000000000000002E-3</v>
      </c>
      <c r="B24" s="10">
        <v>75</v>
      </c>
      <c r="C24" s="2">
        <f>A24*$I$2</f>
        <v>0.2</v>
      </c>
      <c r="D24" s="2">
        <f t="shared" si="2"/>
        <v>7.4999999999999997E-2</v>
      </c>
    </row>
    <row r="25" spans="1:4" x14ac:dyDescent="0.55000000000000004">
      <c r="A25" s="2">
        <v>1.2E-2</v>
      </c>
      <c r="B25" s="10">
        <v>63</v>
      </c>
      <c r="C25" s="2">
        <f>A25*$I$2</f>
        <v>0.3</v>
      </c>
      <c r="D25" s="2">
        <f t="shared" si="2"/>
        <v>6.3E-2</v>
      </c>
    </row>
    <row r="26" spans="1:4" x14ac:dyDescent="0.55000000000000004">
      <c r="A26" s="2">
        <v>1.6E-2</v>
      </c>
      <c r="B26" s="10">
        <v>30</v>
      </c>
      <c r="C26" s="2">
        <f t="shared" ref="C26:C27" si="3">A26*$I$2</f>
        <v>0.4</v>
      </c>
      <c r="D26" s="2">
        <f t="shared" si="2"/>
        <v>0.03</v>
      </c>
    </row>
    <row r="27" spans="1:4" x14ac:dyDescent="0.55000000000000004">
      <c r="A27" s="2">
        <v>0.02</v>
      </c>
      <c r="B27" s="10">
        <v>8</v>
      </c>
      <c r="C27" s="2">
        <f t="shared" si="3"/>
        <v>0.5</v>
      </c>
      <c r="D27" s="2">
        <f t="shared" si="2"/>
        <v>8.0000000000000002E-3</v>
      </c>
    </row>
    <row r="30" spans="1:4" x14ac:dyDescent="0.55000000000000004">
      <c r="A30" s="55" t="s">
        <v>83</v>
      </c>
      <c r="B30" s="55"/>
      <c r="C30" s="55"/>
      <c r="D30" s="55"/>
    </row>
    <row r="31" spans="1:4" x14ac:dyDescent="0.55000000000000004">
      <c r="A31" s="24" t="s">
        <v>68</v>
      </c>
      <c r="B31" s="24" t="s">
        <v>69</v>
      </c>
      <c r="C31" s="48" t="s">
        <v>75</v>
      </c>
      <c r="D31" s="24" t="s">
        <v>82</v>
      </c>
    </row>
    <row r="32" spans="1:4" x14ac:dyDescent="0.55000000000000004">
      <c r="A32" s="2" t="s">
        <v>86</v>
      </c>
      <c r="B32" s="2">
        <v>300</v>
      </c>
      <c r="C32" s="2" t="s">
        <v>76</v>
      </c>
      <c r="D32" s="2">
        <f>B32/SUM($B$32:$B$40)</f>
        <v>0.3</v>
      </c>
    </row>
    <row r="33" spans="1:4" x14ac:dyDescent="0.55000000000000004">
      <c r="A33" s="2" t="s">
        <v>87</v>
      </c>
      <c r="B33" s="2">
        <v>225</v>
      </c>
      <c r="C33" s="2">
        <f>60*I2</f>
        <v>1500</v>
      </c>
      <c r="D33" s="2">
        <f t="shared" ref="D33:D40" si="4">B33/SUM($B$32:$B$40)</f>
        <v>0.22500000000000001</v>
      </c>
    </row>
    <row r="34" spans="1:4" x14ac:dyDescent="0.55000000000000004">
      <c r="A34" s="2" t="s">
        <v>88</v>
      </c>
      <c r="B34" s="2">
        <v>187</v>
      </c>
      <c r="C34" s="2">
        <f>70*I2</f>
        <v>1750</v>
      </c>
      <c r="D34" s="2">
        <f t="shared" si="4"/>
        <v>0.187</v>
      </c>
    </row>
    <row r="35" spans="1:4" x14ac:dyDescent="0.55000000000000004">
      <c r="A35" s="10" t="s">
        <v>89</v>
      </c>
      <c r="B35" s="10">
        <v>90</v>
      </c>
      <c r="C35" s="2">
        <f>80*I2</f>
        <v>2000</v>
      </c>
      <c r="D35" s="2">
        <f t="shared" si="4"/>
        <v>0.09</v>
      </c>
    </row>
    <row r="36" spans="1:4" x14ac:dyDescent="0.55000000000000004">
      <c r="A36" s="10" t="s">
        <v>90</v>
      </c>
      <c r="B36" s="10">
        <v>22</v>
      </c>
      <c r="C36" s="2">
        <f>150*I2</f>
        <v>3750</v>
      </c>
      <c r="D36" s="2">
        <f t="shared" si="4"/>
        <v>2.1999999999999999E-2</v>
      </c>
    </row>
    <row r="37" spans="1:4" x14ac:dyDescent="0.55000000000000004">
      <c r="A37" s="2">
        <v>2.4E-2</v>
      </c>
      <c r="B37" s="10">
        <v>75</v>
      </c>
      <c r="C37" s="2">
        <f>A37*$I$2</f>
        <v>0.6</v>
      </c>
      <c r="D37" s="2">
        <f t="shared" si="4"/>
        <v>7.4999999999999997E-2</v>
      </c>
    </row>
    <row r="38" spans="1:4" x14ac:dyDescent="0.55000000000000004">
      <c r="A38" s="2">
        <v>2.8000000000000001E-2</v>
      </c>
      <c r="B38" s="10">
        <v>63</v>
      </c>
      <c r="C38" s="2">
        <f t="shared" ref="C38:C40" si="5">A38*$I$2</f>
        <v>0.70000000000000007</v>
      </c>
      <c r="D38" s="2">
        <f t="shared" si="4"/>
        <v>6.3E-2</v>
      </c>
    </row>
    <row r="39" spans="1:4" x14ac:dyDescent="0.55000000000000004">
      <c r="A39" s="2">
        <v>3.2000000000000001E-2</v>
      </c>
      <c r="B39" s="10">
        <v>30</v>
      </c>
      <c r="C39" s="2">
        <f>A39*$I$2</f>
        <v>0.8</v>
      </c>
      <c r="D39" s="2">
        <f t="shared" si="4"/>
        <v>0.03</v>
      </c>
    </row>
    <row r="40" spans="1:4" x14ac:dyDescent="0.55000000000000004">
      <c r="A40" s="2">
        <v>0.06</v>
      </c>
      <c r="B40" s="10">
        <v>8</v>
      </c>
      <c r="C40" s="2">
        <f t="shared" si="5"/>
        <v>1.5</v>
      </c>
      <c r="D40" s="2">
        <f t="shared" si="4"/>
        <v>8.0000000000000002E-3</v>
      </c>
    </row>
  </sheetData>
  <mergeCells count="3">
    <mergeCell ref="A3:D3"/>
    <mergeCell ref="A16:D16"/>
    <mergeCell ref="A30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F380-E572-47CD-BE5B-E0F098B1B2CB}">
  <dimension ref="A1:U32"/>
  <sheetViews>
    <sheetView topLeftCell="E1" workbookViewId="0">
      <selection activeCell="M10" sqref="M10"/>
    </sheetView>
  </sheetViews>
  <sheetFormatPr defaultRowHeight="14.4" x14ac:dyDescent="0.55000000000000004"/>
  <cols>
    <col min="1" max="1" width="19.68359375" customWidth="1"/>
    <col min="6" max="6" width="11.26171875" customWidth="1"/>
    <col min="12" max="12" width="11.68359375" bestFit="1" customWidth="1"/>
    <col min="13" max="13" width="21.68359375" bestFit="1" customWidth="1"/>
    <col min="15" max="15" width="11.68359375" bestFit="1" customWidth="1"/>
    <col min="18" max="18" width="11.68359375" bestFit="1" customWidth="1"/>
  </cols>
  <sheetData>
    <row r="1" spans="1:21" ht="15.6" x14ac:dyDescent="0.6">
      <c r="A1" s="34">
        <v>7500000000000</v>
      </c>
      <c r="B1">
        <f>A1/(1000000*25)</f>
        <v>300000</v>
      </c>
      <c r="E1" s="23" t="s">
        <v>17</v>
      </c>
      <c r="F1" s="22" t="s">
        <v>18</v>
      </c>
      <c r="G1" s="22" t="s">
        <v>19</v>
      </c>
      <c r="H1" s="22" t="s">
        <v>20</v>
      </c>
      <c r="I1" s="22" t="s">
        <v>21</v>
      </c>
      <c r="L1" s="33" t="s">
        <v>61</v>
      </c>
    </row>
    <row r="2" spans="1:21" x14ac:dyDescent="0.55000000000000004">
      <c r="E2" s="22" t="s">
        <v>5</v>
      </c>
      <c r="F2" s="2">
        <v>30</v>
      </c>
      <c r="G2" s="2">
        <v>6</v>
      </c>
      <c r="H2" s="2">
        <v>3</v>
      </c>
      <c r="I2" s="2">
        <v>1</v>
      </c>
      <c r="L2" s="33" t="s">
        <v>62</v>
      </c>
    </row>
    <row r="3" spans="1:21" x14ac:dyDescent="0.55000000000000004">
      <c r="E3" s="22" t="s">
        <v>53</v>
      </c>
      <c r="F3" s="2">
        <v>50</v>
      </c>
      <c r="G3" s="2">
        <v>10</v>
      </c>
      <c r="H3" s="2">
        <v>5</v>
      </c>
      <c r="I3" s="2">
        <v>0</v>
      </c>
      <c r="L3" s="33" t="s">
        <v>63</v>
      </c>
    </row>
    <row r="4" spans="1:21" x14ac:dyDescent="0.55000000000000004">
      <c r="E4" s="22" t="s">
        <v>6</v>
      </c>
      <c r="F4" s="10">
        <v>100</v>
      </c>
      <c r="G4" s="10">
        <v>20</v>
      </c>
      <c r="H4" s="10">
        <v>10</v>
      </c>
      <c r="I4" s="2">
        <v>0</v>
      </c>
      <c r="L4" s="33" t="s">
        <v>64</v>
      </c>
    </row>
    <row r="5" spans="1:21" x14ac:dyDescent="0.55000000000000004">
      <c r="E5" s="22" t="s">
        <v>54</v>
      </c>
      <c r="F5" s="10">
        <v>150</v>
      </c>
      <c r="G5" s="10">
        <v>30</v>
      </c>
      <c r="H5" s="10">
        <v>15</v>
      </c>
      <c r="I5" s="2">
        <v>0</v>
      </c>
      <c r="L5" s="33" t="s">
        <v>65</v>
      </c>
    </row>
    <row r="6" spans="1:21" x14ac:dyDescent="0.55000000000000004">
      <c r="E6" s="22" t="s">
        <v>7</v>
      </c>
      <c r="F6" s="10">
        <v>200</v>
      </c>
      <c r="G6" s="10">
        <v>40</v>
      </c>
      <c r="H6" s="10">
        <v>20</v>
      </c>
      <c r="I6" s="2">
        <v>0</v>
      </c>
      <c r="L6" s="33" t="s">
        <v>66</v>
      </c>
    </row>
    <row r="7" spans="1:21" x14ac:dyDescent="0.55000000000000004">
      <c r="E7" s="22" t="s">
        <v>55</v>
      </c>
      <c r="F7" s="10">
        <v>250</v>
      </c>
      <c r="G7" s="10">
        <v>50</v>
      </c>
      <c r="H7" s="10">
        <v>25</v>
      </c>
      <c r="I7" s="2">
        <v>0</v>
      </c>
    </row>
    <row r="8" spans="1:21" x14ac:dyDescent="0.55000000000000004">
      <c r="E8" s="22" t="s">
        <v>8</v>
      </c>
      <c r="F8" s="10">
        <v>300</v>
      </c>
      <c r="G8" s="10">
        <v>60</v>
      </c>
      <c r="H8" s="10">
        <v>30</v>
      </c>
      <c r="I8" s="2">
        <v>0</v>
      </c>
      <c r="L8" s="1"/>
      <c r="M8" s="1">
        <v>0</v>
      </c>
      <c r="N8" s="1">
        <v>1</v>
      </c>
      <c r="O8" s="1">
        <v>2</v>
      </c>
      <c r="P8" s="1">
        <v>3</v>
      </c>
      <c r="Q8" s="1">
        <v>4</v>
      </c>
      <c r="R8" s="1">
        <v>5</v>
      </c>
      <c r="S8" s="1">
        <v>6</v>
      </c>
      <c r="T8" s="1">
        <v>7</v>
      </c>
      <c r="U8" s="1">
        <v>8</v>
      </c>
    </row>
    <row r="9" spans="1:21" x14ac:dyDescent="0.55000000000000004">
      <c r="E9" s="22" t="s">
        <v>9</v>
      </c>
      <c r="F9" s="10">
        <v>500</v>
      </c>
      <c r="G9" s="10">
        <v>100</v>
      </c>
      <c r="H9" s="10">
        <v>50</v>
      </c>
      <c r="I9" s="2">
        <v>0</v>
      </c>
      <c r="L9" s="8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55000000000000004">
      <c r="E10" s="22" t="s">
        <v>10</v>
      </c>
      <c r="F10" s="10">
        <v>1000</v>
      </c>
      <c r="G10" s="10">
        <v>200</v>
      </c>
      <c r="H10" s="10">
        <v>100</v>
      </c>
      <c r="I10" s="2">
        <v>0</v>
      </c>
      <c r="L10" s="8">
        <v>2</v>
      </c>
      <c r="M10" s="41">
        <v>248631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55000000000000004">
      <c r="E11" s="22" t="s">
        <v>11</v>
      </c>
      <c r="F11" s="2">
        <v>0</v>
      </c>
      <c r="G11" s="2">
        <v>0</v>
      </c>
      <c r="H11" s="2">
        <v>0</v>
      </c>
      <c r="I11" s="2">
        <v>0</v>
      </c>
      <c r="L11" s="8">
        <v>3</v>
      </c>
      <c r="M11" s="41">
        <v>108015</v>
      </c>
      <c r="N11" s="1">
        <v>107375</v>
      </c>
      <c r="O11" s="1">
        <v>88197</v>
      </c>
      <c r="P11" s="1">
        <v>51511</v>
      </c>
      <c r="Q11" s="1">
        <v>37471</v>
      </c>
      <c r="R11" s="1">
        <v>19289</v>
      </c>
      <c r="S11" s="1">
        <v>11324</v>
      </c>
      <c r="T11" s="1">
        <v>6796</v>
      </c>
      <c r="U11" s="1">
        <v>5133</v>
      </c>
    </row>
    <row r="12" spans="1:21" x14ac:dyDescent="0.55000000000000004">
      <c r="E12" s="22" t="s">
        <v>12</v>
      </c>
      <c r="F12" s="2">
        <v>0</v>
      </c>
      <c r="G12" s="2">
        <v>0</v>
      </c>
      <c r="H12" s="2">
        <v>0</v>
      </c>
      <c r="I12" s="2">
        <v>0</v>
      </c>
      <c r="L12" s="8">
        <v>4</v>
      </c>
      <c r="M12" s="40">
        <v>34082</v>
      </c>
      <c r="N12" s="1">
        <v>33397</v>
      </c>
      <c r="O12" s="1">
        <v>24389</v>
      </c>
      <c r="P12" s="1">
        <v>12677</v>
      </c>
      <c r="Q12" s="1">
        <v>8451</v>
      </c>
      <c r="R12" s="1">
        <v>3818</v>
      </c>
      <c r="S12" s="1">
        <v>1882</v>
      </c>
      <c r="T12" s="1">
        <v>995</v>
      </c>
      <c r="U12" s="1">
        <v>560</v>
      </c>
    </row>
    <row r="13" spans="1:21" x14ac:dyDescent="0.55000000000000004">
      <c r="L13" s="8">
        <v>5</v>
      </c>
      <c r="M13" s="9">
        <v>9368</v>
      </c>
      <c r="N13" s="1">
        <v>10225</v>
      </c>
      <c r="O13" s="1">
        <v>7474</v>
      </c>
      <c r="P13" s="1">
        <v>3087</v>
      </c>
      <c r="Q13" s="1">
        <v>1738</v>
      </c>
      <c r="R13" s="1">
        <v>700</v>
      </c>
      <c r="S13" s="1">
        <v>279</v>
      </c>
      <c r="T13" s="1">
        <v>120</v>
      </c>
      <c r="U13" s="1">
        <v>50</v>
      </c>
    </row>
    <row r="14" spans="1:21" x14ac:dyDescent="0.55000000000000004">
      <c r="E14">
        <v>0</v>
      </c>
      <c r="F14">
        <f>F2*$B$1</f>
        <v>9000000</v>
      </c>
      <c r="G14">
        <f>G2*$B$1</f>
        <v>1800000</v>
      </c>
      <c r="H14">
        <f>H2*$B$1</f>
        <v>900000</v>
      </c>
      <c r="I14">
        <f>I2*$B$1</f>
        <v>300000</v>
      </c>
      <c r="L14" s="26"/>
      <c r="M14" s="39"/>
    </row>
    <row r="15" spans="1:21" x14ac:dyDescent="0.55000000000000004">
      <c r="E15">
        <v>1</v>
      </c>
      <c r="F15">
        <f t="shared" ref="F15:I22" si="0">F3*$B$1</f>
        <v>15000000</v>
      </c>
      <c r="G15">
        <f t="shared" si="0"/>
        <v>3000000</v>
      </c>
      <c r="H15">
        <f t="shared" si="0"/>
        <v>1500000</v>
      </c>
      <c r="I15">
        <f t="shared" si="0"/>
        <v>0</v>
      </c>
      <c r="L15" s="42" t="s">
        <v>67</v>
      </c>
      <c r="M15" s="39"/>
    </row>
    <row r="16" spans="1:21" x14ac:dyDescent="0.55000000000000004">
      <c r="E16">
        <v>2</v>
      </c>
      <c r="F16">
        <f t="shared" si="0"/>
        <v>30000000</v>
      </c>
      <c r="G16">
        <f t="shared" si="0"/>
        <v>6000000</v>
      </c>
      <c r="H16">
        <f t="shared" si="0"/>
        <v>3000000</v>
      </c>
      <c r="I16">
        <f t="shared" si="0"/>
        <v>0</v>
      </c>
      <c r="L16" s="26">
        <f>U13*F22</f>
        <v>15000000000</v>
      </c>
      <c r="M16" s="39">
        <f>L16/$A$1</f>
        <v>2E-3</v>
      </c>
      <c r="O16">
        <f>R13*F19</f>
        <v>52500000000</v>
      </c>
      <c r="P16" s="35">
        <f>O16/$A$1</f>
        <v>7.0000000000000001E-3</v>
      </c>
      <c r="R16">
        <f>O13*F16</f>
        <v>224220000000</v>
      </c>
      <c r="S16" s="35">
        <f>R16/$A$1</f>
        <v>2.9895999999999999E-2</v>
      </c>
    </row>
    <row r="17" spans="5:19" x14ac:dyDescent="0.55000000000000004">
      <c r="E17">
        <v>3</v>
      </c>
      <c r="F17">
        <f t="shared" si="0"/>
        <v>45000000</v>
      </c>
      <c r="G17">
        <f t="shared" si="0"/>
        <v>9000000</v>
      </c>
      <c r="H17">
        <f t="shared" si="0"/>
        <v>4500000</v>
      </c>
      <c r="I17">
        <f t="shared" si="0"/>
        <v>0</v>
      </c>
      <c r="L17" s="26">
        <f>U12*G22</f>
        <v>33600000000</v>
      </c>
      <c r="M17" s="39">
        <f>L17/$A$1</f>
        <v>4.4799999999999996E-3</v>
      </c>
      <c r="O17">
        <f>G19*R12</f>
        <v>57270000000</v>
      </c>
      <c r="P17" s="35">
        <f>O17/$A$1</f>
        <v>7.6360000000000004E-3</v>
      </c>
      <c r="R17">
        <f>O12*G16</f>
        <v>146334000000</v>
      </c>
      <c r="S17" s="35">
        <f>R17/$A$1</f>
        <v>1.9511199999999999E-2</v>
      </c>
    </row>
    <row r="18" spans="5:19" x14ac:dyDescent="0.55000000000000004">
      <c r="E18">
        <v>4</v>
      </c>
      <c r="F18">
        <f t="shared" si="0"/>
        <v>60000000</v>
      </c>
      <c r="G18">
        <f t="shared" si="0"/>
        <v>12000000</v>
      </c>
      <c r="H18">
        <f t="shared" si="0"/>
        <v>6000000</v>
      </c>
      <c r="I18">
        <f t="shared" si="0"/>
        <v>0</v>
      </c>
      <c r="L18" s="26">
        <f>H22*U11</f>
        <v>153990000000</v>
      </c>
      <c r="M18" s="39">
        <f>L18/$A$1</f>
        <v>2.0532000000000002E-2</v>
      </c>
      <c r="O18">
        <f>R11*H19</f>
        <v>144667500000</v>
      </c>
      <c r="P18" s="35">
        <f>O18/$A$1</f>
        <v>1.9289000000000001E-2</v>
      </c>
      <c r="R18">
        <f>H16*O11</f>
        <v>264591000000</v>
      </c>
      <c r="S18" s="35">
        <f>R18/$A$1</f>
        <v>3.5278799999999999E-2</v>
      </c>
    </row>
    <row r="19" spans="5:19" x14ac:dyDescent="0.55000000000000004">
      <c r="E19">
        <v>5</v>
      </c>
      <c r="F19">
        <f t="shared" si="0"/>
        <v>75000000</v>
      </c>
      <c r="G19">
        <f t="shared" si="0"/>
        <v>15000000</v>
      </c>
      <c r="H19">
        <f t="shared" si="0"/>
        <v>7500000</v>
      </c>
      <c r="I19">
        <f t="shared" si="0"/>
        <v>0</v>
      </c>
      <c r="L19" s="26" t="s">
        <v>10</v>
      </c>
      <c r="M19" s="43">
        <f>SUM(M16:M18)</f>
        <v>2.7012000000000001E-2</v>
      </c>
      <c r="O19" t="s">
        <v>55</v>
      </c>
      <c r="P19" s="44">
        <f>SUM(P16:P18)</f>
        <v>3.3924999999999997E-2</v>
      </c>
      <c r="R19" t="s">
        <v>6</v>
      </c>
      <c r="S19" s="44">
        <f>SUM(S16:S18)</f>
        <v>8.4685999999999997E-2</v>
      </c>
    </row>
    <row r="20" spans="5:19" x14ac:dyDescent="0.55000000000000004">
      <c r="E20">
        <v>6</v>
      </c>
      <c r="F20" s="26">
        <f t="shared" si="0"/>
        <v>90000000</v>
      </c>
      <c r="G20" s="26">
        <f t="shared" si="0"/>
        <v>18000000</v>
      </c>
      <c r="H20" s="26">
        <f t="shared" si="0"/>
        <v>9000000</v>
      </c>
      <c r="I20">
        <f t="shared" si="0"/>
        <v>0</v>
      </c>
      <c r="L20" s="26"/>
      <c r="M20" s="38"/>
    </row>
    <row r="21" spans="5:19" x14ac:dyDescent="0.55000000000000004">
      <c r="E21">
        <v>7</v>
      </c>
      <c r="F21" s="26">
        <f t="shared" si="0"/>
        <v>150000000</v>
      </c>
      <c r="G21" s="26">
        <f t="shared" si="0"/>
        <v>30000000</v>
      </c>
      <c r="H21" s="26">
        <f t="shared" si="0"/>
        <v>15000000</v>
      </c>
      <c r="I21">
        <f t="shared" si="0"/>
        <v>0</v>
      </c>
      <c r="L21" s="26">
        <f>F21*T13</f>
        <v>18000000000</v>
      </c>
      <c r="M21" s="39">
        <f>L21/$A$1</f>
        <v>2.3999999999999998E-3</v>
      </c>
      <c r="O21">
        <f>Q13*F18</f>
        <v>104280000000</v>
      </c>
      <c r="P21" s="36">
        <f>O21/$A$1</f>
        <v>1.3904E-2</v>
      </c>
      <c r="R21">
        <f>N13*F15</f>
        <v>153375000000</v>
      </c>
      <c r="S21" s="36">
        <f>R21/$A$1</f>
        <v>2.0449999999999999E-2</v>
      </c>
    </row>
    <row r="22" spans="5:19" x14ac:dyDescent="0.55000000000000004">
      <c r="E22">
        <v>8</v>
      </c>
      <c r="F22" s="26">
        <f>F10*$B$1</f>
        <v>300000000</v>
      </c>
      <c r="G22" s="26">
        <f t="shared" si="0"/>
        <v>60000000</v>
      </c>
      <c r="H22" s="26">
        <f t="shared" si="0"/>
        <v>30000000</v>
      </c>
      <c r="I22">
        <f t="shared" si="0"/>
        <v>0</v>
      </c>
      <c r="L22" s="26">
        <f>G21*T12</f>
        <v>29850000000</v>
      </c>
      <c r="M22" s="39">
        <f>L22/$A$1</f>
        <v>3.98E-3</v>
      </c>
      <c r="O22">
        <f>G18*Q12</f>
        <v>101412000000</v>
      </c>
      <c r="P22" s="36">
        <f>O22/$A$1</f>
        <v>1.35216E-2</v>
      </c>
      <c r="R22">
        <f>N12*G15</f>
        <v>100191000000</v>
      </c>
      <c r="S22" s="36">
        <f>R22/$A$1</f>
        <v>1.3358800000000001E-2</v>
      </c>
    </row>
    <row r="23" spans="5:19" x14ac:dyDescent="0.55000000000000004">
      <c r="E23">
        <v>9</v>
      </c>
      <c r="F23">
        <f>F11*$B$1</f>
        <v>0</v>
      </c>
      <c r="G23">
        <f t="shared" ref="G23:I24" si="1">G11*$B$1</f>
        <v>0</v>
      </c>
      <c r="H23">
        <f t="shared" si="1"/>
        <v>0</v>
      </c>
      <c r="I23">
        <f t="shared" si="1"/>
        <v>0</v>
      </c>
      <c r="L23" s="26">
        <f>H21*T11</f>
        <v>101940000000</v>
      </c>
      <c r="M23" s="39">
        <f>L23/$A$1</f>
        <v>1.3592E-2</v>
      </c>
      <c r="O23">
        <f>H18*Q11</f>
        <v>224826000000</v>
      </c>
      <c r="P23" s="36">
        <f>O23/$A$1</f>
        <v>2.9976800000000001E-2</v>
      </c>
      <c r="R23">
        <f>N11*H15</f>
        <v>161062500000</v>
      </c>
      <c r="S23" s="36">
        <f>R23/$A$1</f>
        <v>2.1475000000000001E-2</v>
      </c>
    </row>
    <row r="24" spans="5:19" x14ac:dyDescent="0.55000000000000004">
      <c r="E24">
        <v>10</v>
      </c>
      <c r="F24">
        <f>F12*$B$1</f>
        <v>0</v>
      </c>
      <c r="G24">
        <f t="shared" si="1"/>
        <v>0</v>
      </c>
      <c r="H24">
        <f t="shared" si="1"/>
        <v>0</v>
      </c>
      <c r="I24">
        <f t="shared" si="1"/>
        <v>0</v>
      </c>
      <c r="L24" s="26" t="s">
        <v>9</v>
      </c>
      <c r="M24" s="37">
        <f>SUM(M21:M23)</f>
        <v>1.9972E-2</v>
      </c>
      <c r="O24" t="s">
        <v>7</v>
      </c>
      <c r="P24" s="37">
        <f>SUM(P21:P23)</f>
        <v>5.7402400000000006E-2</v>
      </c>
      <c r="R24" t="s">
        <v>53</v>
      </c>
      <c r="S24" s="37">
        <f>SUM(S21:S23)</f>
        <v>5.5283800000000001E-2</v>
      </c>
    </row>
    <row r="26" spans="5:19" x14ac:dyDescent="0.55000000000000004">
      <c r="L26">
        <f>F20*S13</f>
        <v>25110000000</v>
      </c>
      <c r="M26" s="35">
        <f>L26/$A$1</f>
        <v>3.3479999999999998E-3</v>
      </c>
      <c r="O26">
        <f>P13*F17</f>
        <v>138915000000</v>
      </c>
      <c r="P26" s="36">
        <f>O26/$A$1</f>
        <v>1.8522E-2</v>
      </c>
      <c r="R26">
        <f>F14*M13</f>
        <v>84312000000</v>
      </c>
      <c r="S26" s="36">
        <f>R26/$A$1</f>
        <v>1.1241599999999999E-2</v>
      </c>
    </row>
    <row r="27" spans="5:19" x14ac:dyDescent="0.55000000000000004">
      <c r="L27">
        <f>G20*S12</f>
        <v>33876000000</v>
      </c>
      <c r="M27" s="35">
        <f>L27/$A$1</f>
        <v>4.5167999999999996E-3</v>
      </c>
      <c r="O27">
        <f>P12*G17</f>
        <v>114093000000</v>
      </c>
      <c r="P27" s="36">
        <f>O27/$A$1</f>
        <v>1.5212399999999999E-2</v>
      </c>
      <c r="R27">
        <f>G14*M12</f>
        <v>61347600000</v>
      </c>
      <c r="S27" s="36">
        <f>R27/$A$1</f>
        <v>8.1796799999999999E-3</v>
      </c>
    </row>
    <row r="28" spans="5:19" x14ac:dyDescent="0.55000000000000004">
      <c r="L28">
        <f>H20*S11</f>
        <v>101916000000</v>
      </c>
      <c r="M28" s="35">
        <f>L28/$A$1</f>
        <v>1.35888E-2</v>
      </c>
      <c r="O28">
        <f>H17*P11</f>
        <v>231799500000</v>
      </c>
      <c r="P28" s="36">
        <f>O28/$A$1</f>
        <v>3.0906599999999999E-2</v>
      </c>
      <c r="R28">
        <f>M11*H14</f>
        <v>97213500000</v>
      </c>
      <c r="S28" s="36">
        <f>R28/$A$1</f>
        <v>1.2961800000000001E-2</v>
      </c>
    </row>
    <row r="29" spans="5:19" x14ac:dyDescent="0.55000000000000004">
      <c r="L29" t="s">
        <v>8</v>
      </c>
      <c r="M29" s="44">
        <f>SUM(M26:M28)</f>
        <v>2.14536E-2</v>
      </c>
      <c r="O29" t="s">
        <v>54</v>
      </c>
      <c r="P29" s="37">
        <f>SUM(P26:P28)</f>
        <v>6.4641000000000004E-2</v>
      </c>
      <c r="R29">
        <f>I14*M10</f>
        <v>74589300000</v>
      </c>
      <c r="S29" s="36">
        <f>R29/$A$1</f>
        <v>9.9452399999999993E-3</v>
      </c>
    </row>
    <row r="30" spans="5:19" x14ac:dyDescent="0.55000000000000004">
      <c r="R30" t="s">
        <v>5</v>
      </c>
      <c r="S30" s="37">
        <f>SUM(S26:S29)</f>
        <v>4.2328320000000003E-2</v>
      </c>
    </row>
    <row r="32" spans="5:19" x14ac:dyDescent="0.55000000000000004">
      <c r="M32" s="37">
        <f>SUM(M19,M24,M29,P19,P24,P29,S19,S24,S30)</f>
        <v>0.40670412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4A03-77F1-489F-BD6C-653611D29A39}">
  <dimension ref="A1:AU66"/>
  <sheetViews>
    <sheetView workbookViewId="0">
      <selection activeCell="A2" sqref="A2:E52"/>
    </sheetView>
  </sheetViews>
  <sheetFormatPr defaultRowHeight="14.4" x14ac:dyDescent="0.55000000000000004"/>
  <cols>
    <col min="1" max="5" width="8.83984375" style="1"/>
    <col min="6" max="6" width="8.83984375" style="9"/>
    <col min="7" max="7" width="10.15625" style="9" customWidth="1"/>
    <col min="8" max="9" width="8.83984375" style="9"/>
    <col min="10" max="10" width="10.47265625" style="9" customWidth="1"/>
    <col min="11" max="11" width="10.3125" style="9" customWidth="1"/>
    <col min="12" max="12" width="8.83984375" style="9"/>
    <col min="13" max="13" width="11.578125" style="9" bestFit="1" customWidth="1"/>
    <col min="14" max="14" width="12.578125" style="9" customWidth="1"/>
    <col min="15" max="17" width="11.578125" style="9" bestFit="1" customWidth="1"/>
    <col min="18" max="25" width="8.83984375" style="9"/>
    <col min="26" max="26" width="9.26171875" style="9" customWidth="1"/>
    <col min="27" max="27" width="9.68359375" style="9" bestFit="1" customWidth="1"/>
    <col min="28" max="28" width="8.83984375" style="9"/>
    <col min="39" max="40" width="8.83984375" style="27"/>
    <col min="41" max="41" width="10.734375" style="27" customWidth="1"/>
    <col min="42" max="47" width="8.83984375" style="27"/>
  </cols>
  <sheetData>
    <row r="1" spans="1:47" x14ac:dyDescent="0.55000000000000004">
      <c r="A1" s="5" t="s">
        <v>13</v>
      </c>
      <c r="B1" s="6" t="s">
        <v>0</v>
      </c>
      <c r="C1" s="6" t="s">
        <v>1</v>
      </c>
      <c r="D1" s="6" t="s">
        <v>2</v>
      </c>
      <c r="E1" s="7" t="s">
        <v>3</v>
      </c>
      <c r="F1" s="8"/>
      <c r="G1" s="25" t="s">
        <v>17</v>
      </c>
      <c r="H1" s="25" t="s">
        <v>24</v>
      </c>
      <c r="I1" s="25" t="s">
        <v>25</v>
      </c>
      <c r="J1" s="25" t="s">
        <v>26</v>
      </c>
      <c r="K1" s="25" t="s">
        <v>27</v>
      </c>
      <c r="L1" s="25" t="s">
        <v>28</v>
      </c>
      <c r="M1" s="11"/>
      <c r="N1"/>
      <c r="O1"/>
      <c r="P1" s="11"/>
      <c r="Q1" s="11"/>
      <c r="R1" s="25" t="s">
        <v>34</v>
      </c>
      <c r="S1" s="25" t="s">
        <v>24</v>
      </c>
      <c r="T1" s="25" t="s">
        <v>25</v>
      </c>
      <c r="U1" s="25" t="s">
        <v>26</v>
      </c>
      <c r="V1" s="25" t="s">
        <v>27</v>
      </c>
      <c r="W1" s="25" t="s">
        <v>28</v>
      </c>
      <c r="X1" s="11"/>
      <c r="Y1" s="8"/>
      <c r="Z1" s="25" t="s">
        <v>29</v>
      </c>
      <c r="AA1" s="10">
        <f>PRODUCT(H13:L13)</f>
        <v>28163730</v>
      </c>
      <c r="AB1" s="8"/>
      <c r="AC1" s="25" t="s">
        <v>32</v>
      </c>
      <c r="AD1" s="2">
        <v>25</v>
      </c>
      <c r="AN1" s="8"/>
      <c r="AO1" s="8"/>
      <c r="AP1" s="8"/>
      <c r="AQ1" s="8"/>
      <c r="AR1" s="8"/>
      <c r="AS1" s="8"/>
      <c r="AT1" s="8"/>
      <c r="AU1" s="8"/>
    </row>
    <row r="2" spans="1:47" ht="15.6" x14ac:dyDescent="0.6">
      <c r="A2" s="2" t="s">
        <v>5</v>
      </c>
      <c r="B2" s="2" t="s">
        <v>5</v>
      </c>
      <c r="C2" s="2" t="s">
        <v>11</v>
      </c>
      <c r="D2" s="2" t="s">
        <v>5</v>
      </c>
      <c r="E2" s="2" t="s">
        <v>5</v>
      </c>
      <c r="F2" s="8"/>
      <c r="G2" s="12" t="s">
        <v>5</v>
      </c>
      <c r="H2" s="10">
        <f>COUNTIF(A$2:A$53,"COMPASS")</f>
        <v>9</v>
      </c>
      <c r="I2" s="10">
        <f>COUNTIF(B$2:B$53,"COMPASS")</f>
        <v>10</v>
      </c>
      <c r="J2" s="10">
        <f>COUNTIF(C$2:C$53,"COMPASS")</f>
        <v>0</v>
      </c>
      <c r="K2" s="10">
        <f>COUNTIF(D$2:D$53,"COMPASS")</f>
        <v>8</v>
      </c>
      <c r="L2" s="10">
        <f>COUNTIF(E$2:E$53,"COMPASS")</f>
        <v>7</v>
      </c>
      <c r="M2" s="8"/>
      <c r="N2"/>
      <c r="O2"/>
      <c r="P2" s="8"/>
      <c r="Q2" s="8"/>
      <c r="R2" s="12" t="s">
        <v>5</v>
      </c>
      <c r="S2" s="10">
        <f>H2+H$11</f>
        <v>14</v>
      </c>
      <c r="T2" s="10">
        <f>I2+I$11</f>
        <v>10</v>
      </c>
      <c r="U2" s="10">
        <f>J2+J$11</f>
        <v>5</v>
      </c>
      <c r="V2" s="10">
        <f>K2+K$11</f>
        <v>8</v>
      </c>
      <c r="W2" s="10">
        <f>L2+L$11</f>
        <v>9</v>
      </c>
      <c r="X2" s="8"/>
      <c r="Y2" s="8"/>
      <c r="Z2" s="8"/>
      <c r="AA2" s="8"/>
      <c r="AB2" s="8"/>
      <c r="AN2" s="28"/>
      <c r="AO2" s="29"/>
      <c r="AP2" s="30"/>
      <c r="AQ2" s="30"/>
      <c r="AR2" s="30"/>
      <c r="AS2" s="30"/>
      <c r="AT2" s="31"/>
      <c r="AU2" s="8"/>
    </row>
    <row r="3" spans="1:47" ht="15.6" x14ac:dyDescent="0.6">
      <c r="A3" s="2" t="s">
        <v>53</v>
      </c>
      <c r="B3" s="2" t="s">
        <v>54</v>
      </c>
      <c r="C3" s="2" t="s">
        <v>11</v>
      </c>
      <c r="D3" s="2" t="s">
        <v>53</v>
      </c>
      <c r="E3" s="2" t="s">
        <v>54</v>
      </c>
      <c r="F3" s="8"/>
      <c r="G3" s="10" t="s">
        <v>53</v>
      </c>
      <c r="H3" s="10">
        <f>COUNTIF(A$2:A$53,"HAT")</f>
        <v>6</v>
      </c>
      <c r="I3" s="10">
        <f>COUNTIF(B$2:B$53,"HAT")</f>
        <v>9</v>
      </c>
      <c r="J3" s="10">
        <f>COUNTIF(C$2:C$53,"HAT")</f>
        <v>0</v>
      </c>
      <c r="K3" s="10">
        <f>COUNTIF(D$2:D$53,"HAT")</f>
        <v>7</v>
      </c>
      <c r="L3" s="10">
        <f>COUNTIF(E$2:E$53,"HAT")</f>
        <v>7</v>
      </c>
      <c r="M3" s="8"/>
      <c r="N3"/>
      <c r="O3"/>
      <c r="P3" s="8"/>
      <c r="Q3" s="8"/>
      <c r="R3" s="10" t="s">
        <v>53</v>
      </c>
      <c r="S3" s="10">
        <f t="shared" ref="S3:S9" si="0">H3+$H$11</f>
        <v>11</v>
      </c>
      <c r="T3" s="10">
        <f t="shared" ref="T3:W10" si="1">I3+I$11</f>
        <v>9</v>
      </c>
      <c r="U3" s="10">
        <f t="shared" si="1"/>
        <v>5</v>
      </c>
      <c r="V3" s="10">
        <f t="shared" si="1"/>
        <v>7</v>
      </c>
      <c r="W3" s="10">
        <f t="shared" si="1"/>
        <v>9</v>
      </c>
      <c r="X3" s="8"/>
      <c r="Y3" s="8"/>
      <c r="Z3" s="8"/>
      <c r="AA3" s="8"/>
      <c r="AB3" s="8"/>
      <c r="AN3" s="28"/>
      <c r="AO3" s="29"/>
      <c r="AP3" s="30"/>
      <c r="AQ3" s="30"/>
      <c r="AR3" s="30"/>
      <c r="AS3" s="30"/>
      <c r="AT3" s="31"/>
      <c r="AU3" s="8"/>
    </row>
    <row r="4" spans="1:47" ht="15.6" x14ac:dyDescent="0.6">
      <c r="A4" s="2" t="s">
        <v>8</v>
      </c>
      <c r="B4" s="2" t="s">
        <v>9</v>
      </c>
      <c r="C4" s="2" t="s">
        <v>11</v>
      </c>
      <c r="D4" s="2" t="s">
        <v>54</v>
      </c>
      <c r="E4" s="2" t="s">
        <v>5</v>
      </c>
      <c r="F4" s="8"/>
      <c r="G4" s="10" t="s">
        <v>6</v>
      </c>
      <c r="H4" s="10">
        <f>COUNTIF(A$2:A$53,"BINOCULARS")</f>
        <v>7</v>
      </c>
      <c r="I4" s="10">
        <f>COUNTIF(B$2:B$53,"BINOCULARS")</f>
        <v>7</v>
      </c>
      <c r="J4" s="10">
        <f>COUNTIF(C$2:C$53,"BINOCULARS")</f>
        <v>0</v>
      </c>
      <c r="K4" s="10">
        <f>COUNTIF(D$2:D$53,"BINOCULARS")</f>
        <v>7</v>
      </c>
      <c r="L4" s="10">
        <f>COUNTIF(E$2:E$53,"BINOCULARS")</f>
        <v>7</v>
      </c>
      <c r="M4" s="8"/>
      <c r="N4"/>
      <c r="O4"/>
      <c r="P4" s="8"/>
      <c r="Q4" s="8"/>
      <c r="R4" s="10" t="s">
        <v>6</v>
      </c>
      <c r="S4" s="10">
        <f t="shared" si="0"/>
        <v>12</v>
      </c>
      <c r="T4" s="10">
        <f t="shared" si="1"/>
        <v>7</v>
      </c>
      <c r="U4" s="10">
        <f t="shared" si="1"/>
        <v>5</v>
      </c>
      <c r="V4" s="10">
        <f t="shared" si="1"/>
        <v>7</v>
      </c>
      <c r="W4" s="10">
        <f t="shared" si="1"/>
        <v>9</v>
      </c>
      <c r="X4" s="8"/>
      <c r="Y4" s="8"/>
      <c r="Z4" s="8"/>
      <c r="AA4" s="8"/>
      <c r="AB4" s="8"/>
      <c r="AN4" s="28"/>
      <c r="AO4" s="29"/>
      <c r="AP4" s="30"/>
      <c r="AQ4" s="30"/>
      <c r="AR4" s="30"/>
      <c r="AS4" s="30"/>
      <c r="AT4" s="31"/>
      <c r="AU4" s="8"/>
    </row>
    <row r="5" spans="1:47" ht="15.6" x14ac:dyDescent="0.6">
      <c r="A5" s="2" t="s">
        <v>5</v>
      </c>
      <c r="B5" s="2" t="s">
        <v>54</v>
      </c>
      <c r="C5" s="2" t="s">
        <v>11</v>
      </c>
      <c r="D5" s="2" t="s">
        <v>6</v>
      </c>
      <c r="E5" s="2" t="s">
        <v>53</v>
      </c>
      <c r="F5" s="8"/>
      <c r="G5" s="10" t="s">
        <v>54</v>
      </c>
      <c r="H5" s="10">
        <f>COUNTIF(A$2:A$53,"Quetzal")</f>
        <v>6</v>
      </c>
      <c r="I5" s="10">
        <f>COUNTIF(B$2:B$53,"Quetzal")</f>
        <v>5</v>
      </c>
      <c r="J5" s="10">
        <f>COUNTIF(C$2:C$53,"Quetzal")</f>
        <v>0</v>
      </c>
      <c r="K5" s="10">
        <f>COUNTIF(D$2:D$53,"Quetzal")</f>
        <v>6</v>
      </c>
      <c r="L5" s="10">
        <f>COUNTIF(E$2:E$53,"Quetzal")</f>
        <v>6</v>
      </c>
      <c r="M5" s="8"/>
      <c r="N5"/>
      <c r="O5"/>
      <c r="P5" s="8"/>
      <c r="Q5" s="8"/>
      <c r="R5" s="10" t="s">
        <v>54</v>
      </c>
      <c r="S5" s="10">
        <f>H5+$H$11</f>
        <v>11</v>
      </c>
      <c r="T5" s="10">
        <f>I5+I$11</f>
        <v>5</v>
      </c>
      <c r="U5" s="10">
        <f>J5+J$11</f>
        <v>5</v>
      </c>
      <c r="V5" s="10">
        <f>K5+K$11</f>
        <v>6</v>
      </c>
      <c r="W5" s="10">
        <f>L5+L$11</f>
        <v>8</v>
      </c>
      <c r="X5" s="8"/>
      <c r="Y5" s="8"/>
      <c r="Z5" s="8"/>
      <c r="AA5" s="8"/>
      <c r="AB5" s="8"/>
      <c r="AN5" s="28"/>
      <c r="AO5" s="29"/>
      <c r="AP5" s="30"/>
      <c r="AQ5" s="30"/>
      <c r="AR5" s="30"/>
      <c r="AS5" s="30"/>
      <c r="AT5" s="31"/>
      <c r="AU5" s="8"/>
    </row>
    <row r="6" spans="1:47" ht="15.6" x14ac:dyDescent="0.6">
      <c r="A6" s="2" t="s">
        <v>11</v>
      </c>
      <c r="B6" s="2" t="s">
        <v>6</v>
      </c>
      <c r="C6" s="2" t="s">
        <v>11</v>
      </c>
      <c r="D6" s="2" t="s">
        <v>6</v>
      </c>
      <c r="E6" s="2" t="s">
        <v>7</v>
      </c>
      <c r="F6" s="8"/>
      <c r="G6" s="10" t="s">
        <v>7</v>
      </c>
      <c r="H6" s="10">
        <f>COUNTIF(A$2:A$53,"FROG")</f>
        <v>4</v>
      </c>
      <c r="I6" s="10">
        <f>COUNTIF(B$2:B$53,"FROG")</f>
        <v>4</v>
      </c>
      <c r="J6" s="10">
        <f>COUNTIF(C$2:C$53,"FROG")</f>
        <v>0</v>
      </c>
      <c r="K6" s="10">
        <f>COUNTIF(D$2:D$53,"FROG")</f>
        <v>6</v>
      </c>
      <c r="L6" s="10">
        <f>COUNTIF(E$2:E$53,"FROG")</f>
        <v>6</v>
      </c>
      <c r="M6" s="8"/>
      <c r="N6"/>
      <c r="O6"/>
      <c r="P6" s="8"/>
      <c r="Q6" s="8"/>
      <c r="R6" s="10" t="s">
        <v>7</v>
      </c>
      <c r="S6" s="10">
        <f t="shared" si="0"/>
        <v>9</v>
      </c>
      <c r="T6" s="10">
        <f t="shared" si="1"/>
        <v>4</v>
      </c>
      <c r="U6" s="10">
        <f t="shared" si="1"/>
        <v>5</v>
      </c>
      <c r="V6" s="10">
        <f t="shared" si="1"/>
        <v>6</v>
      </c>
      <c r="W6" s="10">
        <f t="shared" si="1"/>
        <v>8</v>
      </c>
      <c r="X6" s="8"/>
      <c r="Y6" s="8"/>
      <c r="Z6" s="8"/>
      <c r="AA6" s="8"/>
      <c r="AB6" s="8"/>
      <c r="AN6" s="28"/>
      <c r="AO6" s="29"/>
      <c r="AP6" s="30"/>
      <c r="AQ6" s="30"/>
      <c r="AR6" s="30"/>
      <c r="AS6" s="30"/>
      <c r="AT6" s="31"/>
      <c r="AU6" s="8"/>
    </row>
    <row r="7" spans="1:47" ht="15.6" x14ac:dyDescent="0.6">
      <c r="A7" s="2" t="s">
        <v>8</v>
      </c>
      <c r="B7" s="2" t="s">
        <v>10</v>
      </c>
      <c r="C7" s="2"/>
      <c r="D7" s="2" t="s">
        <v>6</v>
      </c>
      <c r="E7" s="2" t="s">
        <v>5</v>
      </c>
      <c r="F7" s="8"/>
      <c r="G7" s="10" t="s">
        <v>55</v>
      </c>
      <c r="H7" s="10">
        <f>COUNTIF(A$2:A$53,"JAGUAR")</f>
        <v>5</v>
      </c>
      <c r="I7" s="10">
        <f>COUNTIF(B$2:B$53,"JAGUAR")</f>
        <v>3</v>
      </c>
      <c r="J7" s="10">
        <f>COUNTIF(C$2:C$53,"JAGUAR")</f>
        <v>0</v>
      </c>
      <c r="K7" s="10">
        <f>COUNTIF(D$2:D$53,"JAGUAR")</f>
        <v>5</v>
      </c>
      <c r="L7" s="10">
        <f>COUNTIF(E$2:E$53,"JAGUAR")</f>
        <v>4</v>
      </c>
      <c r="M7" s="8"/>
      <c r="N7"/>
      <c r="O7"/>
      <c r="P7" s="8"/>
      <c r="Q7" s="8"/>
      <c r="R7" s="10" t="s">
        <v>55</v>
      </c>
      <c r="S7" s="10">
        <f t="shared" si="0"/>
        <v>10</v>
      </c>
      <c r="T7" s="10">
        <f t="shared" si="1"/>
        <v>3</v>
      </c>
      <c r="U7" s="10">
        <f t="shared" si="1"/>
        <v>5</v>
      </c>
      <c r="V7" s="10">
        <f t="shared" si="1"/>
        <v>5</v>
      </c>
      <c r="W7" s="10">
        <f t="shared" si="1"/>
        <v>6</v>
      </c>
      <c r="X7" s="8"/>
      <c r="Y7" s="8"/>
      <c r="Z7" s="8"/>
      <c r="AA7" s="8"/>
      <c r="AB7" s="8"/>
      <c r="AN7" s="28"/>
      <c r="AO7" s="29"/>
      <c r="AP7" s="30"/>
      <c r="AQ7" s="30"/>
      <c r="AR7" s="30"/>
      <c r="AS7" s="30"/>
      <c r="AT7" s="31"/>
      <c r="AU7" s="8"/>
    </row>
    <row r="8" spans="1:47" ht="15.6" x14ac:dyDescent="0.6">
      <c r="A8" s="2" t="s">
        <v>55</v>
      </c>
      <c r="B8" s="2" t="s">
        <v>7</v>
      </c>
      <c r="C8" s="2"/>
      <c r="D8" s="2" t="s">
        <v>53</v>
      </c>
      <c r="E8" s="2" t="s">
        <v>6</v>
      </c>
      <c r="F8" s="8"/>
      <c r="G8" s="10" t="s">
        <v>8</v>
      </c>
      <c r="H8" s="10">
        <f>COUNTIF(A$2:A$53,"BIRD")</f>
        <v>4</v>
      </c>
      <c r="I8" s="10">
        <f>COUNTIF(B$2:B$53,"BIRD")</f>
        <v>3</v>
      </c>
      <c r="J8" s="10">
        <f>COUNTIF(C$2:C$53,"BIRD")</f>
        <v>0</v>
      </c>
      <c r="K8" s="10">
        <f>COUNTIF(D$2:D$53,"BIRD")</f>
        <v>4</v>
      </c>
      <c r="L8" s="10">
        <f>COUNTIF(E$2:E$53,"BIRD")</f>
        <v>4</v>
      </c>
      <c r="M8" s="8"/>
      <c r="N8"/>
      <c r="O8"/>
      <c r="P8" s="8"/>
      <c r="Q8" s="8"/>
      <c r="R8" s="10" t="s">
        <v>8</v>
      </c>
      <c r="S8" s="10">
        <f t="shared" si="0"/>
        <v>9</v>
      </c>
      <c r="T8" s="10">
        <f t="shared" si="1"/>
        <v>3</v>
      </c>
      <c r="U8" s="10">
        <f t="shared" si="1"/>
        <v>5</v>
      </c>
      <c r="V8" s="10">
        <f t="shared" si="1"/>
        <v>4</v>
      </c>
      <c r="W8" s="10">
        <f t="shared" si="1"/>
        <v>6</v>
      </c>
      <c r="X8" s="8"/>
      <c r="Y8" s="8"/>
      <c r="Z8" s="8"/>
      <c r="AA8" s="8"/>
      <c r="AB8" s="8"/>
      <c r="AN8" s="28"/>
      <c r="AO8" s="29"/>
      <c r="AP8" s="30"/>
      <c r="AQ8" s="30"/>
      <c r="AR8" s="30"/>
      <c r="AS8" s="30"/>
      <c r="AT8" s="31"/>
      <c r="AU8" s="8"/>
    </row>
    <row r="9" spans="1:47" ht="15.6" x14ac:dyDescent="0.6">
      <c r="A9" s="2" t="s">
        <v>10</v>
      </c>
      <c r="B9" s="2" t="s">
        <v>53</v>
      </c>
      <c r="C9" s="2"/>
      <c r="D9" s="2" t="s">
        <v>54</v>
      </c>
      <c r="E9" s="2" t="s">
        <v>53</v>
      </c>
      <c r="F9" s="8"/>
      <c r="G9" s="10" t="s">
        <v>9</v>
      </c>
      <c r="H9" s="10">
        <f>COUNTIF(A$2:A$53,"SNAKE")</f>
        <v>3</v>
      </c>
      <c r="I9" s="10">
        <f>COUNTIF(B$2:B$53,"SNAKE")</f>
        <v>3</v>
      </c>
      <c r="J9" s="10">
        <f>COUNTIF(C$2:C$53,"SNAKE")</f>
        <v>0</v>
      </c>
      <c r="K9" s="10">
        <f>COUNTIF(D$2:D$53,"SNAKE")</f>
        <v>3</v>
      </c>
      <c r="L9" s="10">
        <f>COUNTIF(E$2:E$53,"SNAKE")</f>
        <v>4</v>
      </c>
      <c r="M9" s="8"/>
      <c r="N9"/>
      <c r="O9"/>
      <c r="P9" s="8"/>
      <c r="Q9" s="8"/>
      <c r="R9" s="10" t="s">
        <v>9</v>
      </c>
      <c r="S9" s="10">
        <f t="shared" si="0"/>
        <v>8</v>
      </c>
      <c r="T9" s="10">
        <f t="shared" si="1"/>
        <v>3</v>
      </c>
      <c r="U9" s="10">
        <f t="shared" si="1"/>
        <v>5</v>
      </c>
      <c r="V9" s="10">
        <f t="shared" si="1"/>
        <v>3</v>
      </c>
      <c r="W9" s="10">
        <f t="shared" si="1"/>
        <v>6</v>
      </c>
      <c r="X9" s="8"/>
      <c r="Y9" s="8"/>
      <c r="Z9" s="8"/>
      <c r="AA9" s="8"/>
      <c r="AB9" s="8"/>
      <c r="AN9" s="28"/>
      <c r="AO9" s="29"/>
      <c r="AP9" s="30"/>
      <c r="AQ9" s="30"/>
      <c r="AR9" s="30"/>
      <c r="AS9" s="30"/>
      <c r="AT9" s="31"/>
      <c r="AU9" s="8"/>
    </row>
    <row r="10" spans="1:47" ht="15.6" x14ac:dyDescent="0.6">
      <c r="A10" s="2" t="s">
        <v>5</v>
      </c>
      <c r="B10" s="2" t="s">
        <v>8</v>
      </c>
      <c r="C10" s="2"/>
      <c r="D10" s="2" t="s">
        <v>5</v>
      </c>
      <c r="E10" s="2" t="s">
        <v>10</v>
      </c>
      <c r="F10" s="8"/>
      <c r="G10" s="10" t="s">
        <v>10</v>
      </c>
      <c r="H10" s="10">
        <f>COUNTIF(A$2:A$53,"HYENA")</f>
        <v>2</v>
      </c>
      <c r="I10" s="10">
        <f>COUNTIF(B$2:B$53,"HYENA")</f>
        <v>2</v>
      </c>
      <c r="J10" s="10">
        <f>COUNTIF(C$2:C$53,"HYENA")</f>
        <v>0</v>
      </c>
      <c r="K10" s="10">
        <f>COUNTIF(D$2:D$53,"HYENA")</f>
        <v>3</v>
      </c>
      <c r="L10" s="10">
        <f>COUNTIF(E$2:E$53,"HYENA")</f>
        <v>2</v>
      </c>
      <c r="M10" s="8"/>
      <c r="N10"/>
      <c r="O10"/>
      <c r="P10" s="8"/>
      <c r="Q10" s="8"/>
      <c r="R10" s="10" t="s">
        <v>10</v>
      </c>
      <c r="S10" s="10">
        <f>H10+$H$11</f>
        <v>7</v>
      </c>
      <c r="T10" s="10">
        <f t="shared" si="1"/>
        <v>2</v>
      </c>
      <c r="U10" s="10">
        <f t="shared" si="1"/>
        <v>5</v>
      </c>
      <c r="V10" s="10">
        <f t="shared" si="1"/>
        <v>3</v>
      </c>
      <c r="W10" s="10">
        <f t="shared" si="1"/>
        <v>4</v>
      </c>
      <c r="X10" s="8"/>
      <c r="Y10" s="8"/>
      <c r="Z10" s="8"/>
      <c r="AA10" s="8"/>
      <c r="AB10" s="8"/>
      <c r="AN10" s="28"/>
      <c r="AO10" s="29"/>
      <c r="AP10" s="30"/>
      <c r="AQ10" s="30"/>
      <c r="AR10" s="30"/>
      <c r="AS10" s="30"/>
      <c r="AT10" s="31"/>
      <c r="AU10" s="8"/>
    </row>
    <row r="11" spans="1:47" ht="15.6" x14ac:dyDescent="0.6">
      <c r="A11" s="2" t="s">
        <v>11</v>
      </c>
      <c r="B11" s="2" t="s">
        <v>6</v>
      </c>
      <c r="C11" s="2"/>
      <c r="D11" s="2" t="s">
        <v>7</v>
      </c>
      <c r="E11" s="2" t="s">
        <v>55</v>
      </c>
      <c r="F11" s="8"/>
      <c r="G11" s="10" t="s">
        <v>11</v>
      </c>
      <c r="H11" s="10">
        <f>COUNTIF(A$2:A$53,"WILD")</f>
        <v>5</v>
      </c>
      <c r="I11" s="10">
        <f>COUNTIF(B$2:B$53,"WILD")</f>
        <v>0</v>
      </c>
      <c r="J11" s="10">
        <f>COUNTIF(C$2:C$53,"WILD")</f>
        <v>5</v>
      </c>
      <c r="K11" s="10">
        <f>COUNTIF(D$2:D$53,"WILD")</f>
        <v>0</v>
      </c>
      <c r="L11" s="10">
        <f>COUNTIF(E$2:E$53,"WILD")</f>
        <v>2</v>
      </c>
      <c r="M11" s="8"/>
      <c r="N11"/>
      <c r="O11"/>
      <c r="P11" s="8"/>
      <c r="Q11" s="8"/>
      <c r="R11" s="10" t="s">
        <v>11</v>
      </c>
      <c r="S11" s="10">
        <f>$H$11</f>
        <v>5</v>
      </c>
      <c r="T11" s="10">
        <f>I$11</f>
        <v>0</v>
      </c>
      <c r="U11" s="10">
        <f>J$11</f>
        <v>5</v>
      </c>
      <c r="V11" s="10">
        <f>K$11</f>
        <v>0</v>
      </c>
      <c r="W11" s="10">
        <f>L$11</f>
        <v>2</v>
      </c>
      <c r="X11" s="8"/>
      <c r="Y11" s="8"/>
      <c r="Z11" s="8"/>
      <c r="AA11" s="8"/>
      <c r="AB11" s="8"/>
      <c r="AN11" s="28"/>
      <c r="AO11" s="29"/>
      <c r="AP11" s="30"/>
      <c r="AQ11" s="30"/>
      <c r="AR11" s="30"/>
      <c r="AS11" s="30"/>
      <c r="AT11" s="30"/>
      <c r="AU11" s="8"/>
    </row>
    <row r="12" spans="1:47" ht="15.6" x14ac:dyDescent="0.6">
      <c r="A12" s="2" t="s">
        <v>6</v>
      </c>
      <c r="B12" s="2" t="s">
        <v>5</v>
      </c>
      <c r="C12" s="2"/>
      <c r="D12" s="2" t="s">
        <v>8</v>
      </c>
      <c r="E12" s="2" t="s">
        <v>9</v>
      </c>
      <c r="F12" s="8"/>
      <c r="G12" s="10" t="s">
        <v>12</v>
      </c>
      <c r="H12" s="10">
        <f>COUNTIF(A$2:A$53,"SCATTER")</f>
        <v>0</v>
      </c>
      <c r="I12" s="10">
        <f>COUNTIF(B$2:B$53,"SCATTER")</f>
        <v>0</v>
      </c>
      <c r="J12" s="10">
        <f>COUNTIF(C$2:C$53,"SCATTER")</f>
        <v>0</v>
      </c>
      <c r="K12" s="10">
        <f>COUNTIF(D$2:D$53,"SCATTER")</f>
        <v>0</v>
      </c>
      <c r="L12" s="10">
        <f>COUNTIF(E$2:E$53,"SCATTER")</f>
        <v>0</v>
      </c>
      <c r="M12" s="8"/>
      <c r="N12" s="8"/>
      <c r="O12" s="8"/>
      <c r="P12" s="8"/>
      <c r="Q12" s="8"/>
      <c r="R12" s="10" t="s">
        <v>12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8"/>
      <c r="Y12" s="8"/>
      <c r="Z12" s="8"/>
      <c r="AA12" s="8"/>
      <c r="AB12" s="8"/>
      <c r="AN12" s="28"/>
      <c r="AO12" s="29"/>
      <c r="AP12" s="30"/>
      <c r="AQ12" s="30"/>
      <c r="AR12" s="30"/>
      <c r="AS12" s="30"/>
      <c r="AT12" s="30"/>
      <c r="AU12" s="8"/>
    </row>
    <row r="13" spans="1:47" x14ac:dyDescent="0.55000000000000004">
      <c r="A13" s="2" t="s">
        <v>5</v>
      </c>
      <c r="B13" s="2" t="s">
        <v>53</v>
      </c>
      <c r="C13" s="2"/>
      <c r="D13" s="2" t="s">
        <v>6</v>
      </c>
      <c r="E13" s="2" t="s">
        <v>10</v>
      </c>
      <c r="F13" s="8"/>
      <c r="G13" s="10" t="s">
        <v>4</v>
      </c>
      <c r="H13" s="10">
        <f>SUM(H2:H12)</f>
        <v>51</v>
      </c>
      <c r="I13" s="10">
        <f>SUM(I2:I12)</f>
        <v>46</v>
      </c>
      <c r="J13" s="10">
        <f>SUM(J2:J12)</f>
        <v>5</v>
      </c>
      <c r="K13" s="10">
        <f>SUM(K2:K12)</f>
        <v>49</v>
      </c>
      <c r="L13" s="10">
        <f>SUM(L2:L12)</f>
        <v>49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N13" s="8"/>
      <c r="AO13" s="8"/>
      <c r="AP13" s="8"/>
      <c r="AQ13" s="8"/>
      <c r="AR13" s="8"/>
      <c r="AS13" s="8"/>
      <c r="AT13" s="8"/>
      <c r="AU13" s="8"/>
    </row>
    <row r="14" spans="1:47" x14ac:dyDescent="0.55000000000000004">
      <c r="A14" s="2" t="s">
        <v>55</v>
      </c>
      <c r="B14" s="2" t="s">
        <v>8</v>
      </c>
      <c r="C14" s="2"/>
      <c r="D14" s="2" t="s">
        <v>7</v>
      </c>
      <c r="E14" s="2" t="s">
        <v>5</v>
      </c>
      <c r="F14" s="8"/>
      <c r="G14" s="8"/>
      <c r="H14" s="8"/>
      <c r="I14" s="8"/>
      <c r="J14" s="8"/>
      <c r="K14" s="8"/>
      <c r="L14" s="8"/>
      <c r="M14" s="8"/>
      <c r="N14" s="14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47" ht="15.6" x14ac:dyDescent="0.6">
      <c r="A15" s="2" t="s">
        <v>5</v>
      </c>
      <c r="B15" s="2" t="s">
        <v>55</v>
      </c>
      <c r="C15" s="2"/>
      <c r="D15" s="2" t="s">
        <v>53</v>
      </c>
      <c r="E15" s="2" t="s">
        <v>54</v>
      </c>
      <c r="F15" s="8"/>
      <c r="G15" s="56" t="s">
        <v>23</v>
      </c>
      <c r="H15" s="56"/>
      <c r="I15" s="56"/>
      <c r="J15" s="56"/>
      <c r="K15" s="56"/>
      <c r="L15" s="25" t="s">
        <v>30</v>
      </c>
      <c r="M15" s="25" t="s">
        <v>31</v>
      </c>
      <c r="N15" s="25" t="s">
        <v>36</v>
      </c>
      <c r="O15" s="25" t="s">
        <v>35</v>
      </c>
      <c r="P15" s="25" t="s">
        <v>37</v>
      </c>
      <c r="Q15" s="11"/>
      <c r="R15" s="15"/>
      <c r="S15" s="25" t="s">
        <v>18</v>
      </c>
      <c r="T15" s="25" t="s">
        <v>38</v>
      </c>
      <c r="U15" s="25" t="s">
        <v>39</v>
      </c>
      <c r="V15" s="25" t="s">
        <v>40</v>
      </c>
      <c r="W15" s="11"/>
      <c r="X15" s="11"/>
      <c r="Y15" s="8"/>
      <c r="Z15" s="8"/>
      <c r="AA15" s="8"/>
      <c r="AB15" s="8"/>
      <c r="AO15" s="29"/>
      <c r="AP15" s="8"/>
      <c r="AQ15" s="8"/>
      <c r="AR15" s="8"/>
      <c r="AS15" s="8"/>
      <c r="AT15" s="8"/>
      <c r="AU15" s="8"/>
    </row>
    <row r="16" spans="1:47" ht="15.6" x14ac:dyDescent="0.6">
      <c r="A16" s="2" t="s">
        <v>10</v>
      </c>
      <c r="B16" s="2" t="s">
        <v>5</v>
      </c>
      <c r="C16" s="2"/>
      <c r="D16" s="2" t="s">
        <v>9</v>
      </c>
      <c r="E16" s="2" t="s">
        <v>55</v>
      </c>
      <c r="F16" s="8"/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>
        <f>PRODUCT(S10:W10)</f>
        <v>840</v>
      </c>
      <c r="M16" s="16">
        <v>0</v>
      </c>
      <c r="N16" s="10">
        <f>L16-M16</f>
        <v>840</v>
      </c>
      <c r="O16" s="10">
        <f>'Base Pays'!B10</f>
        <v>1000</v>
      </c>
      <c r="P16" s="17">
        <f>(N16*O16)/$AA$1</f>
        <v>2.9825594834206975E-2</v>
      </c>
      <c r="Q16" s="32"/>
      <c r="R16" s="8"/>
      <c r="S16" s="12" t="s">
        <v>5</v>
      </c>
      <c r="T16" s="10">
        <f>PRODUCT($S$11:$W$11)</f>
        <v>0</v>
      </c>
      <c r="U16" s="10">
        <f>PRODUCT($S$11:$V$11)*L2</f>
        <v>0</v>
      </c>
      <c r="V16" s="10">
        <f>PRODUCT($S$11:$U$11)*K2*W2</f>
        <v>0</v>
      </c>
      <c r="W16" s="8"/>
      <c r="X16" s="8"/>
      <c r="Y16" s="8"/>
      <c r="Z16" s="8"/>
      <c r="AA16" s="8"/>
      <c r="AB16" s="8"/>
      <c r="AO16" s="29"/>
      <c r="AP16" s="8"/>
      <c r="AQ16" s="8"/>
      <c r="AR16" s="8"/>
      <c r="AS16" s="8"/>
      <c r="AT16" s="8"/>
      <c r="AU16" s="8"/>
    </row>
    <row r="17" spans="1:47" ht="15.6" x14ac:dyDescent="0.6">
      <c r="A17" s="2" t="s">
        <v>9</v>
      </c>
      <c r="B17" s="2" t="s">
        <v>6</v>
      </c>
      <c r="C17" s="2"/>
      <c r="D17" s="2" t="s">
        <v>8</v>
      </c>
      <c r="E17" s="2" t="s">
        <v>55</v>
      </c>
      <c r="F17" s="8"/>
      <c r="G17" s="10" t="s">
        <v>10</v>
      </c>
      <c r="H17" s="10" t="s">
        <v>10</v>
      </c>
      <c r="I17" s="10" t="s">
        <v>10</v>
      </c>
      <c r="J17" s="10" t="s">
        <v>10</v>
      </c>
      <c r="K17" s="10" t="s">
        <v>33</v>
      </c>
      <c r="L17" s="10">
        <f>PRODUCT(S10:V10)*(L13-L10)</f>
        <v>9870</v>
      </c>
      <c r="M17" s="10">
        <f>U23+U22+U21</f>
        <v>0</v>
      </c>
      <c r="N17" s="10">
        <f t="shared" ref="N17:N43" si="2">L17-M17</f>
        <v>9870</v>
      </c>
      <c r="O17" s="10">
        <f>'Base Pays'!C10</f>
        <v>200</v>
      </c>
      <c r="P17" s="17">
        <f t="shared" ref="P17:P43" si="3">(N17*O17)/$AA$1</f>
        <v>7.0090147860386393E-2</v>
      </c>
      <c r="Q17" s="45">
        <f>SUM(P16:P18)</f>
        <v>0.66013983233044771</v>
      </c>
      <c r="R17" s="8"/>
      <c r="S17" s="10" t="s">
        <v>53</v>
      </c>
      <c r="T17" s="10">
        <f t="shared" ref="T17:T24" si="4">PRODUCT($S$11:$W$11)</f>
        <v>0</v>
      </c>
      <c r="U17" s="10">
        <f>PRODUCT($S$11:$V$11)*L3</f>
        <v>0</v>
      </c>
      <c r="V17" s="10">
        <f>PRODUCT($S$11:$U$11)*K3*W3</f>
        <v>0</v>
      </c>
      <c r="W17" s="8"/>
      <c r="X17" s="8"/>
      <c r="Y17" s="8"/>
      <c r="Z17" s="8"/>
      <c r="AA17" s="8"/>
      <c r="AB17" s="8"/>
      <c r="AO17" s="29"/>
      <c r="AP17" s="8"/>
      <c r="AQ17" s="8"/>
      <c r="AR17" s="8"/>
      <c r="AS17" s="8"/>
      <c r="AT17" s="8"/>
      <c r="AU17" s="8"/>
    </row>
    <row r="18" spans="1:47" ht="15.6" x14ac:dyDescent="0.6">
      <c r="A18" s="2" t="s">
        <v>7</v>
      </c>
      <c r="B18" s="2" t="s">
        <v>5</v>
      </c>
      <c r="C18" s="2"/>
      <c r="D18" s="2" t="s">
        <v>5</v>
      </c>
      <c r="E18" s="2" t="s">
        <v>7</v>
      </c>
      <c r="F18" s="8"/>
      <c r="G18" s="10" t="s">
        <v>10</v>
      </c>
      <c r="H18" s="10" t="s">
        <v>10</v>
      </c>
      <c r="I18" s="10" t="s">
        <v>10</v>
      </c>
      <c r="J18" s="10" t="s">
        <v>33</v>
      </c>
      <c r="K18" s="10" t="s">
        <v>33</v>
      </c>
      <c r="L18" s="10">
        <f>PRODUCT(S10:U10)*(K13-V10)*L13</f>
        <v>157780</v>
      </c>
      <c r="M18" s="10">
        <f>V23+V22+V21+V20+V19</f>
        <v>0</v>
      </c>
      <c r="N18" s="10">
        <f t="shared" si="2"/>
        <v>157780</v>
      </c>
      <c r="O18" s="10">
        <f>'Base Pays'!D10</f>
        <v>100</v>
      </c>
      <c r="P18" s="17">
        <f t="shared" si="3"/>
        <v>0.56022408963585435</v>
      </c>
      <c r="Q18" s="32"/>
      <c r="R18" s="8"/>
      <c r="S18" s="10" t="s">
        <v>6</v>
      </c>
      <c r="T18" s="10">
        <f t="shared" si="4"/>
        <v>0</v>
      </c>
      <c r="U18" s="10">
        <f t="shared" ref="U18:U23" si="5">PRODUCT($S$11:$V$11)*L4</f>
        <v>0</v>
      </c>
      <c r="V18" s="10">
        <f t="shared" ref="V18:V23" si="6">PRODUCT($S$11:$U$11)*K4*W4</f>
        <v>0</v>
      </c>
      <c r="W18" s="8"/>
      <c r="X18" s="8"/>
      <c r="Y18" s="8"/>
      <c r="Z18" s="8"/>
      <c r="AA18" s="8"/>
      <c r="AB18" s="8"/>
      <c r="AO18" s="29"/>
      <c r="AP18" s="8"/>
      <c r="AQ18" s="8"/>
      <c r="AR18" s="8"/>
      <c r="AS18" s="8"/>
      <c r="AT18" s="8"/>
      <c r="AU18" s="8"/>
    </row>
    <row r="19" spans="1:47" ht="15.6" x14ac:dyDescent="0.6">
      <c r="A19" s="2" t="s">
        <v>11</v>
      </c>
      <c r="B19" s="2" t="s">
        <v>55</v>
      </c>
      <c r="C19" s="2"/>
      <c r="D19" s="2" t="s">
        <v>9</v>
      </c>
      <c r="E19" s="2" t="s">
        <v>53</v>
      </c>
      <c r="F19" s="8"/>
      <c r="G19" s="10" t="s">
        <v>9</v>
      </c>
      <c r="H19" s="10" t="s">
        <v>9</v>
      </c>
      <c r="I19" s="10" t="s">
        <v>9</v>
      </c>
      <c r="J19" s="10" t="s">
        <v>9</v>
      </c>
      <c r="K19" s="10" t="s">
        <v>9</v>
      </c>
      <c r="L19" s="10">
        <f>PRODUCT(S9:W9)</f>
        <v>2160</v>
      </c>
      <c r="M19" s="10">
        <f>T23</f>
        <v>0</v>
      </c>
      <c r="N19" s="10">
        <f t="shared" si="2"/>
        <v>2160</v>
      </c>
      <c r="O19" s="10">
        <f>'Base Pays'!B9</f>
        <v>500</v>
      </c>
      <c r="P19" s="17">
        <f t="shared" si="3"/>
        <v>3.8347193358266113E-2</v>
      </c>
      <c r="Q19" s="32"/>
      <c r="R19" s="8"/>
      <c r="S19" s="10" t="s">
        <v>54</v>
      </c>
      <c r="T19" s="10">
        <f>PRODUCT($S$11:$W$11)</f>
        <v>0</v>
      </c>
      <c r="U19" s="10">
        <f t="shared" si="5"/>
        <v>0</v>
      </c>
      <c r="V19" s="10">
        <f>PRODUCT($S$11:$U$11)*K5*W5</f>
        <v>0</v>
      </c>
      <c r="W19" s="8"/>
      <c r="X19" s="8"/>
      <c r="Y19" s="8"/>
      <c r="Z19" s="8"/>
      <c r="AA19" s="8"/>
      <c r="AB19" s="8"/>
      <c r="AO19" s="29"/>
      <c r="AP19" s="8"/>
      <c r="AQ19" s="8"/>
      <c r="AR19" s="8"/>
      <c r="AS19" s="8"/>
      <c r="AT19" s="8"/>
      <c r="AU19" s="8"/>
    </row>
    <row r="20" spans="1:47" ht="15.6" x14ac:dyDescent="0.6">
      <c r="A20" s="2" t="s">
        <v>54</v>
      </c>
      <c r="B20" s="2" t="s">
        <v>53</v>
      </c>
      <c r="C20" s="2"/>
      <c r="D20" s="2" t="s">
        <v>55</v>
      </c>
      <c r="E20" s="2" t="s">
        <v>8</v>
      </c>
      <c r="F20" s="8"/>
      <c r="G20" s="10" t="s">
        <v>9</v>
      </c>
      <c r="H20" s="10" t="s">
        <v>9</v>
      </c>
      <c r="I20" s="10" t="s">
        <v>9</v>
      </c>
      <c r="J20" s="10" t="s">
        <v>9</v>
      </c>
      <c r="K20" s="10" t="s">
        <v>44</v>
      </c>
      <c r="L20" s="10">
        <f>PRODUCT(S9:V9)*(L13-W9)</f>
        <v>15480</v>
      </c>
      <c r="M20" s="10">
        <f>T34+U34</f>
        <v>0</v>
      </c>
      <c r="N20" s="10">
        <f t="shared" si="2"/>
        <v>15480</v>
      </c>
      <c r="O20" s="10">
        <f>'Base Pays'!C9</f>
        <v>100</v>
      </c>
      <c r="P20" s="17">
        <f t="shared" si="3"/>
        <v>5.4964310480181425E-2</v>
      </c>
      <c r="Q20" s="45">
        <f>SUM(P19:P21)</f>
        <v>0.57350358066917984</v>
      </c>
      <c r="R20" s="8"/>
      <c r="S20" s="10" t="s">
        <v>7</v>
      </c>
      <c r="T20" s="10">
        <f t="shared" si="4"/>
        <v>0</v>
      </c>
      <c r="U20" s="10">
        <f t="shared" si="5"/>
        <v>0</v>
      </c>
      <c r="V20" s="10">
        <f t="shared" si="6"/>
        <v>0</v>
      </c>
      <c r="W20" s="8"/>
      <c r="X20" s="8"/>
      <c r="Y20" s="8"/>
      <c r="Z20" s="8"/>
      <c r="AA20" s="8"/>
      <c r="AB20" s="8"/>
      <c r="AO20" s="29"/>
      <c r="AP20" s="8"/>
      <c r="AQ20" s="8"/>
      <c r="AR20" s="8"/>
      <c r="AS20" s="8"/>
      <c r="AT20" s="8"/>
      <c r="AU20" s="8"/>
    </row>
    <row r="21" spans="1:47" ht="15.6" x14ac:dyDescent="0.6">
      <c r="A21" s="2" t="s">
        <v>53</v>
      </c>
      <c r="B21" s="2" t="s">
        <v>54</v>
      </c>
      <c r="C21" s="2"/>
      <c r="D21" s="2" t="s">
        <v>53</v>
      </c>
      <c r="E21" s="2" t="s">
        <v>5</v>
      </c>
      <c r="F21" s="8"/>
      <c r="G21" s="10" t="s">
        <v>9</v>
      </c>
      <c r="H21" s="10" t="s">
        <v>9</v>
      </c>
      <c r="I21" s="10" t="s">
        <v>9</v>
      </c>
      <c r="J21" s="10" t="s">
        <v>44</v>
      </c>
      <c r="K21" s="10" t="s">
        <v>44</v>
      </c>
      <c r="L21" s="10">
        <f>PRODUCT(S9:U9)*(K13-V9)*L13</f>
        <v>270480</v>
      </c>
      <c r="M21" s="10">
        <f>T45</f>
        <v>0</v>
      </c>
      <c r="N21" s="10">
        <f t="shared" si="2"/>
        <v>270480</v>
      </c>
      <c r="O21" s="10">
        <f>'Base Pays'!D9</f>
        <v>50</v>
      </c>
      <c r="P21" s="17">
        <f t="shared" si="3"/>
        <v>0.48019207683073228</v>
      </c>
      <c r="Q21" s="32"/>
      <c r="R21" s="8"/>
      <c r="S21" s="10" t="s">
        <v>55</v>
      </c>
      <c r="T21" s="10">
        <f t="shared" si="4"/>
        <v>0</v>
      </c>
      <c r="U21" s="10">
        <f t="shared" si="5"/>
        <v>0</v>
      </c>
      <c r="V21" s="10">
        <f t="shared" si="6"/>
        <v>0</v>
      </c>
      <c r="W21" s="8"/>
      <c r="X21" s="8"/>
      <c r="Y21" s="8"/>
      <c r="Z21" s="8"/>
      <c r="AA21" s="8"/>
      <c r="AB21" s="8"/>
      <c r="AO21" s="29"/>
      <c r="AP21" s="8"/>
      <c r="AQ21" s="8"/>
      <c r="AR21" s="8"/>
      <c r="AS21" s="8"/>
      <c r="AT21" s="8"/>
      <c r="AU21" s="8"/>
    </row>
    <row r="22" spans="1:47" ht="15.6" x14ac:dyDescent="0.6">
      <c r="A22" s="2" t="s">
        <v>5</v>
      </c>
      <c r="B22" s="2" t="s">
        <v>53</v>
      </c>
      <c r="C22" s="2"/>
      <c r="D22" s="2" t="s">
        <v>5</v>
      </c>
      <c r="E22" s="2" t="s">
        <v>54</v>
      </c>
      <c r="F22" s="8"/>
      <c r="G22" s="10" t="s">
        <v>8</v>
      </c>
      <c r="H22" s="10" t="s">
        <v>8</v>
      </c>
      <c r="I22" s="10" t="s">
        <v>8</v>
      </c>
      <c r="J22" s="10" t="s">
        <v>8</v>
      </c>
      <c r="K22" s="10" t="s">
        <v>8</v>
      </c>
      <c r="L22" s="10">
        <f>PRODUCT(S8:W8)</f>
        <v>3240</v>
      </c>
      <c r="M22" s="10">
        <f>T22</f>
        <v>0</v>
      </c>
      <c r="N22" s="10">
        <f t="shared" si="2"/>
        <v>3240</v>
      </c>
      <c r="O22" s="10">
        <f>'Base Pays'!B8</f>
        <v>300</v>
      </c>
      <c r="P22" s="17">
        <f t="shared" si="3"/>
        <v>3.4512474022439496E-2</v>
      </c>
      <c r="Q22" s="32"/>
      <c r="R22" s="8"/>
      <c r="S22" s="10" t="s">
        <v>8</v>
      </c>
      <c r="T22" s="10">
        <f t="shared" si="4"/>
        <v>0</v>
      </c>
      <c r="U22" s="10">
        <f>PRODUCT($S$11:$V$11)*L8</f>
        <v>0</v>
      </c>
      <c r="V22" s="10">
        <f t="shared" si="6"/>
        <v>0</v>
      </c>
      <c r="W22" s="8"/>
      <c r="X22" s="8"/>
      <c r="Y22" s="8"/>
      <c r="Z22" s="8"/>
      <c r="AA22" s="8"/>
      <c r="AB22" s="8"/>
      <c r="AO22" s="29"/>
      <c r="AP22" s="8"/>
      <c r="AQ22" s="8"/>
      <c r="AR22" s="8"/>
      <c r="AS22" s="8"/>
      <c r="AT22" s="8"/>
      <c r="AU22" s="8"/>
    </row>
    <row r="23" spans="1:47" ht="15.6" x14ac:dyDescent="0.6">
      <c r="A23" s="2" t="s">
        <v>55</v>
      </c>
      <c r="B23" s="2" t="s">
        <v>5</v>
      </c>
      <c r="C23" s="2"/>
      <c r="D23" s="2" t="s">
        <v>10</v>
      </c>
      <c r="E23" s="2" t="s">
        <v>9</v>
      </c>
      <c r="F23" s="8"/>
      <c r="G23" s="10" t="s">
        <v>8</v>
      </c>
      <c r="H23" s="10" t="s">
        <v>8</v>
      </c>
      <c r="I23" s="10" t="s">
        <v>8</v>
      </c>
      <c r="J23" s="10" t="s">
        <v>8</v>
      </c>
      <c r="K23" s="10" t="s">
        <v>45</v>
      </c>
      <c r="L23" s="10">
        <f>PRODUCT(S8:V8)*(L13-W8)</f>
        <v>23220</v>
      </c>
      <c r="M23" s="10">
        <f>T33+U33</f>
        <v>0</v>
      </c>
      <c r="N23" s="10">
        <f t="shared" si="2"/>
        <v>23220</v>
      </c>
      <c r="O23" s="10">
        <f>'Base Pays'!C8</f>
        <v>60</v>
      </c>
      <c r="P23" s="17">
        <f t="shared" si="3"/>
        <v>4.9467879432163284E-2</v>
      </c>
      <c r="Q23" s="45">
        <f>SUM(P22:P24)</f>
        <v>0.40106370853576567</v>
      </c>
      <c r="R23" s="8"/>
      <c r="S23" s="10" t="s">
        <v>9</v>
      </c>
      <c r="T23" s="10">
        <f t="shared" si="4"/>
        <v>0</v>
      </c>
      <c r="U23" s="10">
        <f t="shared" si="5"/>
        <v>0</v>
      </c>
      <c r="V23" s="10">
        <f t="shared" si="6"/>
        <v>0</v>
      </c>
      <c r="W23" s="8"/>
      <c r="X23" s="8"/>
      <c r="Y23" s="8"/>
      <c r="Z23" s="8"/>
      <c r="AA23" s="8"/>
      <c r="AB23" s="8"/>
      <c r="AO23" s="29"/>
      <c r="AP23" s="8"/>
      <c r="AQ23" s="8"/>
      <c r="AR23" s="8"/>
      <c r="AS23" s="8"/>
      <c r="AT23" s="8"/>
      <c r="AU23" s="8"/>
    </row>
    <row r="24" spans="1:47" ht="15.6" x14ac:dyDescent="0.6">
      <c r="A24" s="2" t="s">
        <v>6</v>
      </c>
      <c r="B24" s="2" t="s">
        <v>53</v>
      </c>
      <c r="C24" s="2"/>
      <c r="D24" s="2" t="s">
        <v>7</v>
      </c>
      <c r="E24" s="2" t="s">
        <v>9</v>
      </c>
      <c r="F24" s="8"/>
      <c r="G24" s="10" t="s">
        <v>8</v>
      </c>
      <c r="H24" s="10" t="s">
        <v>8</v>
      </c>
      <c r="I24" s="10" t="s">
        <v>8</v>
      </c>
      <c r="J24" s="10" t="s">
        <v>45</v>
      </c>
      <c r="K24" s="10" t="s">
        <v>45</v>
      </c>
      <c r="L24" s="10">
        <f>PRODUCT(S8:U8)*(K13-V8)*L13</f>
        <v>297675</v>
      </c>
      <c r="M24" s="10">
        <f>T44</f>
        <v>0</v>
      </c>
      <c r="N24" s="10">
        <f t="shared" si="2"/>
        <v>297675</v>
      </c>
      <c r="O24" s="10">
        <f>'Base Pays'!D8</f>
        <v>30</v>
      </c>
      <c r="P24" s="17">
        <f t="shared" si="3"/>
        <v>0.31708335508116292</v>
      </c>
      <c r="Q24" s="32"/>
      <c r="R24" s="8"/>
      <c r="S24" s="10" t="s">
        <v>10</v>
      </c>
      <c r="T24" s="10">
        <f t="shared" si="4"/>
        <v>0</v>
      </c>
      <c r="U24" s="10">
        <f>PRODUCT($S$11:$V$11)*L10</f>
        <v>0</v>
      </c>
      <c r="V24" s="10">
        <f>PRODUCT($S$11:$U$11)*K10*W10</f>
        <v>0</v>
      </c>
      <c r="W24" s="8"/>
      <c r="X24" s="8"/>
      <c r="Y24" s="8"/>
      <c r="Z24" s="8"/>
      <c r="AA24" s="8"/>
      <c r="AB24" s="8"/>
      <c r="AO24" s="29"/>
      <c r="AP24" s="8"/>
      <c r="AQ24" s="8"/>
      <c r="AR24" s="8"/>
      <c r="AS24" s="8"/>
      <c r="AT24" s="8"/>
      <c r="AU24" s="8"/>
    </row>
    <row r="25" spans="1:47" ht="15.6" x14ac:dyDescent="0.6">
      <c r="A25" s="2" t="s">
        <v>7</v>
      </c>
      <c r="B25" s="2" t="s">
        <v>6</v>
      </c>
      <c r="C25" s="2"/>
      <c r="D25" s="2" t="s">
        <v>5</v>
      </c>
      <c r="E25" s="2" t="s">
        <v>8</v>
      </c>
      <c r="F25" s="8"/>
      <c r="G25" s="10" t="s">
        <v>55</v>
      </c>
      <c r="H25" s="10" t="s">
        <v>55</v>
      </c>
      <c r="I25" s="10" t="s">
        <v>55</v>
      </c>
      <c r="J25" s="10" t="s">
        <v>55</v>
      </c>
      <c r="K25" s="10" t="s">
        <v>55</v>
      </c>
      <c r="L25" s="10">
        <f>PRODUCT(S7:W7)</f>
        <v>4500</v>
      </c>
      <c r="M25" s="10">
        <f>T21</f>
        <v>0</v>
      </c>
      <c r="N25" s="10">
        <f t="shared" si="2"/>
        <v>4500</v>
      </c>
      <c r="O25" s="10">
        <f>'Base Pays'!B7</f>
        <v>250</v>
      </c>
      <c r="P25" s="17">
        <f t="shared" si="3"/>
        <v>3.99449930815272E-2</v>
      </c>
      <c r="Q25" s="32"/>
      <c r="R25" s="8"/>
      <c r="S25" s="8"/>
      <c r="T25" s="10"/>
      <c r="U25" s="8"/>
      <c r="V25" s="8"/>
      <c r="W25" s="8"/>
      <c r="X25" s="8"/>
      <c r="Y25" s="8"/>
      <c r="Z25" s="8"/>
      <c r="AA25" s="8"/>
      <c r="AB25" s="8"/>
      <c r="AO25" s="29"/>
      <c r="AP25" s="8"/>
      <c r="AQ25" s="8"/>
      <c r="AR25" s="8"/>
      <c r="AS25" s="8"/>
      <c r="AT25" s="8"/>
      <c r="AU25" s="8"/>
    </row>
    <row r="26" spans="1:47" x14ac:dyDescent="0.55000000000000004">
      <c r="A26" s="2" t="s">
        <v>9</v>
      </c>
      <c r="B26" s="2" t="s">
        <v>10</v>
      </c>
      <c r="C26" s="2"/>
      <c r="D26" s="2" t="s">
        <v>8</v>
      </c>
      <c r="E26" s="2" t="s">
        <v>53</v>
      </c>
      <c r="F26" s="8"/>
      <c r="G26" s="10" t="s">
        <v>55</v>
      </c>
      <c r="H26" s="10" t="s">
        <v>55</v>
      </c>
      <c r="I26" s="10" t="s">
        <v>55</v>
      </c>
      <c r="J26" s="10" t="s">
        <v>55</v>
      </c>
      <c r="K26" s="10" t="s">
        <v>56</v>
      </c>
      <c r="L26" s="10">
        <f>PRODUCT(S7:V7)*(L13-W7)</f>
        <v>32250</v>
      </c>
      <c r="M26" s="10">
        <f>T32+U32</f>
        <v>0</v>
      </c>
      <c r="N26" s="10">
        <f t="shared" si="2"/>
        <v>32250</v>
      </c>
      <c r="O26" s="10">
        <f>'Base Pays'!C7</f>
        <v>50</v>
      </c>
      <c r="P26" s="17">
        <f t="shared" si="3"/>
        <v>5.7254490083522319E-2</v>
      </c>
      <c r="Q26" s="45">
        <f>SUM(P25:P27)</f>
        <v>0.38427083344429164</v>
      </c>
      <c r="R26" s="8"/>
      <c r="S26" s="25" t="s">
        <v>19</v>
      </c>
      <c r="T26" s="25" t="s">
        <v>39</v>
      </c>
      <c r="U26" s="25" t="s">
        <v>40</v>
      </c>
      <c r="V26" s="8"/>
      <c r="W26" s="8"/>
      <c r="X26" s="8"/>
      <c r="Y26" s="8"/>
      <c r="Z26" s="8"/>
      <c r="AA26" s="8"/>
      <c r="AB26" s="8"/>
      <c r="AP26" s="8"/>
      <c r="AQ26" s="8"/>
      <c r="AR26" s="8"/>
      <c r="AS26" s="8"/>
      <c r="AT26" s="8"/>
      <c r="AU26" s="8"/>
    </row>
    <row r="27" spans="1:47" x14ac:dyDescent="0.55000000000000004">
      <c r="A27" s="2" t="s">
        <v>54</v>
      </c>
      <c r="B27" s="2" t="s">
        <v>53</v>
      </c>
      <c r="C27" s="2"/>
      <c r="D27" s="2" t="s">
        <v>10</v>
      </c>
      <c r="E27" s="2" t="s">
        <v>6</v>
      </c>
      <c r="F27" s="8"/>
      <c r="G27" s="10" t="s">
        <v>55</v>
      </c>
      <c r="H27" s="10" t="s">
        <v>55</v>
      </c>
      <c r="I27" s="10" t="s">
        <v>55</v>
      </c>
      <c r="J27" s="10" t="s">
        <v>56</v>
      </c>
      <c r="K27" s="10" t="s">
        <v>56</v>
      </c>
      <c r="L27" s="10">
        <f>PRODUCT(S7:U7)*(K13-V7)*L13</f>
        <v>323400</v>
      </c>
      <c r="M27" s="10">
        <f>T43</f>
        <v>0</v>
      </c>
      <c r="N27" s="10">
        <f t="shared" si="2"/>
        <v>323400</v>
      </c>
      <c r="O27" s="10">
        <f>'Base Pays'!D7</f>
        <v>25</v>
      </c>
      <c r="P27" s="17">
        <f t="shared" si="3"/>
        <v>0.28707135027924213</v>
      </c>
      <c r="Q27" s="32"/>
      <c r="R27" s="8"/>
      <c r="S27" s="12" t="s">
        <v>5</v>
      </c>
      <c r="T27" s="10">
        <f>PRODUCT($S$11:$V$11)*($L$13-W2)</f>
        <v>0</v>
      </c>
      <c r="U27" s="10">
        <f>PRODUCT($S$11:$U$11)*K2*($L$13-W2)</f>
        <v>0</v>
      </c>
      <c r="V27" s="8"/>
      <c r="W27" s="8"/>
      <c r="X27" s="8"/>
      <c r="Y27" s="8"/>
      <c r="Z27" s="8"/>
      <c r="AA27" s="8"/>
      <c r="AB27" s="8"/>
    </row>
    <row r="28" spans="1:47" x14ac:dyDescent="0.55000000000000004">
      <c r="A28" s="2" t="s">
        <v>8</v>
      </c>
      <c r="B28" s="2" t="s">
        <v>55</v>
      </c>
      <c r="C28" s="2"/>
      <c r="D28" s="2" t="s">
        <v>54</v>
      </c>
      <c r="E28" s="2" t="s">
        <v>53</v>
      </c>
      <c r="F28" s="8"/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>
        <f>PRODUCT(S6:W6)</f>
        <v>8640</v>
      </c>
      <c r="M28" s="10">
        <f>T20+U20</f>
        <v>0</v>
      </c>
      <c r="N28" s="10">
        <f t="shared" si="2"/>
        <v>8640</v>
      </c>
      <c r="O28" s="10">
        <f>'Base Pays'!B6</f>
        <v>200</v>
      </c>
      <c r="P28" s="17">
        <f t="shared" si="3"/>
        <v>6.1355509373225779E-2</v>
      </c>
      <c r="Q28" s="32"/>
      <c r="R28" s="8"/>
      <c r="S28" s="10" t="s">
        <v>53</v>
      </c>
      <c r="T28" s="10">
        <f t="shared" ref="T28:T35" si="7">PRODUCT($S$11:$V$11)*($L$13-W3)</f>
        <v>0</v>
      </c>
      <c r="U28" s="10">
        <f t="shared" ref="U28:U35" si="8">PRODUCT($S$11:$U$11)*K3*($L$13-W3)</f>
        <v>0</v>
      </c>
      <c r="V28" s="8"/>
      <c r="W28" s="8"/>
      <c r="X28" s="8"/>
      <c r="Y28" s="8"/>
      <c r="Z28" s="8"/>
      <c r="AA28" s="8"/>
      <c r="AB28" s="8"/>
    </row>
    <row r="29" spans="1:47" x14ac:dyDescent="0.55000000000000004">
      <c r="A29" s="2" t="s">
        <v>7</v>
      </c>
      <c r="B29" s="2" t="s">
        <v>5</v>
      </c>
      <c r="C29" s="2"/>
      <c r="D29" s="2" t="s">
        <v>7</v>
      </c>
      <c r="E29" s="2" t="s">
        <v>6</v>
      </c>
      <c r="F29" s="8"/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47</v>
      </c>
      <c r="L29" s="10">
        <f>PRODUCT(S6:V6)*(L13-W6)</f>
        <v>44280</v>
      </c>
      <c r="M29" s="10">
        <f>T31+U31</f>
        <v>0</v>
      </c>
      <c r="N29" s="10">
        <f t="shared" si="2"/>
        <v>44280</v>
      </c>
      <c r="O29" s="10">
        <f>'Base Pays'!C6</f>
        <v>40</v>
      </c>
      <c r="P29" s="17">
        <f t="shared" si="3"/>
        <v>6.2889397107556422E-2</v>
      </c>
      <c r="Q29" s="45">
        <f>SUM(P28:P30)</f>
        <v>0.39357002783367123</v>
      </c>
      <c r="R29" s="8"/>
      <c r="S29" s="10" t="s">
        <v>6</v>
      </c>
      <c r="T29" s="10">
        <f t="shared" si="7"/>
        <v>0</v>
      </c>
      <c r="U29" s="10">
        <f t="shared" si="8"/>
        <v>0</v>
      </c>
      <c r="V29" s="8"/>
      <c r="W29" s="8"/>
      <c r="X29" s="8"/>
      <c r="Y29" s="8"/>
      <c r="Z29" s="8"/>
      <c r="AA29" s="8"/>
      <c r="AB29" s="8"/>
    </row>
    <row r="30" spans="1:47" x14ac:dyDescent="0.55000000000000004">
      <c r="A30" s="2" t="s">
        <v>5</v>
      </c>
      <c r="B30" s="2" t="s">
        <v>5</v>
      </c>
      <c r="C30" s="2"/>
      <c r="D30" s="2" t="s">
        <v>10</v>
      </c>
      <c r="E30" s="2" t="s">
        <v>53</v>
      </c>
      <c r="F30" s="8"/>
      <c r="G30" s="10" t="s">
        <v>7</v>
      </c>
      <c r="H30" s="10" t="s">
        <v>7</v>
      </c>
      <c r="I30" s="10" t="s">
        <v>7</v>
      </c>
      <c r="J30" s="10" t="s">
        <v>47</v>
      </c>
      <c r="K30" s="10" t="s">
        <v>47</v>
      </c>
      <c r="L30" s="10">
        <f>PRODUCT(S6:U6)*(K13-V6)*L13</f>
        <v>379260</v>
      </c>
      <c r="M30" s="10">
        <f>T42</f>
        <v>0</v>
      </c>
      <c r="N30" s="10">
        <f t="shared" si="2"/>
        <v>379260</v>
      </c>
      <c r="O30" s="10">
        <f>'Base Pays'!D6</f>
        <v>20</v>
      </c>
      <c r="P30" s="17">
        <f t="shared" si="3"/>
        <v>0.269325121352889</v>
      </c>
      <c r="Q30" s="32"/>
      <c r="R30" s="8"/>
      <c r="S30" s="10" t="s">
        <v>54</v>
      </c>
      <c r="T30" s="10">
        <f t="shared" si="7"/>
        <v>0</v>
      </c>
      <c r="U30" s="10">
        <f t="shared" si="8"/>
        <v>0</v>
      </c>
      <c r="V30" s="8"/>
      <c r="W30" s="8"/>
      <c r="X30" s="8"/>
      <c r="Y30" s="8"/>
      <c r="Z30" s="8"/>
      <c r="AA30" s="8"/>
      <c r="AB30" s="8"/>
    </row>
    <row r="31" spans="1:47" x14ac:dyDescent="0.55000000000000004">
      <c r="A31" s="2" t="s">
        <v>54</v>
      </c>
      <c r="B31" s="2" t="s">
        <v>9</v>
      </c>
      <c r="C31" s="2"/>
      <c r="D31" s="2" t="s">
        <v>5</v>
      </c>
      <c r="E31" s="2" t="s">
        <v>54</v>
      </c>
      <c r="F31" s="8"/>
      <c r="G31" s="10" t="s">
        <v>54</v>
      </c>
      <c r="H31" s="10" t="s">
        <v>54</v>
      </c>
      <c r="I31" s="10" t="s">
        <v>54</v>
      </c>
      <c r="J31" s="10" t="s">
        <v>54</v>
      </c>
      <c r="K31" s="10" t="s">
        <v>54</v>
      </c>
      <c r="L31" s="10">
        <f>PRODUCT(S5:W5)</f>
        <v>13200</v>
      </c>
      <c r="M31" s="10">
        <f>T19+U19</f>
        <v>0</v>
      </c>
      <c r="N31" s="10">
        <f t="shared" si="2"/>
        <v>13200</v>
      </c>
      <c r="O31" s="10">
        <f>'Base Pays'!B5</f>
        <v>150</v>
      </c>
      <c r="P31" s="17">
        <f t="shared" si="3"/>
        <v>7.0303187823487864E-2</v>
      </c>
      <c r="Q31" s="32"/>
      <c r="R31" s="8"/>
      <c r="S31" s="10" t="s">
        <v>7</v>
      </c>
      <c r="T31" s="10">
        <f t="shared" si="7"/>
        <v>0</v>
      </c>
      <c r="U31" s="10">
        <f t="shared" si="8"/>
        <v>0</v>
      </c>
      <c r="V31" s="8"/>
      <c r="W31" s="8"/>
      <c r="X31" s="8"/>
      <c r="Y31" s="8"/>
      <c r="Z31" s="8"/>
      <c r="AA31" s="8"/>
      <c r="AB31" s="8"/>
    </row>
    <row r="32" spans="1:47" x14ac:dyDescent="0.55000000000000004">
      <c r="A32" s="2" t="s">
        <v>6</v>
      </c>
      <c r="B32" s="2" t="s">
        <v>8</v>
      </c>
      <c r="C32" s="2"/>
      <c r="D32" s="2" t="s">
        <v>7</v>
      </c>
      <c r="E32" s="2" t="s">
        <v>6</v>
      </c>
      <c r="F32" s="8"/>
      <c r="G32" s="10" t="s">
        <v>54</v>
      </c>
      <c r="H32" s="10" t="s">
        <v>54</v>
      </c>
      <c r="I32" s="10" t="s">
        <v>54</v>
      </c>
      <c r="J32" s="10" t="s">
        <v>54</v>
      </c>
      <c r="K32" s="10" t="s">
        <v>57</v>
      </c>
      <c r="L32" s="10">
        <f>PRODUCT(S5:V5)*(L13-W5)</f>
        <v>67650</v>
      </c>
      <c r="M32" s="10">
        <f>T30+U30</f>
        <v>0</v>
      </c>
      <c r="N32" s="10">
        <f t="shared" si="2"/>
        <v>67650</v>
      </c>
      <c r="O32" s="10">
        <f>'Base Pays'!C5</f>
        <v>30</v>
      </c>
      <c r="P32" s="17">
        <f t="shared" si="3"/>
        <v>7.2060767519075072E-2</v>
      </c>
      <c r="Q32" s="45">
        <f>SUM(P31:P33)</f>
        <v>0.45096565689274826</v>
      </c>
      <c r="R32" s="8"/>
      <c r="S32" s="10" t="s">
        <v>55</v>
      </c>
      <c r="T32" s="10">
        <f t="shared" si="7"/>
        <v>0</v>
      </c>
      <c r="U32" s="10">
        <f t="shared" si="8"/>
        <v>0</v>
      </c>
      <c r="V32" s="8"/>
      <c r="W32" s="8"/>
      <c r="X32" s="8"/>
      <c r="Y32" s="8"/>
      <c r="Z32" s="8"/>
      <c r="AA32" s="8"/>
      <c r="AB32" s="8"/>
    </row>
    <row r="33" spans="1:28" x14ac:dyDescent="0.55000000000000004">
      <c r="A33" s="2" t="s">
        <v>53</v>
      </c>
      <c r="B33" s="2" t="s">
        <v>54</v>
      </c>
      <c r="C33" s="2"/>
      <c r="D33" s="2" t="s">
        <v>53</v>
      </c>
      <c r="E33" s="2" t="s">
        <v>9</v>
      </c>
      <c r="F33" s="8"/>
      <c r="G33" s="10" t="s">
        <v>54</v>
      </c>
      <c r="H33" s="10" t="s">
        <v>54</v>
      </c>
      <c r="I33" s="10" t="s">
        <v>54</v>
      </c>
      <c r="J33" s="10" t="s">
        <v>57</v>
      </c>
      <c r="K33" s="10" t="s">
        <v>57</v>
      </c>
      <c r="L33" s="10">
        <f>PRODUCT(S5:U5)*(K13-V5)*L13</f>
        <v>579425</v>
      </c>
      <c r="M33" s="10">
        <f>T41</f>
        <v>0</v>
      </c>
      <c r="N33" s="10">
        <f t="shared" si="2"/>
        <v>579425</v>
      </c>
      <c r="O33" s="10">
        <f>'Base Pays'!D5</f>
        <v>15</v>
      </c>
      <c r="P33" s="17">
        <f t="shared" si="3"/>
        <v>0.30860170155018529</v>
      </c>
      <c r="Q33" s="32"/>
      <c r="R33" s="8"/>
      <c r="S33" s="10" t="s">
        <v>8</v>
      </c>
      <c r="T33" s="10">
        <f t="shared" si="7"/>
        <v>0</v>
      </c>
      <c r="U33" s="10">
        <f t="shared" si="8"/>
        <v>0</v>
      </c>
      <c r="V33" s="8"/>
      <c r="W33" s="8"/>
      <c r="X33" s="8"/>
      <c r="Y33" s="8"/>
      <c r="Z33" s="8"/>
      <c r="AA33" s="8"/>
      <c r="AB33" s="8"/>
    </row>
    <row r="34" spans="1:28" x14ac:dyDescent="0.55000000000000004">
      <c r="A34" s="2" t="s">
        <v>55</v>
      </c>
      <c r="B34" s="2" t="s">
        <v>7</v>
      </c>
      <c r="C34" s="2"/>
      <c r="D34" s="2" t="s">
        <v>54</v>
      </c>
      <c r="E34" s="2" t="s">
        <v>6</v>
      </c>
      <c r="F34" s="8"/>
      <c r="G34" s="10" t="s">
        <v>6</v>
      </c>
      <c r="H34" s="10" t="s">
        <v>58</v>
      </c>
      <c r="I34" s="10" t="s">
        <v>6</v>
      </c>
      <c r="J34" s="10" t="s">
        <v>6</v>
      </c>
      <c r="K34" s="10" t="s">
        <v>6</v>
      </c>
      <c r="L34" s="10">
        <f>PRODUCT(S4:W4)</f>
        <v>26460</v>
      </c>
      <c r="M34" s="10">
        <f>T18+U18+V18</f>
        <v>0</v>
      </c>
      <c r="N34" s="10">
        <f t="shared" si="2"/>
        <v>26460</v>
      </c>
      <c r="O34" s="10">
        <f>'Base Pays'!B4</f>
        <v>100</v>
      </c>
      <c r="P34" s="17">
        <f t="shared" si="3"/>
        <v>9.3950623727751967E-2</v>
      </c>
      <c r="Q34" s="32"/>
      <c r="R34" s="8"/>
      <c r="S34" s="10" t="s">
        <v>9</v>
      </c>
      <c r="T34" s="10">
        <f>PRODUCT($S$11:$V$11)*($L$13-W9)</f>
        <v>0</v>
      </c>
      <c r="U34" s="10">
        <f>PRODUCT($S$11:$U$11)*K9*($L$13-W9)</f>
        <v>0</v>
      </c>
      <c r="V34" s="8"/>
      <c r="W34" s="8"/>
      <c r="X34" s="8"/>
      <c r="Y34" s="8"/>
      <c r="Z34" s="8"/>
      <c r="AA34" s="8"/>
      <c r="AB34" s="8"/>
    </row>
    <row r="35" spans="1:28" x14ac:dyDescent="0.55000000000000004">
      <c r="A35" s="2" t="s">
        <v>6</v>
      </c>
      <c r="B35" s="2" t="s">
        <v>6</v>
      </c>
      <c r="C35" s="2"/>
      <c r="D35" s="2" t="s">
        <v>6</v>
      </c>
      <c r="E35" s="2" t="s">
        <v>11</v>
      </c>
      <c r="F35" s="8"/>
      <c r="G35" s="10" t="s">
        <v>6</v>
      </c>
      <c r="H35" s="10" t="s">
        <v>58</v>
      </c>
      <c r="I35" s="10" t="s">
        <v>6</v>
      </c>
      <c r="J35" s="10" t="s">
        <v>6</v>
      </c>
      <c r="K35" s="10" t="s">
        <v>48</v>
      </c>
      <c r="L35" s="10">
        <f>PRODUCT(S4:V4)*(L13-W4)</f>
        <v>117600</v>
      </c>
      <c r="M35" s="10">
        <f>T29+U29</f>
        <v>0</v>
      </c>
      <c r="N35" s="10">
        <f t="shared" si="2"/>
        <v>117600</v>
      </c>
      <c r="O35" s="10">
        <f>'Base Pays'!C4</f>
        <v>20</v>
      </c>
      <c r="P35" s="17">
        <f t="shared" si="3"/>
        <v>8.3511665535779531E-2</v>
      </c>
      <c r="Q35" s="45">
        <f>SUM(P34:P36)</f>
        <v>0.4843676601075213</v>
      </c>
      <c r="R35" s="8"/>
      <c r="S35" s="10" t="s">
        <v>10</v>
      </c>
      <c r="T35" s="10">
        <f t="shared" si="7"/>
        <v>0</v>
      </c>
      <c r="U35" s="10">
        <f t="shared" si="8"/>
        <v>0</v>
      </c>
      <c r="V35" s="8"/>
      <c r="W35" s="8"/>
      <c r="X35" s="8"/>
      <c r="Y35" s="8"/>
      <c r="Z35" s="8"/>
      <c r="AA35" s="8"/>
      <c r="AB35" s="8"/>
    </row>
    <row r="36" spans="1:28" x14ac:dyDescent="0.55000000000000004">
      <c r="A36" s="2" t="s">
        <v>11</v>
      </c>
      <c r="B36" s="2" t="s">
        <v>7</v>
      </c>
      <c r="C36" s="2"/>
      <c r="D36" s="2" t="s">
        <v>8</v>
      </c>
      <c r="E36" s="2" t="s">
        <v>8</v>
      </c>
      <c r="F36" s="8"/>
      <c r="G36" s="10" t="s">
        <v>6</v>
      </c>
      <c r="H36" s="10" t="s">
        <v>58</v>
      </c>
      <c r="I36" s="10" t="s">
        <v>6</v>
      </c>
      <c r="J36" s="10" t="s">
        <v>48</v>
      </c>
      <c r="K36" s="10" t="s">
        <v>48</v>
      </c>
      <c r="L36" s="10">
        <f>PRODUCT(S4:U4)*(K13-V4)*L13</f>
        <v>864360</v>
      </c>
      <c r="M36" s="10">
        <f>T40</f>
        <v>0</v>
      </c>
      <c r="N36" s="10">
        <f t="shared" si="2"/>
        <v>864360</v>
      </c>
      <c r="O36" s="10">
        <f>'Base Pays'!D4</f>
        <v>10</v>
      </c>
      <c r="P36" s="17">
        <f t="shared" si="3"/>
        <v>0.30690537084398978</v>
      </c>
      <c r="Q36" s="32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55000000000000004">
      <c r="A37" s="2" t="s">
        <v>6</v>
      </c>
      <c r="B37" s="2" t="s">
        <v>9</v>
      </c>
      <c r="C37" s="2"/>
      <c r="D37" s="2" t="s">
        <v>54</v>
      </c>
      <c r="E37" s="2" t="s">
        <v>6</v>
      </c>
      <c r="F37" s="8"/>
      <c r="G37" s="10" t="s">
        <v>53</v>
      </c>
      <c r="H37" s="10" t="s">
        <v>53</v>
      </c>
      <c r="I37" s="10" t="s">
        <v>53</v>
      </c>
      <c r="J37" s="10" t="s">
        <v>53</v>
      </c>
      <c r="K37" s="10" t="s">
        <v>53</v>
      </c>
      <c r="L37" s="10">
        <f>PRODUCT(S3:W3)</f>
        <v>31185</v>
      </c>
      <c r="M37" s="10">
        <f>T17+U17+V17</f>
        <v>0</v>
      </c>
      <c r="N37" s="10">
        <f t="shared" si="2"/>
        <v>31185</v>
      </c>
      <c r="O37" s="10">
        <f>'Base Pays'!B3</f>
        <v>50</v>
      </c>
      <c r="P37" s="17">
        <f t="shared" si="3"/>
        <v>5.53637604109967E-2</v>
      </c>
      <c r="Q37" s="32"/>
      <c r="R37" s="8"/>
      <c r="S37" s="25" t="s">
        <v>20</v>
      </c>
      <c r="T37" s="25" t="s">
        <v>40</v>
      </c>
      <c r="U37" s="25" t="s">
        <v>41</v>
      </c>
      <c r="V37" s="8"/>
      <c r="W37" s="8"/>
      <c r="X37" s="8"/>
      <c r="Y37" s="8"/>
      <c r="Z37" s="8"/>
      <c r="AA37" s="8"/>
      <c r="AB37" s="8"/>
    </row>
    <row r="38" spans="1:28" x14ac:dyDescent="0.55000000000000004">
      <c r="A38" s="2" t="s">
        <v>9</v>
      </c>
      <c r="B38" s="2" t="s">
        <v>5</v>
      </c>
      <c r="C38" s="2"/>
      <c r="D38" s="2" t="s">
        <v>5</v>
      </c>
      <c r="E38" s="2" t="s">
        <v>7</v>
      </c>
      <c r="F38" s="8"/>
      <c r="G38" s="10" t="s">
        <v>53</v>
      </c>
      <c r="H38" s="10" t="s">
        <v>53</v>
      </c>
      <c r="I38" s="10" t="s">
        <v>53</v>
      </c>
      <c r="J38" s="10" t="s">
        <v>53</v>
      </c>
      <c r="K38" s="10" t="s">
        <v>59</v>
      </c>
      <c r="L38" s="10">
        <f>PRODUCT(S3:V3)*(L13-W3)</f>
        <v>138600</v>
      </c>
      <c r="M38" s="10">
        <f>T28+U28</f>
        <v>0</v>
      </c>
      <c r="N38" s="10">
        <f t="shared" si="2"/>
        <v>138600</v>
      </c>
      <c r="O38" s="10">
        <f>'Base Pays'!C3</f>
        <v>10</v>
      </c>
      <c r="P38" s="17">
        <f t="shared" si="3"/>
        <v>4.9212231476441506E-2</v>
      </c>
      <c r="Q38" s="45">
        <f>SUM(P37:P39)</f>
        <v>0.28543094256336077</v>
      </c>
      <c r="R38" s="8"/>
      <c r="S38" s="12" t="s">
        <v>5</v>
      </c>
      <c r="T38" s="10">
        <f>PRODUCT($S$11:$U$11)*($K$13-V2)*$L$13</f>
        <v>0</v>
      </c>
      <c r="U38" s="10">
        <f>PRODUCT($S$11:$T$11)*J2*($K$13-V2)*$L$13</f>
        <v>0</v>
      </c>
      <c r="V38" s="8"/>
      <c r="W38" s="8"/>
      <c r="X38" s="8"/>
      <c r="Y38" s="8"/>
      <c r="Z38" s="8"/>
      <c r="AA38" s="8"/>
      <c r="AB38" s="8"/>
    </row>
    <row r="39" spans="1:28" x14ac:dyDescent="0.55000000000000004">
      <c r="A39" s="2" t="s">
        <v>8</v>
      </c>
      <c r="B39" s="2" t="s">
        <v>53</v>
      </c>
      <c r="C39" s="2"/>
      <c r="D39" s="2" t="s">
        <v>53</v>
      </c>
      <c r="E39" s="2" t="s">
        <v>7</v>
      </c>
      <c r="F39" s="8"/>
      <c r="G39" s="10" t="s">
        <v>53</v>
      </c>
      <c r="H39" s="10" t="s">
        <v>53</v>
      </c>
      <c r="I39" s="10" t="s">
        <v>53</v>
      </c>
      <c r="J39" s="10" t="s">
        <v>59</v>
      </c>
      <c r="K39" s="10" t="s">
        <v>59</v>
      </c>
      <c r="L39" s="10">
        <f>PRODUCT(S3:U3)*(K13-V3)*L13</f>
        <v>1018710</v>
      </c>
      <c r="M39" s="10">
        <f>T39</f>
        <v>0</v>
      </c>
      <c r="N39" s="10">
        <f t="shared" si="2"/>
        <v>1018710</v>
      </c>
      <c r="O39" s="10">
        <f>'Base Pays'!D3</f>
        <v>5</v>
      </c>
      <c r="P39" s="17">
        <f t="shared" si="3"/>
        <v>0.18085495067592255</v>
      </c>
      <c r="Q39" s="32"/>
      <c r="R39" s="8"/>
      <c r="S39" s="10" t="s">
        <v>53</v>
      </c>
      <c r="T39" s="10">
        <f t="shared" ref="T39:T46" si="9">PRODUCT($S$11:$U$11)*($K$13-V3)*$L$13</f>
        <v>0</v>
      </c>
      <c r="U39" s="10">
        <f t="shared" ref="U39:U46" si="10">PRODUCT($S$11:$T$11)*J3*($K$13-V3)*$L$13</f>
        <v>0</v>
      </c>
      <c r="V39" s="8"/>
      <c r="W39" s="8"/>
      <c r="X39" s="8"/>
      <c r="Y39" s="8"/>
      <c r="Z39" s="8"/>
      <c r="AA39" s="8"/>
      <c r="AB39" s="8"/>
    </row>
    <row r="40" spans="1:28" x14ac:dyDescent="0.55000000000000004">
      <c r="A40" s="2" t="s">
        <v>5</v>
      </c>
      <c r="B40" s="2" t="s">
        <v>7</v>
      </c>
      <c r="C40" s="2"/>
      <c r="D40" s="2" t="s">
        <v>55</v>
      </c>
      <c r="E40" s="2" t="s">
        <v>6</v>
      </c>
      <c r="F40" s="8"/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>
        <f>PRODUCT(S2:W2)</f>
        <v>50400</v>
      </c>
      <c r="M40" s="10">
        <f>T16+U16+V16</f>
        <v>0</v>
      </c>
      <c r="N40" s="10">
        <f t="shared" si="2"/>
        <v>50400</v>
      </c>
      <c r="O40" s="10">
        <f>'Base Pays'!B2</f>
        <v>30</v>
      </c>
      <c r="P40" s="17">
        <f t="shared" si="3"/>
        <v>5.3686070701572552E-2</v>
      </c>
      <c r="Q40" s="32"/>
      <c r="R40" s="8"/>
      <c r="S40" s="10" t="s">
        <v>6</v>
      </c>
      <c r="T40" s="10">
        <f t="shared" si="9"/>
        <v>0</v>
      </c>
      <c r="U40" s="10">
        <f t="shared" si="10"/>
        <v>0</v>
      </c>
      <c r="V40" s="8"/>
      <c r="W40" s="8"/>
      <c r="X40" s="8"/>
      <c r="Y40" s="8"/>
      <c r="Z40" s="8"/>
      <c r="AA40" s="8"/>
      <c r="AB40" s="8"/>
    </row>
    <row r="41" spans="1:28" x14ac:dyDescent="0.55000000000000004">
      <c r="A41" s="2" t="s">
        <v>7</v>
      </c>
      <c r="B41" s="2" t="s">
        <v>6</v>
      </c>
      <c r="C41" s="2"/>
      <c r="D41" s="2" t="s">
        <v>55</v>
      </c>
      <c r="E41" s="2" t="s">
        <v>5</v>
      </c>
      <c r="F41" s="8"/>
      <c r="G41" s="10" t="s">
        <v>5</v>
      </c>
      <c r="H41" s="10" t="s">
        <v>5</v>
      </c>
      <c r="I41" s="10" t="s">
        <v>5</v>
      </c>
      <c r="J41" s="10" t="s">
        <v>5</v>
      </c>
      <c r="K41" s="10" t="s">
        <v>49</v>
      </c>
      <c r="L41" s="10">
        <f>PRODUCT(S2:V2)*(L13-W2)</f>
        <v>224000</v>
      </c>
      <c r="M41" s="10">
        <f>T27+U27</f>
        <v>0</v>
      </c>
      <c r="N41" s="10">
        <f t="shared" si="2"/>
        <v>224000</v>
      </c>
      <c r="O41" s="10">
        <f>'Base Pays'!C2</f>
        <v>6</v>
      </c>
      <c r="P41" s="17">
        <f t="shared" si="3"/>
        <v>4.7720951734731162E-2</v>
      </c>
      <c r="Q41" s="46">
        <f>SUM(P40:P43)</f>
        <v>0.25120607249110827</v>
      </c>
      <c r="R41" s="8"/>
      <c r="S41" s="10" t="s">
        <v>54</v>
      </c>
      <c r="T41" s="10">
        <f t="shared" si="9"/>
        <v>0</v>
      </c>
      <c r="U41" s="10">
        <f t="shared" si="10"/>
        <v>0</v>
      </c>
      <c r="V41" s="8"/>
      <c r="W41" s="8"/>
      <c r="X41" s="8"/>
      <c r="Y41" s="8"/>
      <c r="Z41" s="8"/>
      <c r="AA41" s="8"/>
      <c r="AB41" s="8"/>
    </row>
    <row r="42" spans="1:28" x14ac:dyDescent="0.55000000000000004">
      <c r="A42" s="2" t="s">
        <v>54</v>
      </c>
      <c r="B42" s="2" t="s">
        <v>53</v>
      </c>
      <c r="C42" s="2"/>
      <c r="D42" s="2" t="s">
        <v>54</v>
      </c>
      <c r="E42" s="2" t="s">
        <v>54</v>
      </c>
      <c r="F42" s="8"/>
      <c r="G42" s="10" t="s">
        <v>5</v>
      </c>
      <c r="H42" s="10" t="s">
        <v>5</v>
      </c>
      <c r="I42" s="10" t="s">
        <v>5</v>
      </c>
      <c r="J42" s="10" t="s">
        <v>49</v>
      </c>
      <c r="K42" s="10" t="s">
        <v>49</v>
      </c>
      <c r="L42" s="10">
        <f>PRODUCT(S2:U2)*(K13-V2)*L13</f>
        <v>1406300</v>
      </c>
      <c r="M42" s="10">
        <f>T38</f>
        <v>0</v>
      </c>
      <c r="N42" s="10">
        <f t="shared" si="2"/>
        <v>1406300</v>
      </c>
      <c r="O42" s="10">
        <f>'Base Pays'!D2</f>
        <v>3</v>
      </c>
      <c r="P42" s="17">
        <f t="shared" si="3"/>
        <v>0.14979905005480454</v>
      </c>
      <c r="Q42" s="8"/>
      <c r="R42" s="8"/>
      <c r="S42" s="10" t="s">
        <v>7</v>
      </c>
      <c r="T42" s="10">
        <f t="shared" si="9"/>
        <v>0</v>
      </c>
      <c r="U42" s="10">
        <f t="shared" si="10"/>
        <v>0</v>
      </c>
      <c r="V42" s="8"/>
      <c r="W42" s="8"/>
      <c r="X42" s="8"/>
      <c r="Y42" s="8"/>
      <c r="Z42" s="8"/>
      <c r="AA42" s="8"/>
      <c r="AB42" s="8"/>
    </row>
    <row r="43" spans="1:28" x14ac:dyDescent="0.55000000000000004">
      <c r="A43" s="2" t="s">
        <v>53</v>
      </c>
      <c r="B43" s="2" t="s">
        <v>5</v>
      </c>
      <c r="C43" s="2"/>
      <c r="D43" s="2" t="s">
        <v>9</v>
      </c>
      <c r="E43" s="2" t="s">
        <v>53</v>
      </c>
      <c r="F43" s="8"/>
      <c r="G43" s="10" t="s">
        <v>5</v>
      </c>
      <c r="H43" s="10" t="s">
        <v>5</v>
      </c>
      <c r="I43" s="10" t="s">
        <v>49</v>
      </c>
      <c r="J43" s="10" t="s">
        <v>49</v>
      </c>
      <c r="K43" s="10" t="s">
        <v>49</v>
      </c>
      <c r="L43" s="10">
        <f>PRODUCT(S2:T2)*(J13-U2)*K13*L13</f>
        <v>0</v>
      </c>
      <c r="M43" s="10">
        <f>PRODUCT(S11:T11)*(J13-U2)*K13*L13</f>
        <v>0</v>
      </c>
      <c r="N43" s="10">
        <f t="shared" si="2"/>
        <v>0</v>
      </c>
      <c r="O43" s="10">
        <f>'Base Pays'!E2</f>
        <v>1</v>
      </c>
      <c r="P43" s="17">
        <f t="shared" si="3"/>
        <v>0</v>
      </c>
      <c r="Q43" s="8"/>
      <c r="R43" s="8"/>
      <c r="S43" s="10" t="s">
        <v>55</v>
      </c>
      <c r="T43" s="10">
        <f t="shared" si="9"/>
        <v>0</v>
      </c>
      <c r="U43" s="10">
        <f t="shared" si="10"/>
        <v>0</v>
      </c>
      <c r="V43" s="8"/>
      <c r="W43" s="8"/>
      <c r="X43" s="8"/>
      <c r="Y43" s="8"/>
      <c r="Z43" s="8"/>
      <c r="AA43" s="8"/>
      <c r="AB43" s="8"/>
    </row>
    <row r="44" spans="1:28" x14ac:dyDescent="0.55000000000000004">
      <c r="A44" s="2" t="s">
        <v>6</v>
      </c>
      <c r="B44" s="2" t="s">
        <v>54</v>
      </c>
      <c r="C44" s="2"/>
      <c r="D44" s="2" t="s">
        <v>6</v>
      </c>
      <c r="E44" s="2" t="s">
        <v>55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 t="s">
        <v>8</v>
      </c>
      <c r="T44" s="10">
        <f t="shared" si="9"/>
        <v>0</v>
      </c>
      <c r="U44" s="10">
        <f t="shared" si="10"/>
        <v>0</v>
      </c>
      <c r="V44" s="8"/>
      <c r="W44" s="8"/>
      <c r="X44" s="8"/>
      <c r="Y44" s="8"/>
      <c r="Z44" s="8"/>
      <c r="AA44" s="8"/>
      <c r="AB44" s="8"/>
    </row>
    <row r="45" spans="1:28" x14ac:dyDescent="0.55000000000000004">
      <c r="A45" s="2" t="s">
        <v>11</v>
      </c>
      <c r="B45" s="2" t="s">
        <v>6</v>
      </c>
      <c r="C45" s="2"/>
      <c r="D45" s="2" t="s">
        <v>7</v>
      </c>
      <c r="E45" s="2" t="s">
        <v>5</v>
      </c>
      <c r="F45" s="8"/>
      <c r="G45" s="57"/>
      <c r="H45" s="57"/>
      <c r="I45" s="57"/>
      <c r="J45" s="57"/>
      <c r="K45" s="57"/>
      <c r="L45" s="8"/>
      <c r="M45" s="8"/>
      <c r="N45" s="8"/>
      <c r="O45" s="8"/>
      <c r="P45" s="8"/>
      <c r="Q45" s="8"/>
      <c r="R45" s="8"/>
      <c r="S45" s="10" t="s">
        <v>9</v>
      </c>
      <c r="T45" s="10">
        <f>PRODUCT($S$11:$U$11)*($K$13-V9)*$L$13</f>
        <v>0</v>
      </c>
      <c r="U45" s="10">
        <f t="shared" si="10"/>
        <v>0</v>
      </c>
      <c r="V45" s="8"/>
      <c r="W45" s="8"/>
      <c r="X45" s="8"/>
      <c r="Y45" s="8"/>
      <c r="Z45" s="8"/>
      <c r="AA45" s="8"/>
      <c r="AB45" s="8"/>
    </row>
    <row r="46" spans="1:28" x14ac:dyDescent="0.55000000000000004">
      <c r="A46" s="2" t="s">
        <v>53</v>
      </c>
      <c r="B46" s="2" t="s">
        <v>5</v>
      </c>
      <c r="C46" s="2"/>
      <c r="D46" s="2" t="s">
        <v>55</v>
      </c>
      <c r="E46" s="2" t="s">
        <v>54</v>
      </c>
      <c r="F46" s="8"/>
      <c r="G46" s="52"/>
      <c r="H46" s="52"/>
      <c r="I46" s="52"/>
      <c r="J46" s="52"/>
      <c r="K46" s="52"/>
      <c r="L46" s="52"/>
      <c r="M46" s="52"/>
      <c r="N46" s="8"/>
      <c r="O46" s="8"/>
      <c r="P46" s="8"/>
      <c r="Q46" s="8"/>
      <c r="R46" s="8"/>
      <c r="S46" s="10" t="s">
        <v>10</v>
      </c>
      <c r="T46" s="10">
        <f t="shared" si="9"/>
        <v>0</v>
      </c>
      <c r="U46" s="10">
        <f t="shared" si="10"/>
        <v>0</v>
      </c>
      <c r="V46" s="8"/>
      <c r="W46" s="8"/>
      <c r="X46" s="8"/>
      <c r="Y46" s="8"/>
      <c r="Z46" s="8"/>
      <c r="AA46" s="8"/>
      <c r="AB46" s="8"/>
    </row>
    <row r="47" spans="1:28" x14ac:dyDescent="0.55000000000000004">
      <c r="A47" s="2" t="s">
        <v>54</v>
      </c>
      <c r="B47" s="2" t="s">
        <v>53</v>
      </c>
      <c r="C47" s="2"/>
      <c r="D47" s="2" t="s">
        <v>5</v>
      </c>
      <c r="E47" s="2" t="s">
        <v>8</v>
      </c>
      <c r="F47" s="8"/>
      <c r="G47" s="8"/>
      <c r="H47" s="32"/>
      <c r="I47" s="8"/>
      <c r="J47" s="8"/>
      <c r="K47" s="8"/>
      <c r="L47" s="8"/>
      <c r="M47" s="3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55000000000000004">
      <c r="A48" s="2" t="s">
        <v>53</v>
      </c>
      <c r="B48" s="2"/>
      <c r="C48" s="2"/>
      <c r="D48" s="2" t="s">
        <v>6</v>
      </c>
      <c r="E48" s="2" t="s">
        <v>7</v>
      </c>
      <c r="F48" s="8"/>
      <c r="G48" s="8"/>
      <c r="H48" s="8"/>
      <c r="I48" s="8"/>
      <c r="J48" s="8"/>
      <c r="K48" s="8"/>
      <c r="L48" s="8"/>
      <c r="M48" s="32"/>
      <c r="N48" s="8"/>
      <c r="O48" s="8"/>
      <c r="P48" s="8"/>
      <c r="Q48" s="8"/>
      <c r="R48" s="8"/>
      <c r="S48" s="56" t="s">
        <v>42</v>
      </c>
      <c r="T48" s="56"/>
      <c r="U48" s="56"/>
      <c r="V48" s="8"/>
      <c r="W48" s="8"/>
      <c r="X48" s="8"/>
      <c r="Y48" s="8"/>
      <c r="Z48" s="8"/>
      <c r="AA48" s="8"/>
      <c r="AB48" s="8"/>
    </row>
    <row r="49" spans="1:28" x14ac:dyDescent="0.55000000000000004">
      <c r="A49" s="2" t="s">
        <v>5</v>
      </c>
      <c r="B49" s="2"/>
      <c r="C49" s="2"/>
      <c r="D49" s="2" t="s">
        <v>55</v>
      </c>
      <c r="E49" s="2" t="s">
        <v>7</v>
      </c>
      <c r="F49" s="8"/>
      <c r="G49" s="8"/>
      <c r="H49" s="8"/>
      <c r="I49" s="8"/>
      <c r="J49" s="8"/>
      <c r="K49" s="8"/>
      <c r="L49" s="8"/>
      <c r="M49" s="32"/>
      <c r="N49" s="8"/>
      <c r="O49" s="8"/>
      <c r="P49" s="8"/>
      <c r="Q49" s="8"/>
      <c r="R49" s="8"/>
      <c r="S49" s="10">
        <f>PRODUCT($S$11:$V$11)*W9</f>
        <v>0</v>
      </c>
      <c r="T49" s="10">
        <f>PRODUCT($S$11:$V$11)*W8</f>
        <v>0</v>
      </c>
      <c r="U49" s="10">
        <f>PRODUCT($S$11:$V$11)*W7</f>
        <v>0</v>
      </c>
      <c r="V49" s="8"/>
      <c r="W49" s="8"/>
      <c r="X49" s="8"/>
      <c r="Y49" s="8"/>
      <c r="Z49" s="8"/>
      <c r="AA49" s="8"/>
      <c r="AB49" s="8"/>
    </row>
    <row r="50" spans="1:28" x14ac:dyDescent="0.55000000000000004">
      <c r="A50" s="2" t="s">
        <v>6</v>
      </c>
      <c r="B50" s="2"/>
      <c r="C50" s="2"/>
      <c r="D50" s="2" t="s">
        <v>53</v>
      </c>
      <c r="E50" s="2" t="s">
        <v>11</v>
      </c>
      <c r="F50" s="8"/>
      <c r="G50" s="8"/>
      <c r="H50" s="8"/>
      <c r="I50" s="8"/>
      <c r="J50" s="8"/>
      <c r="K50" s="8"/>
      <c r="L50" s="8"/>
      <c r="M50" s="32"/>
      <c r="N50" s="8"/>
      <c r="O50" s="8"/>
      <c r="P50" s="8"/>
      <c r="Q50" s="8"/>
      <c r="R50" s="8"/>
      <c r="S50" s="10" t="s">
        <v>43</v>
      </c>
      <c r="T50" s="13">
        <f>SUM(S49:U49)</f>
        <v>0</v>
      </c>
      <c r="U50" s="10"/>
      <c r="V50" s="8"/>
      <c r="W50" s="8"/>
      <c r="X50" s="8"/>
      <c r="Y50" s="8"/>
      <c r="Z50" s="8"/>
      <c r="AA50" s="8"/>
      <c r="AB50" s="8"/>
    </row>
    <row r="51" spans="1:28" x14ac:dyDescent="0.55000000000000004">
      <c r="A51" s="2" t="s">
        <v>54</v>
      </c>
      <c r="B51" s="2"/>
      <c r="C51" s="2"/>
      <c r="D51" s="2"/>
      <c r="E51" s="2"/>
      <c r="F51" s="8"/>
      <c r="G51" s="8"/>
      <c r="H51" s="8"/>
      <c r="I51" s="8"/>
      <c r="J51" s="8"/>
      <c r="K51" s="8"/>
      <c r="L51" s="8"/>
      <c r="M51" s="3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55000000000000004">
      <c r="A52" s="2" t="s">
        <v>55</v>
      </c>
      <c r="B52" s="2"/>
      <c r="C52" s="2"/>
      <c r="D52" s="2"/>
      <c r="E52" s="2"/>
      <c r="F52" s="8"/>
      <c r="G52" s="8"/>
      <c r="H52" s="8"/>
      <c r="I52" s="8"/>
      <c r="J52" s="8"/>
      <c r="K52" s="8"/>
      <c r="L52" s="8"/>
      <c r="M52" s="3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55000000000000004">
      <c r="A53" s="2"/>
      <c r="B53" s="2"/>
      <c r="C53" s="2"/>
      <c r="D53" s="2"/>
      <c r="E53" s="2"/>
      <c r="G53" s="8"/>
      <c r="H53" s="8"/>
      <c r="I53" s="8"/>
      <c r="J53" s="8"/>
      <c r="K53" s="8"/>
      <c r="L53" s="8"/>
      <c r="M53" s="32"/>
    </row>
    <row r="54" spans="1:28" x14ac:dyDescent="0.55000000000000004">
      <c r="G54" s="8"/>
      <c r="H54" s="8"/>
      <c r="I54" s="8"/>
      <c r="J54" s="8"/>
      <c r="K54" s="8"/>
      <c r="L54" s="8"/>
      <c r="M54" s="32"/>
    </row>
    <row r="55" spans="1:28" x14ac:dyDescent="0.55000000000000004">
      <c r="G55" s="8"/>
      <c r="H55" s="8"/>
      <c r="I55" s="8"/>
      <c r="J55" s="8"/>
      <c r="K55" s="8"/>
      <c r="L55" s="8"/>
      <c r="M55" s="32"/>
    </row>
    <row r="56" spans="1:28" x14ac:dyDescent="0.55000000000000004">
      <c r="G56" s="8"/>
      <c r="H56" s="8"/>
      <c r="I56" s="8"/>
      <c r="J56" s="8"/>
      <c r="K56" s="8"/>
      <c r="L56" s="8"/>
      <c r="M56" s="32"/>
    </row>
    <row r="57" spans="1:28" x14ac:dyDescent="0.55000000000000004">
      <c r="G57" s="8"/>
      <c r="H57" s="8"/>
      <c r="I57" s="8"/>
      <c r="J57" s="8"/>
      <c r="K57" s="8"/>
      <c r="L57" s="8"/>
      <c r="M57" s="49"/>
    </row>
    <row r="58" spans="1:28" x14ac:dyDescent="0.55000000000000004">
      <c r="G58" s="52"/>
      <c r="H58" s="52"/>
      <c r="I58" s="52"/>
      <c r="J58" s="52"/>
      <c r="K58" s="52"/>
      <c r="L58" s="52"/>
      <c r="M58" s="52"/>
    </row>
    <row r="59" spans="1:28" x14ac:dyDescent="0.55000000000000004">
      <c r="G59" s="8"/>
      <c r="H59" s="8"/>
      <c r="I59" s="8"/>
      <c r="J59" s="8"/>
      <c r="K59" s="8"/>
      <c r="L59" s="8"/>
      <c r="M59" s="50"/>
    </row>
    <row r="60" spans="1:28" x14ac:dyDescent="0.55000000000000004">
      <c r="G60" s="8"/>
      <c r="H60" s="8"/>
      <c r="I60" s="8"/>
      <c r="J60" s="8"/>
      <c r="K60" s="8"/>
      <c r="L60" s="8"/>
      <c r="M60" s="50"/>
    </row>
    <row r="61" spans="1:28" x14ac:dyDescent="0.55000000000000004">
      <c r="G61" s="8"/>
      <c r="H61" s="8"/>
      <c r="I61" s="8"/>
      <c r="J61" s="8"/>
      <c r="K61" s="8"/>
      <c r="L61" s="8"/>
      <c r="M61" s="50"/>
    </row>
    <row r="62" spans="1:28" x14ac:dyDescent="0.55000000000000004">
      <c r="G62" s="8"/>
      <c r="H62" s="8"/>
      <c r="I62" s="8"/>
      <c r="J62" s="8"/>
      <c r="K62" s="8"/>
      <c r="L62" s="8"/>
      <c r="M62" s="50"/>
    </row>
    <row r="63" spans="1:28" x14ac:dyDescent="0.55000000000000004">
      <c r="G63" s="8"/>
      <c r="H63" s="8"/>
      <c r="I63" s="8"/>
      <c r="J63" s="8"/>
      <c r="K63" s="8"/>
      <c r="L63" s="8"/>
      <c r="M63" s="50"/>
    </row>
    <row r="64" spans="1:28" x14ac:dyDescent="0.55000000000000004">
      <c r="G64" s="8"/>
      <c r="H64" s="8"/>
      <c r="I64" s="8"/>
      <c r="J64" s="8"/>
      <c r="K64" s="8"/>
      <c r="L64" s="8"/>
      <c r="M64" s="51"/>
    </row>
    <row r="65" spans="7:13" x14ac:dyDescent="0.55000000000000004">
      <c r="G65" s="52"/>
      <c r="H65" s="52"/>
      <c r="I65" s="52"/>
      <c r="J65" s="52"/>
      <c r="K65" s="52"/>
      <c r="L65" s="52"/>
      <c r="M65" s="52"/>
    </row>
    <row r="66" spans="7:13" x14ac:dyDescent="0.55000000000000004">
      <c r="G66" s="8"/>
      <c r="H66" s="8"/>
      <c r="I66" s="8"/>
      <c r="J66" s="8"/>
      <c r="K66" s="8"/>
      <c r="L66" s="8"/>
      <c r="M66" s="14"/>
    </row>
  </sheetData>
  <mergeCells count="3">
    <mergeCell ref="G15:K15"/>
    <mergeCell ref="G45:K45"/>
    <mergeCell ref="S48:U48"/>
  </mergeCells>
  <conditionalFormatting sqref="AP2:AT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{F10188C3-7552-449E-8C3F-5FF0A76E5A10}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0188C3-7552-449E-8C3F-5FF0A76E5A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AP2:AT12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46E7-3F37-4710-929E-93CA99E2873D}">
  <sheetPr>
    <tabColor rgb="FFFFFF00"/>
  </sheetPr>
  <dimension ref="A1:F23"/>
  <sheetViews>
    <sheetView workbookViewId="0">
      <selection activeCell="D10" sqref="D10"/>
    </sheetView>
  </sheetViews>
  <sheetFormatPr defaultRowHeight="14.4" x14ac:dyDescent="0.55000000000000004"/>
  <cols>
    <col min="2" max="2" width="11.3671875" customWidth="1"/>
    <col min="3" max="3" width="9.578125" customWidth="1"/>
  </cols>
  <sheetData>
    <row r="1" spans="1:5" x14ac:dyDescent="0.55000000000000004">
      <c r="A1" t="s">
        <v>91</v>
      </c>
    </row>
    <row r="2" spans="1:5" x14ac:dyDescent="0.55000000000000004">
      <c r="A2" t="s">
        <v>113</v>
      </c>
    </row>
    <row r="4" spans="1:5" x14ac:dyDescent="0.55000000000000004">
      <c r="A4" t="s">
        <v>92</v>
      </c>
    </row>
    <row r="5" spans="1:5" x14ac:dyDescent="0.55000000000000004">
      <c r="A5" t="s">
        <v>93</v>
      </c>
    </row>
    <row r="7" spans="1:5" x14ac:dyDescent="0.55000000000000004">
      <c r="A7" t="s">
        <v>94</v>
      </c>
    </row>
    <row r="8" spans="1:5" x14ac:dyDescent="0.55000000000000004">
      <c r="A8" t="s">
        <v>95</v>
      </c>
      <c r="B8" t="s">
        <v>96</v>
      </c>
      <c r="C8" t="s">
        <v>97</v>
      </c>
      <c r="D8" t="s">
        <v>98</v>
      </c>
      <c r="E8" t="s">
        <v>99</v>
      </c>
    </row>
    <row r="9" spans="1:5" x14ac:dyDescent="0.55000000000000004">
      <c r="A9">
        <v>25</v>
      </c>
      <c r="B9">
        <v>25</v>
      </c>
      <c r="C9">
        <v>1</v>
      </c>
      <c r="D9">
        <v>25</v>
      </c>
      <c r="E9">
        <v>1</v>
      </c>
    </row>
    <row r="10" spans="1:5" x14ac:dyDescent="0.55000000000000004">
      <c r="A10">
        <v>50</v>
      </c>
      <c r="B10">
        <v>50</v>
      </c>
      <c r="C10">
        <v>2</v>
      </c>
      <c r="D10">
        <v>25</v>
      </c>
      <c r="E10">
        <v>1</v>
      </c>
    </row>
    <row r="13" spans="1:5" x14ac:dyDescent="0.55000000000000004">
      <c r="A13" t="s">
        <v>100</v>
      </c>
    </row>
    <row r="14" spans="1:5" x14ac:dyDescent="0.55000000000000004">
      <c r="A14" t="s">
        <v>101</v>
      </c>
      <c r="B14" t="s">
        <v>37</v>
      </c>
    </row>
    <row r="15" spans="1:5" x14ac:dyDescent="0.55000000000000004">
      <c r="A15">
        <v>1</v>
      </c>
      <c r="B15">
        <v>92</v>
      </c>
    </row>
    <row r="18" spans="1:6" x14ac:dyDescent="0.55000000000000004">
      <c r="A18" t="s">
        <v>102</v>
      </c>
    </row>
    <row r="19" spans="1:6" x14ac:dyDescent="0.55000000000000004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55000000000000004">
      <c r="A20" t="s">
        <v>109</v>
      </c>
      <c r="B20">
        <v>10000</v>
      </c>
      <c r="C20">
        <v>10000</v>
      </c>
      <c r="D20">
        <v>5.0000000000000001E-3</v>
      </c>
      <c r="E20" t="s">
        <v>110</v>
      </c>
      <c r="F20" t="s">
        <v>111</v>
      </c>
    </row>
    <row r="21" spans="1:6" x14ac:dyDescent="0.55000000000000004">
      <c r="A21" t="s">
        <v>191</v>
      </c>
      <c r="B21">
        <v>3000</v>
      </c>
      <c r="C21">
        <v>3000</v>
      </c>
      <c r="D21">
        <v>3.0000000000000001E-3</v>
      </c>
      <c r="E21" t="s">
        <v>110</v>
      </c>
      <c r="F21" t="s">
        <v>203</v>
      </c>
    </row>
    <row r="22" spans="1:6" x14ac:dyDescent="0.55000000000000004">
      <c r="A22" t="s">
        <v>205</v>
      </c>
      <c r="B22">
        <v>1000</v>
      </c>
      <c r="C22">
        <v>1000</v>
      </c>
      <c r="D22">
        <v>1E-3</v>
      </c>
      <c r="E22" t="s">
        <v>204</v>
      </c>
      <c r="F22" t="s">
        <v>203</v>
      </c>
    </row>
    <row r="23" spans="1:6" x14ac:dyDescent="0.55000000000000004">
      <c r="A23" t="s">
        <v>112</v>
      </c>
      <c r="B23">
        <v>500</v>
      </c>
      <c r="C23">
        <v>500</v>
      </c>
      <c r="D23">
        <v>0</v>
      </c>
      <c r="E23" t="s">
        <v>204</v>
      </c>
      <c r="F23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FBE4-60AC-4ADA-9D2E-8740CBC4CBA0}">
  <sheetPr>
    <tabColor rgb="FFFFFF00"/>
  </sheetPr>
  <dimension ref="A1:P320"/>
  <sheetViews>
    <sheetView tabSelected="1" topLeftCell="A219" workbookViewId="0">
      <selection activeCell="P223" sqref="P223"/>
    </sheetView>
  </sheetViews>
  <sheetFormatPr defaultRowHeight="14.4" x14ac:dyDescent="0.55000000000000004"/>
  <cols>
    <col min="2" max="2" width="17.734375" customWidth="1"/>
  </cols>
  <sheetData>
    <row r="1" spans="1:4" x14ac:dyDescent="0.55000000000000004">
      <c r="A1" t="s">
        <v>114</v>
      </c>
    </row>
    <row r="2" spans="1:4" x14ac:dyDescent="0.55000000000000004">
      <c r="A2" t="s">
        <v>115</v>
      </c>
      <c r="B2" t="s">
        <v>116</v>
      </c>
      <c r="C2" t="s">
        <v>117</v>
      </c>
      <c r="D2" t="s">
        <v>118</v>
      </c>
    </row>
    <row r="3" spans="1:4" x14ac:dyDescent="0.55000000000000004">
      <c r="A3" t="s">
        <v>119</v>
      </c>
      <c r="B3">
        <v>3</v>
      </c>
      <c r="C3">
        <v>5</v>
      </c>
      <c r="D3">
        <v>25</v>
      </c>
    </row>
    <row r="5" spans="1:4" x14ac:dyDescent="0.55000000000000004">
      <c r="A5" t="s">
        <v>120</v>
      </c>
    </row>
    <row r="6" spans="1:4" x14ac:dyDescent="0.55000000000000004">
      <c r="A6" t="s">
        <v>103</v>
      </c>
      <c r="B6" t="s">
        <v>121</v>
      </c>
    </row>
    <row r="7" spans="1:4" x14ac:dyDescent="0.55000000000000004">
      <c r="A7" t="s">
        <v>5</v>
      </c>
    </row>
    <row r="8" spans="1:4" x14ac:dyDescent="0.55000000000000004">
      <c r="A8" t="s">
        <v>53</v>
      </c>
    </row>
    <row r="9" spans="1:4" x14ac:dyDescent="0.55000000000000004">
      <c r="A9" t="s">
        <v>6</v>
      </c>
    </row>
    <row r="10" spans="1:4" x14ac:dyDescent="0.55000000000000004">
      <c r="A10" t="s">
        <v>54</v>
      </c>
    </row>
    <row r="11" spans="1:4" x14ac:dyDescent="0.55000000000000004">
      <c r="A11" t="s">
        <v>7</v>
      </c>
    </row>
    <row r="12" spans="1:4" x14ac:dyDescent="0.55000000000000004">
      <c r="A12" t="s">
        <v>55</v>
      </c>
    </row>
    <row r="13" spans="1:4" x14ac:dyDescent="0.55000000000000004">
      <c r="A13" t="s">
        <v>8</v>
      </c>
    </row>
    <row r="14" spans="1:4" x14ac:dyDescent="0.55000000000000004">
      <c r="A14" t="s">
        <v>9</v>
      </c>
    </row>
    <row r="15" spans="1:4" x14ac:dyDescent="0.55000000000000004">
      <c r="A15" t="s">
        <v>10</v>
      </c>
    </row>
    <row r="16" spans="1:4" x14ac:dyDescent="0.55000000000000004">
      <c r="A16" t="s">
        <v>11</v>
      </c>
    </row>
    <row r="17" spans="1:2" x14ac:dyDescent="0.55000000000000004">
      <c r="A17" t="s">
        <v>12</v>
      </c>
      <c r="B17" t="b">
        <v>1</v>
      </c>
    </row>
    <row r="18" spans="1:2" x14ac:dyDescent="0.55000000000000004">
      <c r="A18" t="s">
        <v>188</v>
      </c>
    </row>
    <row r="19" spans="1:2" x14ac:dyDescent="0.55000000000000004">
      <c r="A19" t="s">
        <v>187</v>
      </c>
    </row>
    <row r="21" spans="1:2" x14ac:dyDescent="0.55000000000000004">
      <c r="A21" t="s">
        <v>122</v>
      </c>
    </row>
    <row r="22" spans="1:2" x14ac:dyDescent="0.55000000000000004">
      <c r="A22" t="s">
        <v>103</v>
      </c>
      <c r="B22" t="s">
        <v>123</v>
      </c>
    </row>
    <row r="23" spans="1:2" x14ac:dyDescent="0.55000000000000004">
      <c r="A23" t="s">
        <v>11</v>
      </c>
      <c r="B23" t="s">
        <v>156</v>
      </c>
    </row>
    <row r="26" spans="1:2" x14ac:dyDescent="0.55000000000000004">
      <c r="A26" t="s">
        <v>124</v>
      </c>
    </row>
    <row r="27" spans="1:2" x14ac:dyDescent="0.55000000000000004">
      <c r="A27" t="s">
        <v>125</v>
      </c>
    </row>
    <row r="28" spans="1:2" x14ac:dyDescent="0.55000000000000004">
      <c r="A28" t="s">
        <v>126</v>
      </c>
    </row>
    <row r="29" spans="1:2" x14ac:dyDescent="0.55000000000000004">
      <c r="A29" t="s">
        <v>127</v>
      </c>
    </row>
    <row r="30" spans="1:2" x14ac:dyDescent="0.55000000000000004">
      <c r="A30" t="s">
        <v>128</v>
      </c>
      <c r="B30" t="s">
        <v>129</v>
      </c>
    </row>
    <row r="31" spans="1:2" x14ac:dyDescent="0.55000000000000004">
      <c r="A31" t="s">
        <v>130</v>
      </c>
      <c r="B31" t="s">
        <v>131</v>
      </c>
    </row>
    <row r="32" spans="1:2" x14ac:dyDescent="0.55000000000000004">
      <c r="A32" t="s">
        <v>132</v>
      </c>
    </row>
    <row r="33" spans="1:16" x14ac:dyDescent="0.55000000000000004">
      <c r="A33" t="s">
        <v>133</v>
      </c>
    </row>
    <row r="34" spans="1:16" x14ac:dyDescent="0.55000000000000004">
      <c r="A34" t="s">
        <v>134</v>
      </c>
      <c r="B34" t="s">
        <v>17</v>
      </c>
      <c r="C34" t="s">
        <v>135</v>
      </c>
      <c r="D34" t="s">
        <v>136</v>
      </c>
      <c r="E34" t="s">
        <v>137</v>
      </c>
      <c r="F34" t="s">
        <v>138</v>
      </c>
      <c r="J34" t="s">
        <v>144</v>
      </c>
    </row>
    <row r="35" spans="1:16" x14ac:dyDescent="0.55000000000000004">
      <c r="A35">
        <v>5</v>
      </c>
      <c r="B35" t="s">
        <v>10</v>
      </c>
      <c r="C35">
        <v>1000</v>
      </c>
      <c r="D35" t="s">
        <v>128</v>
      </c>
      <c r="J35" t="s">
        <v>145</v>
      </c>
      <c r="K35" t="s">
        <v>146</v>
      </c>
      <c r="L35" t="s">
        <v>147</v>
      </c>
      <c r="M35" t="s">
        <v>148</v>
      </c>
      <c r="N35" t="s">
        <v>149</v>
      </c>
    </row>
    <row r="36" spans="1:16" x14ac:dyDescent="0.55000000000000004">
      <c r="A36">
        <v>4</v>
      </c>
      <c r="B36" t="s">
        <v>10</v>
      </c>
      <c r="C36">
        <v>200</v>
      </c>
      <c r="D36" t="s">
        <v>128</v>
      </c>
      <c r="J36">
        <v>0</v>
      </c>
      <c r="K36">
        <v>0</v>
      </c>
      <c r="L36">
        <v>0</v>
      </c>
      <c r="M36">
        <v>0</v>
      </c>
      <c r="N36">
        <v>0</v>
      </c>
      <c r="P36" t="s">
        <v>150</v>
      </c>
    </row>
    <row r="37" spans="1:16" x14ac:dyDescent="0.55000000000000004">
      <c r="A37">
        <v>3</v>
      </c>
      <c r="B37" t="s">
        <v>10</v>
      </c>
      <c r="C37">
        <v>100</v>
      </c>
      <c r="D37" t="s">
        <v>128</v>
      </c>
      <c r="J37">
        <v>-1</v>
      </c>
      <c r="K37">
        <v>-1</v>
      </c>
      <c r="L37">
        <v>-1</v>
      </c>
      <c r="M37">
        <v>-1</v>
      </c>
      <c r="N37">
        <v>-1</v>
      </c>
    </row>
    <row r="38" spans="1:16" x14ac:dyDescent="0.55000000000000004">
      <c r="A38">
        <v>5</v>
      </c>
      <c r="B38" t="s">
        <v>9</v>
      </c>
      <c r="C38">
        <v>500</v>
      </c>
      <c r="D38" t="s">
        <v>128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6" x14ac:dyDescent="0.55000000000000004">
      <c r="A39">
        <v>4</v>
      </c>
      <c r="B39" t="s">
        <v>9</v>
      </c>
      <c r="C39">
        <v>100</v>
      </c>
      <c r="D39" t="s">
        <v>128</v>
      </c>
      <c r="J39">
        <v>-1</v>
      </c>
      <c r="K39">
        <v>0</v>
      </c>
      <c r="L39">
        <v>1</v>
      </c>
      <c r="M39">
        <v>0</v>
      </c>
      <c r="N39">
        <v>-1</v>
      </c>
    </row>
    <row r="40" spans="1:16" x14ac:dyDescent="0.55000000000000004">
      <c r="A40">
        <v>3</v>
      </c>
      <c r="B40" t="s">
        <v>9</v>
      </c>
      <c r="C40">
        <v>50</v>
      </c>
      <c r="D40" t="s">
        <v>128</v>
      </c>
      <c r="J40">
        <v>1</v>
      </c>
      <c r="K40">
        <v>0</v>
      </c>
      <c r="L40">
        <v>-1</v>
      </c>
      <c r="M40">
        <v>0</v>
      </c>
      <c r="N40">
        <v>1</v>
      </c>
      <c r="P40" t="s">
        <v>151</v>
      </c>
    </row>
    <row r="41" spans="1:16" x14ac:dyDescent="0.55000000000000004">
      <c r="A41">
        <v>5</v>
      </c>
      <c r="B41" t="s">
        <v>8</v>
      </c>
      <c r="C41">
        <v>300</v>
      </c>
      <c r="D41" t="s">
        <v>128</v>
      </c>
      <c r="J41">
        <v>-1</v>
      </c>
      <c r="K41">
        <v>-1</v>
      </c>
      <c r="L41">
        <v>0</v>
      </c>
      <c r="M41">
        <v>-1</v>
      </c>
      <c r="N41">
        <v>-1</v>
      </c>
    </row>
    <row r="42" spans="1:16" x14ac:dyDescent="0.55000000000000004">
      <c r="A42">
        <v>4</v>
      </c>
      <c r="B42" t="s">
        <v>8</v>
      </c>
      <c r="C42">
        <v>60</v>
      </c>
      <c r="D42" t="s">
        <v>128</v>
      </c>
      <c r="J42">
        <v>1</v>
      </c>
      <c r="K42">
        <v>1</v>
      </c>
      <c r="L42">
        <v>0</v>
      </c>
      <c r="M42">
        <v>1</v>
      </c>
      <c r="N42">
        <v>1</v>
      </c>
    </row>
    <row r="43" spans="1:16" x14ac:dyDescent="0.55000000000000004">
      <c r="A43">
        <v>3</v>
      </c>
      <c r="B43" t="s">
        <v>8</v>
      </c>
      <c r="C43">
        <v>30</v>
      </c>
      <c r="D43" t="s">
        <v>128</v>
      </c>
      <c r="J43">
        <v>0</v>
      </c>
      <c r="K43">
        <v>1</v>
      </c>
      <c r="L43">
        <v>1</v>
      </c>
      <c r="M43">
        <v>1</v>
      </c>
      <c r="N43">
        <v>0</v>
      </c>
    </row>
    <row r="44" spans="1:16" x14ac:dyDescent="0.55000000000000004">
      <c r="A44">
        <v>5</v>
      </c>
      <c r="B44" t="s">
        <v>55</v>
      </c>
      <c r="C44">
        <v>250</v>
      </c>
      <c r="D44" t="s">
        <v>128</v>
      </c>
      <c r="J44">
        <v>0</v>
      </c>
      <c r="K44">
        <v>-1</v>
      </c>
      <c r="L44">
        <v>-1</v>
      </c>
      <c r="M44">
        <v>-1</v>
      </c>
      <c r="N44">
        <v>0</v>
      </c>
    </row>
    <row r="45" spans="1:16" x14ac:dyDescent="0.55000000000000004">
      <c r="A45">
        <v>4</v>
      </c>
      <c r="B45" t="s">
        <v>55</v>
      </c>
      <c r="C45">
        <v>50</v>
      </c>
      <c r="D45" t="s">
        <v>128</v>
      </c>
      <c r="J45">
        <v>-1</v>
      </c>
      <c r="K45">
        <v>0</v>
      </c>
      <c r="L45">
        <v>0</v>
      </c>
      <c r="M45">
        <v>0</v>
      </c>
      <c r="N45">
        <v>-1</v>
      </c>
      <c r="P45" t="s">
        <v>152</v>
      </c>
    </row>
    <row r="46" spans="1:16" x14ac:dyDescent="0.55000000000000004">
      <c r="A46">
        <v>3</v>
      </c>
      <c r="B46" t="s">
        <v>55</v>
      </c>
      <c r="C46">
        <v>25</v>
      </c>
      <c r="D46" t="s">
        <v>128</v>
      </c>
      <c r="J46">
        <v>1</v>
      </c>
      <c r="K46">
        <v>0</v>
      </c>
      <c r="L46">
        <v>0</v>
      </c>
      <c r="M46">
        <v>0</v>
      </c>
      <c r="N46">
        <v>1</v>
      </c>
    </row>
    <row r="47" spans="1:16" x14ac:dyDescent="0.55000000000000004">
      <c r="A47">
        <v>5</v>
      </c>
      <c r="B47" t="s">
        <v>7</v>
      </c>
      <c r="C47">
        <v>200</v>
      </c>
      <c r="D47" t="s">
        <v>128</v>
      </c>
      <c r="J47">
        <v>-1</v>
      </c>
      <c r="K47">
        <v>0</v>
      </c>
      <c r="L47">
        <v>-1</v>
      </c>
      <c r="M47">
        <v>0</v>
      </c>
      <c r="N47">
        <v>-1</v>
      </c>
    </row>
    <row r="48" spans="1:16" x14ac:dyDescent="0.55000000000000004">
      <c r="A48">
        <v>4</v>
      </c>
      <c r="B48" t="s">
        <v>7</v>
      </c>
      <c r="C48">
        <v>40</v>
      </c>
      <c r="D48" t="s">
        <v>128</v>
      </c>
      <c r="J48">
        <v>1</v>
      </c>
      <c r="K48">
        <v>0</v>
      </c>
      <c r="L48">
        <v>1</v>
      </c>
      <c r="M48">
        <v>0</v>
      </c>
      <c r="N48">
        <v>1</v>
      </c>
    </row>
    <row r="49" spans="1:16" x14ac:dyDescent="0.55000000000000004">
      <c r="A49">
        <v>3</v>
      </c>
      <c r="B49" t="s">
        <v>7</v>
      </c>
      <c r="C49">
        <v>20</v>
      </c>
      <c r="D49" t="s">
        <v>128</v>
      </c>
      <c r="J49">
        <v>0</v>
      </c>
      <c r="K49">
        <v>-1</v>
      </c>
      <c r="L49">
        <v>0</v>
      </c>
      <c r="M49">
        <v>-1</v>
      </c>
      <c r="N49">
        <v>0</v>
      </c>
    </row>
    <row r="50" spans="1:16" x14ac:dyDescent="0.55000000000000004">
      <c r="A50">
        <v>5</v>
      </c>
      <c r="B50" t="s">
        <v>54</v>
      </c>
      <c r="C50">
        <v>150</v>
      </c>
      <c r="D50" t="s">
        <v>128</v>
      </c>
      <c r="J50">
        <v>0</v>
      </c>
      <c r="K50">
        <v>1</v>
      </c>
      <c r="L50">
        <v>0</v>
      </c>
      <c r="M50">
        <v>1</v>
      </c>
      <c r="N50">
        <v>0</v>
      </c>
      <c r="P50" t="s">
        <v>153</v>
      </c>
    </row>
    <row r="51" spans="1:16" x14ac:dyDescent="0.55000000000000004">
      <c r="A51">
        <v>4</v>
      </c>
      <c r="B51" t="s">
        <v>54</v>
      </c>
      <c r="C51">
        <v>30</v>
      </c>
      <c r="D51" t="s">
        <v>128</v>
      </c>
      <c r="J51">
        <v>0</v>
      </c>
      <c r="K51">
        <v>0</v>
      </c>
      <c r="L51">
        <v>-1</v>
      </c>
      <c r="M51">
        <v>0</v>
      </c>
      <c r="N51">
        <v>0</v>
      </c>
    </row>
    <row r="52" spans="1:16" x14ac:dyDescent="0.55000000000000004">
      <c r="A52">
        <v>3</v>
      </c>
      <c r="B52" t="s">
        <v>54</v>
      </c>
      <c r="C52">
        <v>15</v>
      </c>
      <c r="D52" t="s">
        <v>128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6" x14ac:dyDescent="0.55000000000000004">
      <c r="A53">
        <v>5</v>
      </c>
      <c r="B53" t="s">
        <v>6</v>
      </c>
      <c r="C53">
        <v>100</v>
      </c>
      <c r="D53" t="s">
        <v>128</v>
      </c>
      <c r="J53">
        <v>-1</v>
      </c>
      <c r="K53">
        <v>1</v>
      </c>
      <c r="L53">
        <v>-1</v>
      </c>
      <c r="M53">
        <v>1</v>
      </c>
      <c r="N53">
        <v>-1</v>
      </c>
    </row>
    <row r="54" spans="1:16" x14ac:dyDescent="0.55000000000000004">
      <c r="A54">
        <v>4</v>
      </c>
      <c r="B54" t="s">
        <v>6</v>
      </c>
      <c r="C54">
        <v>20</v>
      </c>
      <c r="D54" t="s">
        <v>128</v>
      </c>
      <c r="J54">
        <v>1</v>
      </c>
      <c r="K54">
        <v>-1</v>
      </c>
      <c r="L54">
        <v>1</v>
      </c>
      <c r="M54">
        <v>-1</v>
      </c>
      <c r="N54">
        <v>1</v>
      </c>
    </row>
    <row r="55" spans="1:16" x14ac:dyDescent="0.55000000000000004">
      <c r="A55">
        <v>3</v>
      </c>
      <c r="B55" t="s">
        <v>6</v>
      </c>
      <c r="C55">
        <v>10</v>
      </c>
      <c r="D55" t="s">
        <v>128</v>
      </c>
      <c r="J55">
        <v>0</v>
      </c>
      <c r="K55">
        <v>-1</v>
      </c>
      <c r="L55">
        <v>1</v>
      </c>
      <c r="M55">
        <v>-1</v>
      </c>
      <c r="N55">
        <v>0</v>
      </c>
      <c r="P55" t="s">
        <v>154</v>
      </c>
    </row>
    <row r="56" spans="1:16" x14ac:dyDescent="0.55000000000000004">
      <c r="A56">
        <v>5</v>
      </c>
      <c r="B56" t="s">
        <v>53</v>
      </c>
      <c r="C56">
        <v>50</v>
      </c>
      <c r="D56" t="s">
        <v>128</v>
      </c>
      <c r="J56">
        <v>0</v>
      </c>
      <c r="K56">
        <v>1</v>
      </c>
      <c r="L56">
        <v>-1</v>
      </c>
      <c r="M56">
        <v>1</v>
      </c>
      <c r="N56">
        <v>0</v>
      </c>
    </row>
    <row r="57" spans="1:16" x14ac:dyDescent="0.55000000000000004">
      <c r="A57">
        <v>4</v>
      </c>
      <c r="B57" t="s">
        <v>53</v>
      </c>
      <c r="C57">
        <v>10</v>
      </c>
      <c r="D57" t="s">
        <v>128</v>
      </c>
      <c r="J57">
        <v>-1</v>
      </c>
      <c r="K57">
        <v>-1</v>
      </c>
      <c r="L57">
        <v>1</v>
      </c>
      <c r="M57">
        <v>-1</v>
      </c>
      <c r="N57">
        <v>-1</v>
      </c>
    </row>
    <row r="58" spans="1:16" x14ac:dyDescent="0.55000000000000004">
      <c r="A58">
        <v>3</v>
      </c>
      <c r="B58" t="s">
        <v>53</v>
      </c>
      <c r="C58">
        <v>5</v>
      </c>
      <c r="D58" t="s">
        <v>128</v>
      </c>
      <c r="J58">
        <v>1</v>
      </c>
      <c r="K58">
        <v>1</v>
      </c>
      <c r="L58">
        <v>-1</v>
      </c>
      <c r="M58">
        <v>1</v>
      </c>
      <c r="N58">
        <v>1</v>
      </c>
    </row>
    <row r="59" spans="1:16" x14ac:dyDescent="0.55000000000000004">
      <c r="A59">
        <v>5</v>
      </c>
      <c r="B59" t="s">
        <v>5</v>
      </c>
      <c r="C59">
        <v>30</v>
      </c>
      <c r="D59" t="s">
        <v>128</v>
      </c>
      <c r="J59">
        <v>-1</v>
      </c>
      <c r="K59">
        <v>1</v>
      </c>
      <c r="L59">
        <v>1</v>
      </c>
      <c r="M59">
        <v>1</v>
      </c>
      <c r="N59">
        <v>-1</v>
      </c>
    </row>
    <row r="60" spans="1:16" x14ac:dyDescent="0.55000000000000004">
      <c r="A60">
        <v>4</v>
      </c>
      <c r="B60" t="s">
        <v>5</v>
      </c>
      <c r="C60">
        <v>6</v>
      </c>
      <c r="D60" t="s">
        <v>128</v>
      </c>
      <c r="J60">
        <v>1</v>
      </c>
      <c r="K60">
        <v>-1</v>
      </c>
      <c r="L60">
        <v>-1</v>
      </c>
      <c r="M60">
        <v>-1</v>
      </c>
      <c r="N60">
        <v>1</v>
      </c>
      <c r="P60" t="s">
        <v>155</v>
      </c>
    </row>
    <row r="61" spans="1:16" x14ac:dyDescent="0.55000000000000004">
      <c r="A61">
        <v>3</v>
      </c>
      <c r="B61" t="s">
        <v>5</v>
      </c>
      <c r="C61">
        <v>3</v>
      </c>
      <c r="D61" t="s">
        <v>128</v>
      </c>
    </row>
    <row r="62" spans="1:16" x14ac:dyDescent="0.55000000000000004">
      <c r="A62">
        <v>2</v>
      </c>
      <c r="B62" t="s">
        <v>5</v>
      </c>
      <c r="C62">
        <v>1</v>
      </c>
      <c r="D62" t="s">
        <v>128</v>
      </c>
    </row>
    <row r="63" spans="1:16" x14ac:dyDescent="0.55000000000000004">
      <c r="A63">
        <v>5</v>
      </c>
      <c r="B63" t="s">
        <v>12</v>
      </c>
      <c r="C63">
        <v>0</v>
      </c>
      <c r="D63" t="s">
        <v>139</v>
      </c>
      <c r="E63" t="s">
        <v>207</v>
      </c>
      <c r="F63" t="b">
        <v>1</v>
      </c>
    </row>
    <row r="64" spans="1:16" x14ac:dyDescent="0.55000000000000004">
      <c r="A64">
        <v>4</v>
      </c>
      <c r="B64" t="s">
        <v>12</v>
      </c>
      <c r="C64">
        <v>0</v>
      </c>
      <c r="D64" t="s">
        <v>139</v>
      </c>
      <c r="E64" t="s">
        <v>207</v>
      </c>
      <c r="F64" t="b">
        <v>1</v>
      </c>
    </row>
    <row r="65" spans="1:6" x14ac:dyDescent="0.55000000000000004">
      <c r="A65">
        <v>3</v>
      </c>
      <c r="B65" t="s">
        <v>12</v>
      </c>
      <c r="C65">
        <v>0</v>
      </c>
      <c r="D65" t="s">
        <v>139</v>
      </c>
      <c r="E65" t="s">
        <v>207</v>
      </c>
      <c r="F65" t="b">
        <v>1</v>
      </c>
    </row>
    <row r="68" spans="1:6" x14ac:dyDescent="0.55000000000000004">
      <c r="A68" t="s">
        <v>157</v>
      </c>
    </row>
    <row r="69" spans="1:6" x14ac:dyDescent="0.55000000000000004">
      <c r="A69" t="s">
        <v>143</v>
      </c>
      <c r="B69" t="s">
        <v>0</v>
      </c>
      <c r="C69" t="s">
        <v>1</v>
      </c>
      <c r="D69" t="s">
        <v>2</v>
      </c>
      <c r="E69" t="s">
        <v>3</v>
      </c>
    </row>
    <row r="70" spans="1:6" x14ac:dyDescent="0.55000000000000004">
      <c r="A70" t="s">
        <v>5</v>
      </c>
      <c r="B70" t="s">
        <v>5</v>
      </c>
      <c r="C70" t="s">
        <v>7</v>
      </c>
      <c r="D70" t="s">
        <v>5</v>
      </c>
      <c r="E70" t="s">
        <v>5</v>
      </c>
    </row>
    <row r="71" spans="1:6" x14ac:dyDescent="0.55000000000000004">
      <c r="A71" t="s">
        <v>53</v>
      </c>
      <c r="B71" t="s">
        <v>54</v>
      </c>
      <c r="C71" t="s">
        <v>10</v>
      </c>
      <c r="D71" t="s">
        <v>53</v>
      </c>
      <c r="E71" t="s">
        <v>54</v>
      </c>
    </row>
    <row r="72" spans="1:6" x14ac:dyDescent="0.55000000000000004">
      <c r="A72" t="s">
        <v>8</v>
      </c>
      <c r="B72" t="s">
        <v>9</v>
      </c>
      <c r="C72" t="s">
        <v>10</v>
      </c>
      <c r="D72" t="s">
        <v>54</v>
      </c>
      <c r="E72" t="s">
        <v>5</v>
      </c>
    </row>
    <row r="73" spans="1:6" x14ac:dyDescent="0.55000000000000004">
      <c r="A73" t="s">
        <v>5</v>
      </c>
      <c r="B73" t="s">
        <v>54</v>
      </c>
      <c r="C73" t="s">
        <v>8</v>
      </c>
      <c r="D73" t="s">
        <v>6</v>
      </c>
      <c r="E73" t="s">
        <v>53</v>
      </c>
    </row>
    <row r="74" spans="1:6" x14ac:dyDescent="0.55000000000000004">
      <c r="A74" t="s">
        <v>8</v>
      </c>
      <c r="B74" t="s">
        <v>6</v>
      </c>
      <c r="C74" t="s">
        <v>5</v>
      </c>
      <c r="D74" t="s">
        <v>6</v>
      </c>
      <c r="E74" t="s">
        <v>7</v>
      </c>
    </row>
    <row r="75" spans="1:6" x14ac:dyDescent="0.55000000000000004">
      <c r="A75" t="s">
        <v>55</v>
      </c>
      <c r="B75" t="s">
        <v>10</v>
      </c>
      <c r="C75" t="s">
        <v>54</v>
      </c>
      <c r="D75" t="s">
        <v>11</v>
      </c>
      <c r="E75" t="s">
        <v>5</v>
      </c>
    </row>
    <row r="76" spans="1:6" x14ac:dyDescent="0.55000000000000004">
      <c r="A76" t="s">
        <v>10</v>
      </c>
      <c r="B76" t="s">
        <v>7</v>
      </c>
      <c r="C76" t="s">
        <v>7</v>
      </c>
      <c r="D76" t="s">
        <v>6</v>
      </c>
      <c r="E76" t="s">
        <v>6</v>
      </c>
    </row>
    <row r="77" spans="1:6" x14ac:dyDescent="0.55000000000000004">
      <c r="A77" t="s">
        <v>5</v>
      </c>
      <c r="B77" t="s">
        <v>53</v>
      </c>
      <c r="C77" t="s">
        <v>53</v>
      </c>
      <c r="D77" t="s">
        <v>53</v>
      </c>
      <c r="E77" t="s">
        <v>53</v>
      </c>
    </row>
    <row r="78" spans="1:6" x14ac:dyDescent="0.55000000000000004">
      <c r="A78" t="s">
        <v>11</v>
      </c>
      <c r="B78" t="s">
        <v>8</v>
      </c>
      <c r="C78" t="s">
        <v>53</v>
      </c>
      <c r="D78" t="s">
        <v>54</v>
      </c>
      <c r="E78" t="s">
        <v>10</v>
      </c>
    </row>
    <row r="79" spans="1:6" x14ac:dyDescent="0.55000000000000004">
      <c r="A79" t="s">
        <v>6</v>
      </c>
      <c r="B79" t="s">
        <v>6</v>
      </c>
      <c r="C79" t="s">
        <v>11</v>
      </c>
      <c r="D79" t="s">
        <v>5</v>
      </c>
      <c r="E79" t="s">
        <v>55</v>
      </c>
    </row>
    <row r="80" spans="1:6" x14ac:dyDescent="0.55000000000000004">
      <c r="A80" t="s">
        <v>5</v>
      </c>
      <c r="B80" t="s">
        <v>5</v>
      </c>
      <c r="C80" t="s">
        <v>8</v>
      </c>
      <c r="D80" t="s">
        <v>7</v>
      </c>
      <c r="E80" t="s">
        <v>9</v>
      </c>
    </row>
    <row r="81" spans="1:5" x14ac:dyDescent="0.55000000000000004">
      <c r="A81" t="s">
        <v>55</v>
      </c>
      <c r="B81" t="s">
        <v>53</v>
      </c>
      <c r="C81" t="s">
        <v>54</v>
      </c>
      <c r="D81" t="s">
        <v>8</v>
      </c>
      <c r="E81" t="s">
        <v>10</v>
      </c>
    </row>
    <row r="82" spans="1:5" x14ac:dyDescent="0.55000000000000004">
      <c r="A82" t="s">
        <v>5</v>
      </c>
      <c r="B82" t="s">
        <v>8</v>
      </c>
      <c r="C82" t="s">
        <v>55</v>
      </c>
      <c r="D82" t="s">
        <v>6</v>
      </c>
      <c r="E82" t="s">
        <v>5</v>
      </c>
    </row>
    <row r="83" spans="1:5" x14ac:dyDescent="0.55000000000000004">
      <c r="A83" t="s">
        <v>10</v>
      </c>
      <c r="B83" t="s">
        <v>55</v>
      </c>
      <c r="C83" t="s">
        <v>5</v>
      </c>
      <c r="D83" t="s">
        <v>7</v>
      </c>
      <c r="E83" t="s">
        <v>54</v>
      </c>
    </row>
    <row r="84" spans="1:5" x14ac:dyDescent="0.55000000000000004">
      <c r="A84" t="s">
        <v>9</v>
      </c>
      <c r="B84" t="s">
        <v>5</v>
      </c>
      <c r="C84" t="s">
        <v>5</v>
      </c>
      <c r="D84" t="s">
        <v>53</v>
      </c>
      <c r="E84" t="s">
        <v>55</v>
      </c>
    </row>
    <row r="85" spans="1:5" x14ac:dyDescent="0.55000000000000004">
      <c r="A85" t="s">
        <v>7</v>
      </c>
      <c r="B85" t="s">
        <v>6</v>
      </c>
      <c r="C85" t="s">
        <v>53</v>
      </c>
      <c r="D85" t="s">
        <v>9</v>
      </c>
      <c r="E85" t="s">
        <v>55</v>
      </c>
    </row>
    <row r="86" spans="1:5" x14ac:dyDescent="0.55000000000000004">
      <c r="A86" t="s">
        <v>54</v>
      </c>
      <c r="B86" t="s">
        <v>11</v>
      </c>
      <c r="C86" t="s">
        <v>53</v>
      </c>
      <c r="D86" t="s">
        <v>8</v>
      </c>
      <c r="E86" t="s">
        <v>7</v>
      </c>
    </row>
    <row r="87" spans="1:5" x14ac:dyDescent="0.55000000000000004">
      <c r="A87" t="s">
        <v>53</v>
      </c>
      <c r="B87" t="s">
        <v>5</v>
      </c>
      <c r="C87" t="s">
        <v>54</v>
      </c>
      <c r="D87" t="s">
        <v>5</v>
      </c>
      <c r="E87" t="s">
        <v>53</v>
      </c>
    </row>
    <row r="88" spans="1:5" x14ac:dyDescent="0.55000000000000004">
      <c r="A88" t="s">
        <v>5</v>
      </c>
      <c r="B88" t="s">
        <v>55</v>
      </c>
      <c r="C88" t="s">
        <v>6</v>
      </c>
      <c r="D88" t="s">
        <v>9</v>
      </c>
      <c r="E88" t="s">
        <v>8</v>
      </c>
    </row>
    <row r="89" spans="1:5" x14ac:dyDescent="0.55000000000000004">
      <c r="A89" t="s">
        <v>55</v>
      </c>
      <c r="B89" t="s">
        <v>53</v>
      </c>
      <c r="C89" t="s">
        <v>6</v>
      </c>
      <c r="D89" t="s">
        <v>55</v>
      </c>
      <c r="E89" t="s">
        <v>5</v>
      </c>
    </row>
    <row r="90" spans="1:5" x14ac:dyDescent="0.55000000000000004">
      <c r="A90" t="s">
        <v>6</v>
      </c>
      <c r="B90" t="s">
        <v>54</v>
      </c>
      <c r="C90" t="s">
        <v>53</v>
      </c>
      <c r="D90" t="s">
        <v>53</v>
      </c>
      <c r="E90" t="s">
        <v>54</v>
      </c>
    </row>
    <row r="91" spans="1:5" x14ac:dyDescent="0.55000000000000004">
      <c r="A91" t="s">
        <v>7</v>
      </c>
      <c r="B91" t="s">
        <v>53</v>
      </c>
      <c r="C91" t="s">
        <v>55</v>
      </c>
      <c r="D91" t="s">
        <v>5</v>
      </c>
      <c r="E91" t="s">
        <v>9</v>
      </c>
    </row>
    <row r="92" spans="1:5" x14ac:dyDescent="0.55000000000000004">
      <c r="A92" t="s">
        <v>9</v>
      </c>
      <c r="B92" t="s">
        <v>5</v>
      </c>
      <c r="C92" t="s">
        <v>9</v>
      </c>
      <c r="D92" t="s">
        <v>10</v>
      </c>
      <c r="E92" t="s">
        <v>9</v>
      </c>
    </row>
    <row r="93" spans="1:5" x14ac:dyDescent="0.55000000000000004">
      <c r="A93" t="s">
        <v>54</v>
      </c>
      <c r="B93" t="s">
        <v>53</v>
      </c>
      <c r="C93" t="s">
        <v>5</v>
      </c>
      <c r="D93" t="s">
        <v>7</v>
      </c>
      <c r="E93" t="s">
        <v>8</v>
      </c>
    </row>
    <row r="94" spans="1:5" x14ac:dyDescent="0.55000000000000004">
      <c r="A94" t="s">
        <v>8</v>
      </c>
      <c r="B94" t="s">
        <v>6</v>
      </c>
      <c r="C94" t="s">
        <v>54</v>
      </c>
      <c r="D94" t="s">
        <v>5</v>
      </c>
      <c r="E94" t="s">
        <v>53</v>
      </c>
    </row>
    <row r="95" spans="1:5" x14ac:dyDescent="0.55000000000000004">
      <c r="A95" t="s">
        <v>7</v>
      </c>
      <c r="B95" t="s">
        <v>10</v>
      </c>
      <c r="C95" t="s">
        <v>5</v>
      </c>
      <c r="D95" t="s">
        <v>8</v>
      </c>
      <c r="E95" t="s">
        <v>6</v>
      </c>
    </row>
    <row r="96" spans="1:5" x14ac:dyDescent="0.55000000000000004">
      <c r="A96" t="s">
        <v>5</v>
      </c>
      <c r="B96" t="s">
        <v>53</v>
      </c>
      <c r="C96" t="s">
        <v>8</v>
      </c>
      <c r="D96" t="s">
        <v>10</v>
      </c>
      <c r="E96" t="s">
        <v>53</v>
      </c>
    </row>
    <row r="97" spans="1:5" x14ac:dyDescent="0.55000000000000004">
      <c r="A97" t="s">
        <v>54</v>
      </c>
      <c r="B97" t="s">
        <v>55</v>
      </c>
      <c r="C97" t="s">
        <v>54</v>
      </c>
      <c r="D97" t="s">
        <v>54</v>
      </c>
      <c r="E97" t="s">
        <v>6</v>
      </c>
    </row>
    <row r="98" spans="1:5" x14ac:dyDescent="0.55000000000000004">
      <c r="A98" t="s">
        <v>6</v>
      </c>
      <c r="B98" t="s">
        <v>5</v>
      </c>
      <c r="C98" t="s">
        <v>6</v>
      </c>
      <c r="D98" t="s">
        <v>7</v>
      </c>
      <c r="E98" t="s">
        <v>53</v>
      </c>
    </row>
    <row r="99" spans="1:5" x14ac:dyDescent="0.55000000000000004">
      <c r="A99" t="s">
        <v>53</v>
      </c>
      <c r="B99" t="s">
        <v>5</v>
      </c>
      <c r="C99" t="s">
        <v>53</v>
      </c>
      <c r="D99" t="s">
        <v>10</v>
      </c>
      <c r="E99" t="s">
        <v>54</v>
      </c>
    </row>
    <row r="100" spans="1:5" x14ac:dyDescent="0.55000000000000004">
      <c r="A100" t="s">
        <v>55</v>
      </c>
      <c r="B100" t="s">
        <v>9</v>
      </c>
      <c r="C100" t="s">
        <v>5</v>
      </c>
      <c r="D100" t="s">
        <v>5</v>
      </c>
      <c r="E100" t="s">
        <v>6</v>
      </c>
    </row>
    <row r="101" spans="1:5" x14ac:dyDescent="0.55000000000000004">
      <c r="A101" t="s">
        <v>6</v>
      </c>
      <c r="B101" t="s">
        <v>8</v>
      </c>
      <c r="C101" t="s">
        <v>5</v>
      </c>
      <c r="D101" t="s">
        <v>7</v>
      </c>
      <c r="E101" t="s">
        <v>9</v>
      </c>
    </row>
    <row r="102" spans="1:5" x14ac:dyDescent="0.55000000000000004">
      <c r="A102" t="s">
        <v>11</v>
      </c>
      <c r="B102" t="s">
        <v>54</v>
      </c>
      <c r="C102" t="s">
        <v>55</v>
      </c>
      <c r="D102" t="s">
        <v>53</v>
      </c>
      <c r="E102" t="s">
        <v>6</v>
      </c>
    </row>
    <row r="103" spans="1:5" x14ac:dyDescent="0.55000000000000004">
      <c r="A103" t="s">
        <v>6</v>
      </c>
      <c r="B103" t="s">
        <v>7</v>
      </c>
      <c r="C103" t="s">
        <v>6</v>
      </c>
      <c r="D103" t="s">
        <v>54</v>
      </c>
      <c r="E103" t="s">
        <v>11</v>
      </c>
    </row>
    <row r="104" spans="1:5" x14ac:dyDescent="0.55000000000000004">
      <c r="A104" t="s">
        <v>9</v>
      </c>
      <c r="B104" t="s">
        <v>6</v>
      </c>
      <c r="C104" t="s">
        <v>53</v>
      </c>
      <c r="D104" t="s">
        <v>6</v>
      </c>
      <c r="E104" t="s">
        <v>8</v>
      </c>
    </row>
    <row r="105" spans="1:5" x14ac:dyDescent="0.55000000000000004">
      <c r="A105" t="s">
        <v>8</v>
      </c>
      <c r="B105" t="s">
        <v>7</v>
      </c>
      <c r="C105" t="s">
        <v>9</v>
      </c>
      <c r="D105" t="s">
        <v>8</v>
      </c>
      <c r="E105" t="s">
        <v>6</v>
      </c>
    </row>
    <row r="106" spans="1:5" x14ac:dyDescent="0.55000000000000004">
      <c r="A106" t="s">
        <v>5</v>
      </c>
      <c r="B106" t="s">
        <v>9</v>
      </c>
      <c r="C106" t="s">
        <v>8</v>
      </c>
      <c r="D106" t="s">
        <v>54</v>
      </c>
      <c r="E106" t="s">
        <v>7</v>
      </c>
    </row>
    <row r="107" spans="1:5" x14ac:dyDescent="0.55000000000000004">
      <c r="A107" t="s">
        <v>7</v>
      </c>
      <c r="B107" t="s">
        <v>5</v>
      </c>
      <c r="C107" t="s">
        <v>7</v>
      </c>
      <c r="D107" t="s">
        <v>5</v>
      </c>
      <c r="E107" t="s">
        <v>7</v>
      </c>
    </row>
    <row r="108" spans="1:5" x14ac:dyDescent="0.55000000000000004">
      <c r="A108" t="s">
        <v>54</v>
      </c>
      <c r="B108" t="s">
        <v>53</v>
      </c>
      <c r="C108" t="s">
        <v>55</v>
      </c>
      <c r="D108" t="s">
        <v>53</v>
      </c>
      <c r="E108" t="s">
        <v>6</v>
      </c>
    </row>
    <row r="109" spans="1:5" x14ac:dyDescent="0.55000000000000004">
      <c r="A109" t="s">
        <v>53</v>
      </c>
      <c r="B109" t="s">
        <v>7</v>
      </c>
      <c r="C109" t="s">
        <v>11</v>
      </c>
      <c r="D109" t="s">
        <v>55</v>
      </c>
      <c r="E109" t="s">
        <v>5</v>
      </c>
    </row>
    <row r="110" spans="1:5" x14ac:dyDescent="0.55000000000000004">
      <c r="A110" t="s">
        <v>6</v>
      </c>
      <c r="B110" t="s">
        <v>6</v>
      </c>
      <c r="C110" t="s">
        <v>53</v>
      </c>
      <c r="D110" t="s">
        <v>55</v>
      </c>
      <c r="E110" t="s">
        <v>54</v>
      </c>
    </row>
    <row r="111" spans="1:5" x14ac:dyDescent="0.55000000000000004">
      <c r="A111" t="s">
        <v>53</v>
      </c>
      <c r="B111" t="s">
        <v>53</v>
      </c>
      <c r="C111" t="s">
        <v>7</v>
      </c>
      <c r="D111" t="s">
        <v>54</v>
      </c>
      <c r="E111" t="s">
        <v>53</v>
      </c>
    </row>
    <row r="112" spans="1:5" x14ac:dyDescent="0.55000000000000004">
      <c r="A112" t="s">
        <v>54</v>
      </c>
      <c r="B112" t="s">
        <v>5</v>
      </c>
      <c r="C112" t="s">
        <v>6</v>
      </c>
      <c r="D112" t="s">
        <v>9</v>
      </c>
      <c r="E112" t="s">
        <v>55</v>
      </c>
    </row>
    <row r="113" spans="1:5" x14ac:dyDescent="0.55000000000000004">
      <c r="A113" t="s">
        <v>53</v>
      </c>
      <c r="B113" t="s">
        <v>54</v>
      </c>
      <c r="C113" t="s">
        <v>9</v>
      </c>
      <c r="D113" t="s">
        <v>6</v>
      </c>
      <c r="E113" t="s">
        <v>5</v>
      </c>
    </row>
    <row r="114" spans="1:5" x14ac:dyDescent="0.55000000000000004">
      <c r="A114" t="s">
        <v>5</v>
      </c>
      <c r="B114" t="s">
        <v>6</v>
      </c>
      <c r="C114" t="s">
        <v>5</v>
      </c>
      <c r="D114" t="s">
        <v>7</v>
      </c>
      <c r="E114" t="s">
        <v>54</v>
      </c>
    </row>
    <row r="115" spans="1:5" x14ac:dyDescent="0.55000000000000004">
      <c r="A115" t="s">
        <v>6</v>
      </c>
      <c r="B115" t="s">
        <v>5</v>
      </c>
      <c r="C115" t="s">
        <v>6</v>
      </c>
      <c r="D115" t="s">
        <v>55</v>
      </c>
      <c r="E115" t="s">
        <v>8</v>
      </c>
    </row>
    <row r="116" spans="1:5" x14ac:dyDescent="0.55000000000000004">
      <c r="A116" t="s">
        <v>54</v>
      </c>
      <c r="B116" t="s">
        <v>53</v>
      </c>
      <c r="C116" t="s">
        <v>5</v>
      </c>
      <c r="D116" t="s">
        <v>5</v>
      </c>
      <c r="E116" t="s">
        <v>7</v>
      </c>
    </row>
    <row r="117" spans="1:5" x14ac:dyDescent="0.55000000000000004">
      <c r="A117" t="s">
        <v>55</v>
      </c>
      <c r="B117" t="s">
        <v>12</v>
      </c>
      <c r="C117" t="s">
        <v>6</v>
      </c>
      <c r="D117" t="s">
        <v>6</v>
      </c>
      <c r="E117" t="s">
        <v>7</v>
      </c>
    </row>
    <row r="118" spans="1:5" x14ac:dyDescent="0.55000000000000004">
      <c r="A118" t="s">
        <v>12</v>
      </c>
      <c r="B118" t="s">
        <v>8</v>
      </c>
      <c r="C118" t="s">
        <v>12</v>
      </c>
      <c r="D118" t="s">
        <v>55</v>
      </c>
      <c r="E118" t="s">
        <v>11</v>
      </c>
    </row>
    <row r="119" spans="1:5" x14ac:dyDescent="0.55000000000000004">
      <c r="A119" t="s">
        <v>5</v>
      </c>
      <c r="B119" t="s">
        <v>5</v>
      </c>
      <c r="D119" t="s">
        <v>53</v>
      </c>
      <c r="E119" t="s">
        <v>12</v>
      </c>
    </row>
    <row r="120" spans="1:5" x14ac:dyDescent="0.55000000000000004">
      <c r="A120" t="s">
        <v>6</v>
      </c>
      <c r="B120" t="s">
        <v>6</v>
      </c>
      <c r="D120" t="s">
        <v>11</v>
      </c>
    </row>
    <row r="121" spans="1:5" x14ac:dyDescent="0.55000000000000004">
      <c r="D121" t="s">
        <v>12</v>
      </c>
    </row>
    <row r="124" spans="1:5" x14ac:dyDescent="0.55000000000000004">
      <c r="A124" t="s">
        <v>186</v>
      </c>
    </row>
    <row r="125" spans="1:5" x14ac:dyDescent="0.55000000000000004">
      <c r="A125" t="s">
        <v>143</v>
      </c>
      <c r="B125" t="s">
        <v>0</v>
      </c>
      <c r="C125" t="s">
        <v>1</v>
      </c>
      <c r="D125" t="s">
        <v>2</v>
      </c>
      <c r="E125" t="s">
        <v>3</v>
      </c>
    </row>
    <row r="126" spans="1:5" x14ac:dyDescent="0.55000000000000004">
      <c r="A126" t="s">
        <v>187</v>
      </c>
      <c r="B126" t="s">
        <v>187</v>
      </c>
      <c r="C126" t="s">
        <v>187</v>
      </c>
      <c r="D126" t="s">
        <v>187</v>
      </c>
      <c r="E126" t="s">
        <v>187</v>
      </c>
    </row>
    <row r="127" spans="1:5" x14ac:dyDescent="0.55000000000000004">
      <c r="A127" t="s">
        <v>187</v>
      </c>
      <c r="B127" t="s">
        <v>187</v>
      </c>
      <c r="C127" t="s">
        <v>187</v>
      </c>
      <c r="D127" t="s">
        <v>187</v>
      </c>
      <c r="E127" t="s">
        <v>187</v>
      </c>
    </row>
    <row r="128" spans="1:5" x14ac:dyDescent="0.55000000000000004">
      <c r="A128" t="s">
        <v>187</v>
      </c>
      <c r="B128" t="s">
        <v>187</v>
      </c>
      <c r="C128" t="s">
        <v>187</v>
      </c>
      <c r="D128" t="s">
        <v>187</v>
      </c>
      <c r="E128" t="s">
        <v>187</v>
      </c>
    </row>
    <row r="129" spans="1:5" x14ac:dyDescent="0.55000000000000004">
      <c r="A129" t="s">
        <v>187</v>
      </c>
      <c r="B129" t="s">
        <v>187</v>
      </c>
      <c r="C129" t="s">
        <v>187</v>
      </c>
      <c r="D129" t="s">
        <v>187</v>
      </c>
      <c r="E129" t="s">
        <v>187</v>
      </c>
    </row>
    <row r="130" spans="1:5" x14ac:dyDescent="0.55000000000000004">
      <c r="A130" t="s">
        <v>187</v>
      </c>
      <c r="B130" t="s">
        <v>187</v>
      </c>
      <c r="C130" t="s">
        <v>187</v>
      </c>
      <c r="D130" t="s">
        <v>187</v>
      </c>
      <c r="E130" t="s">
        <v>187</v>
      </c>
    </row>
    <row r="131" spans="1:5" x14ac:dyDescent="0.55000000000000004">
      <c r="A131" t="s">
        <v>187</v>
      </c>
      <c r="B131" t="s">
        <v>187</v>
      </c>
      <c r="C131" t="s">
        <v>187</v>
      </c>
      <c r="D131" t="s">
        <v>187</v>
      </c>
      <c r="E131" t="s">
        <v>187</v>
      </c>
    </row>
    <row r="132" spans="1:5" x14ac:dyDescent="0.55000000000000004">
      <c r="A132" t="s">
        <v>187</v>
      </c>
      <c r="B132" t="s">
        <v>187</v>
      </c>
      <c r="C132" t="s">
        <v>187</v>
      </c>
      <c r="D132" t="s">
        <v>187</v>
      </c>
      <c r="E132" t="s">
        <v>187</v>
      </c>
    </row>
    <row r="133" spans="1:5" x14ac:dyDescent="0.55000000000000004">
      <c r="A133" t="s">
        <v>187</v>
      </c>
      <c r="B133" t="s">
        <v>187</v>
      </c>
      <c r="C133" t="s">
        <v>187</v>
      </c>
      <c r="D133" t="s">
        <v>187</v>
      </c>
      <c r="E133" t="s">
        <v>187</v>
      </c>
    </row>
    <row r="134" spans="1:5" x14ac:dyDescent="0.55000000000000004">
      <c r="A134" t="s">
        <v>187</v>
      </c>
      <c r="B134" t="s">
        <v>187</v>
      </c>
      <c r="C134" t="s">
        <v>187</v>
      </c>
      <c r="D134" t="s">
        <v>187</v>
      </c>
      <c r="E134" t="s">
        <v>187</v>
      </c>
    </row>
    <row r="135" spans="1:5" x14ac:dyDescent="0.55000000000000004">
      <c r="A135" t="s">
        <v>188</v>
      </c>
      <c r="B135" t="s">
        <v>188</v>
      </c>
      <c r="C135" t="s">
        <v>188</v>
      </c>
      <c r="D135" t="s">
        <v>188</v>
      </c>
      <c r="E135" t="s">
        <v>188</v>
      </c>
    </row>
    <row r="136" spans="1:5" x14ac:dyDescent="0.55000000000000004">
      <c r="A136" t="s">
        <v>188</v>
      </c>
      <c r="B136" t="s">
        <v>188</v>
      </c>
      <c r="C136" t="s">
        <v>188</v>
      </c>
      <c r="D136" t="s">
        <v>188</v>
      </c>
      <c r="E136" t="s">
        <v>188</v>
      </c>
    </row>
    <row r="137" spans="1:5" x14ac:dyDescent="0.55000000000000004">
      <c r="A137" t="s">
        <v>187</v>
      </c>
      <c r="B137" t="s">
        <v>187</v>
      </c>
      <c r="C137" t="s">
        <v>187</v>
      </c>
      <c r="D137" t="s">
        <v>187</v>
      </c>
      <c r="E137" t="s">
        <v>187</v>
      </c>
    </row>
    <row r="138" spans="1:5" x14ac:dyDescent="0.55000000000000004">
      <c r="A138" t="s">
        <v>187</v>
      </c>
      <c r="B138" t="s">
        <v>187</v>
      </c>
      <c r="C138" t="s">
        <v>187</v>
      </c>
      <c r="D138" t="s">
        <v>187</v>
      </c>
      <c r="E138" t="s">
        <v>187</v>
      </c>
    </row>
    <row r="139" spans="1:5" x14ac:dyDescent="0.55000000000000004">
      <c r="A139" t="s">
        <v>187</v>
      </c>
      <c r="B139" t="s">
        <v>187</v>
      </c>
      <c r="C139" t="s">
        <v>187</v>
      </c>
      <c r="D139" t="s">
        <v>187</v>
      </c>
      <c r="E139" t="s">
        <v>187</v>
      </c>
    </row>
    <row r="140" spans="1:5" x14ac:dyDescent="0.55000000000000004">
      <c r="A140" t="s">
        <v>187</v>
      </c>
      <c r="B140" t="s">
        <v>187</v>
      </c>
      <c r="C140" t="s">
        <v>187</v>
      </c>
      <c r="D140" t="s">
        <v>187</v>
      </c>
      <c r="E140" t="s">
        <v>187</v>
      </c>
    </row>
    <row r="141" spans="1:5" x14ac:dyDescent="0.55000000000000004">
      <c r="A141" t="s">
        <v>187</v>
      </c>
      <c r="B141" t="s">
        <v>187</v>
      </c>
      <c r="C141" t="s">
        <v>187</v>
      </c>
      <c r="D141" t="s">
        <v>187</v>
      </c>
      <c r="E141" t="s">
        <v>187</v>
      </c>
    </row>
    <row r="142" spans="1:5" x14ac:dyDescent="0.55000000000000004">
      <c r="A142" t="s">
        <v>188</v>
      </c>
      <c r="B142" t="s">
        <v>188</v>
      </c>
      <c r="C142" t="s">
        <v>188</v>
      </c>
      <c r="D142" t="s">
        <v>188</v>
      </c>
      <c r="E142" t="s">
        <v>188</v>
      </c>
    </row>
    <row r="143" spans="1:5" x14ac:dyDescent="0.55000000000000004">
      <c r="A143" t="s">
        <v>188</v>
      </c>
      <c r="B143" t="s">
        <v>188</v>
      </c>
      <c r="C143" t="s">
        <v>188</v>
      </c>
      <c r="D143" t="s">
        <v>188</v>
      </c>
      <c r="E143" t="s">
        <v>188</v>
      </c>
    </row>
    <row r="144" spans="1:5" x14ac:dyDescent="0.55000000000000004">
      <c r="A144" t="s">
        <v>187</v>
      </c>
      <c r="B144" t="s">
        <v>187</v>
      </c>
      <c r="C144" t="s">
        <v>187</v>
      </c>
      <c r="D144" t="s">
        <v>187</v>
      </c>
      <c r="E144" t="s">
        <v>187</v>
      </c>
    </row>
    <row r="145" spans="1:5" x14ac:dyDescent="0.55000000000000004">
      <c r="A145" t="s">
        <v>187</v>
      </c>
      <c r="B145" t="s">
        <v>187</v>
      </c>
      <c r="C145" t="s">
        <v>187</v>
      </c>
      <c r="D145" t="s">
        <v>187</v>
      </c>
      <c r="E145" t="s">
        <v>187</v>
      </c>
    </row>
    <row r="146" spans="1:5" x14ac:dyDescent="0.55000000000000004">
      <c r="A146" t="s">
        <v>187</v>
      </c>
      <c r="B146" t="s">
        <v>187</v>
      </c>
      <c r="C146" t="s">
        <v>187</v>
      </c>
      <c r="D146" t="s">
        <v>187</v>
      </c>
      <c r="E146" t="s">
        <v>187</v>
      </c>
    </row>
    <row r="147" spans="1:5" x14ac:dyDescent="0.55000000000000004">
      <c r="A147" t="s">
        <v>188</v>
      </c>
      <c r="B147" t="s">
        <v>187</v>
      </c>
      <c r="C147" t="s">
        <v>187</v>
      </c>
      <c r="D147" t="s">
        <v>187</v>
      </c>
      <c r="E147" t="s">
        <v>187</v>
      </c>
    </row>
    <row r="148" spans="1:5" x14ac:dyDescent="0.55000000000000004">
      <c r="A148" t="s">
        <v>188</v>
      </c>
      <c r="B148" t="s">
        <v>187</v>
      </c>
      <c r="C148" t="s">
        <v>187</v>
      </c>
      <c r="D148" t="s">
        <v>187</v>
      </c>
      <c r="E148" t="s">
        <v>188</v>
      </c>
    </row>
    <row r="149" spans="1:5" x14ac:dyDescent="0.55000000000000004">
      <c r="A149" t="s">
        <v>187</v>
      </c>
      <c r="B149" t="s">
        <v>187</v>
      </c>
      <c r="C149" t="s">
        <v>187</v>
      </c>
      <c r="D149" t="s">
        <v>187</v>
      </c>
      <c r="E149" t="s">
        <v>187</v>
      </c>
    </row>
    <row r="150" spans="1:5" x14ac:dyDescent="0.55000000000000004">
      <c r="A150" t="s">
        <v>187</v>
      </c>
      <c r="B150" t="s">
        <v>187</v>
      </c>
      <c r="C150" t="s">
        <v>187</v>
      </c>
      <c r="D150" t="s">
        <v>187</v>
      </c>
      <c r="E150" t="s">
        <v>187</v>
      </c>
    </row>
    <row r="151" spans="1:5" x14ac:dyDescent="0.55000000000000004">
      <c r="A151" t="s">
        <v>187</v>
      </c>
      <c r="B151" t="s">
        <v>187</v>
      </c>
      <c r="C151" t="s">
        <v>188</v>
      </c>
      <c r="D151" t="s">
        <v>187</v>
      </c>
      <c r="E151" t="s">
        <v>187</v>
      </c>
    </row>
    <row r="152" spans="1:5" x14ac:dyDescent="0.55000000000000004">
      <c r="A152" t="s">
        <v>187</v>
      </c>
      <c r="B152" t="s">
        <v>187</v>
      </c>
      <c r="C152" t="s">
        <v>188</v>
      </c>
      <c r="D152" t="s">
        <v>187</v>
      </c>
      <c r="E152" t="s">
        <v>187</v>
      </c>
    </row>
    <row r="153" spans="1:5" x14ac:dyDescent="0.55000000000000004">
      <c r="A153" t="s">
        <v>187</v>
      </c>
      <c r="B153" t="s">
        <v>187</v>
      </c>
      <c r="C153" t="s">
        <v>188</v>
      </c>
      <c r="D153" t="s">
        <v>187</v>
      </c>
      <c r="E153" t="s">
        <v>187</v>
      </c>
    </row>
    <row r="154" spans="1:5" x14ac:dyDescent="0.55000000000000004">
      <c r="A154" t="s">
        <v>187</v>
      </c>
      <c r="B154" t="s">
        <v>187</v>
      </c>
      <c r="C154" t="s">
        <v>187</v>
      </c>
      <c r="D154" t="s">
        <v>187</v>
      </c>
      <c r="E154" t="s">
        <v>187</v>
      </c>
    </row>
    <row r="155" spans="1:5" x14ac:dyDescent="0.55000000000000004">
      <c r="A155" t="s">
        <v>187</v>
      </c>
      <c r="B155" t="s">
        <v>187</v>
      </c>
      <c r="C155" t="s">
        <v>187</v>
      </c>
      <c r="D155" t="s">
        <v>187</v>
      </c>
      <c r="E155" t="s">
        <v>187</v>
      </c>
    </row>
    <row r="156" spans="1:5" x14ac:dyDescent="0.55000000000000004">
      <c r="A156" t="s">
        <v>187</v>
      </c>
      <c r="B156" t="s">
        <v>187</v>
      </c>
      <c r="C156" t="s">
        <v>187</v>
      </c>
      <c r="D156" t="s">
        <v>187</v>
      </c>
      <c r="E156" t="s">
        <v>187</v>
      </c>
    </row>
    <row r="157" spans="1:5" x14ac:dyDescent="0.55000000000000004">
      <c r="A157" t="s">
        <v>188</v>
      </c>
      <c r="B157" t="s">
        <v>188</v>
      </c>
      <c r="C157" t="s">
        <v>188</v>
      </c>
      <c r="D157" t="s">
        <v>188</v>
      </c>
      <c r="E157" t="s">
        <v>188</v>
      </c>
    </row>
    <row r="158" spans="1:5" x14ac:dyDescent="0.55000000000000004">
      <c r="A158" t="s">
        <v>188</v>
      </c>
      <c r="B158" t="s">
        <v>188</v>
      </c>
      <c r="C158" t="s">
        <v>188</v>
      </c>
      <c r="D158" t="s">
        <v>188</v>
      </c>
      <c r="E158" t="s">
        <v>188</v>
      </c>
    </row>
    <row r="159" spans="1:5" x14ac:dyDescent="0.55000000000000004">
      <c r="A159" t="s">
        <v>187</v>
      </c>
      <c r="B159" t="s">
        <v>187</v>
      </c>
      <c r="C159" t="s">
        <v>187</v>
      </c>
      <c r="D159" t="s">
        <v>187</v>
      </c>
      <c r="E159" t="s">
        <v>187</v>
      </c>
    </row>
    <row r="160" spans="1:5" x14ac:dyDescent="0.55000000000000004">
      <c r="A160" t="s">
        <v>187</v>
      </c>
      <c r="B160" t="s">
        <v>187</v>
      </c>
      <c r="C160" t="s">
        <v>187</v>
      </c>
      <c r="D160" t="s">
        <v>187</v>
      </c>
      <c r="E160" t="s">
        <v>187</v>
      </c>
    </row>
    <row r="161" spans="1:5" x14ac:dyDescent="0.55000000000000004">
      <c r="A161" t="s">
        <v>187</v>
      </c>
      <c r="B161" t="s">
        <v>187</v>
      </c>
      <c r="C161" t="s">
        <v>187</v>
      </c>
      <c r="D161" t="s">
        <v>187</v>
      </c>
      <c r="E161" t="s">
        <v>187</v>
      </c>
    </row>
    <row r="162" spans="1:5" x14ac:dyDescent="0.55000000000000004">
      <c r="A162" t="s">
        <v>187</v>
      </c>
      <c r="B162" t="s">
        <v>187</v>
      </c>
      <c r="C162" t="s">
        <v>187</v>
      </c>
      <c r="D162" t="s">
        <v>187</v>
      </c>
      <c r="E162" t="s">
        <v>187</v>
      </c>
    </row>
    <row r="163" spans="1:5" x14ac:dyDescent="0.55000000000000004">
      <c r="A163" t="s">
        <v>187</v>
      </c>
      <c r="B163" t="s">
        <v>187</v>
      </c>
      <c r="C163" t="s">
        <v>187</v>
      </c>
      <c r="D163" t="s">
        <v>187</v>
      </c>
      <c r="E163" t="s">
        <v>187</v>
      </c>
    </row>
    <row r="164" spans="1:5" x14ac:dyDescent="0.55000000000000004">
      <c r="A164" t="s">
        <v>187</v>
      </c>
      <c r="B164" t="s">
        <v>187</v>
      </c>
      <c r="C164" t="s">
        <v>187</v>
      </c>
      <c r="D164" t="s">
        <v>187</v>
      </c>
      <c r="E164" t="s">
        <v>187</v>
      </c>
    </row>
    <row r="165" spans="1:5" x14ac:dyDescent="0.55000000000000004">
      <c r="A165" t="s">
        <v>187</v>
      </c>
      <c r="B165" t="s">
        <v>187</v>
      </c>
      <c r="C165" t="s">
        <v>187</v>
      </c>
      <c r="D165" t="s">
        <v>187</v>
      </c>
      <c r="E165" t="s">
        <v>187</v>
      </c>
    </row>
    <row r="166" spans="1:5" x14ac:dyDescent="0.55000000000000004">
      <c r="A166" t="s">
        <v>187</v>
      </c>
      <c r="B166" t="s">
        <v>188</v>
      </c>
      <c r="C166" t="s">
        <v>188</v>
      </c>
      <c r="D166" t="s">
        <v>187</v>
      </c>
      <c r="E166" t="s">
        <v>187</v>
      </c>
    </row>
    <row r="167" spans="1:5" x14ac:dyDescent="0.55000000000000004">
      <c r="A167" t="s">
        <v>187</v>
      </c>
      <c r="B167" t="s">
        <v>188</v>
      </c>
      <c r="C167" t="s">
        <v>188</v>
      </c>
      <c r="D167" t="s">
        <v>187</v>
      </c>
      <c r="E167" t="s">
        <v>187</v>
      </c>
    </row>
    <row r="168" spans="1:5" x14ac:dyDescent="0.55000000000000004">
      <c r="A168" t="s">
        <v>187</v>
      </c>
      <c r="B168" t="s">
        <v>188</v>
      </c>
      <c r="C168" t="s">
        <v>188</v>
      </c>
      <c r="D168" t="s">
        <v>187</v>
      </c>
      <c r="E168" t="s">
        <v>187</v>
      </c>
    </row>
    <row r="169" spans="1:5" x14ac:dyDescent="0.55000000000000004">
      <c r="A169" t="s">
        <v>187</v>
      </c>
      <c r="B169" t="s">
        <v>187</v>
      </c>
      <c r="C169" t="s">
        <v>187</v>
      </c>
      <c r="D169" t="s">
        <v>187</v>
      </c>
      <c r="E169" t="s">
        <v>187</v>
      </c>
    </row>
    <row r="170" spans="1:5" x14ac:dyDescent="0.55000000000000004">
      <c r="A170" t="s">
        <v>187</v>
      </c>
      <c r="B170" t="s">
        <v>187</v>
      </c>
      <c r="C170" t="s">
        <v>187</v>
      </c>
      <c r="D170" t="s">
        <v>187</v>
      </c>
      <c r="E170" t="s">
        <v>187</v>
      </c>
    </row>
    <row r="171" spans="1:5" x14ac:dyDescent="0.55000000000000004">
      <c r="A171" t="s">
        <v>187</v>
      </c>
      <c r="B171" t="s">
        <v>187</v>
      </c>
      <c r="C171" t="s">
        <v>187</v>
      </c>
      <c r="D171" t="s">
        <v>187</v>
      </c>
      <c r="E171" t="s">
        <v>187</v>
      </c>
    </row>
    <row r="172" spans="1:5" x14ac:dyDescent="0.55000000000000004">
      <c r="A172" t="s">
        <v>187</v>
      </c>
      <c r="B172" t="s">
        <v>187</v>
      </c>
      <c r="C172" t="s">
        <v>187</v>
      </c>
      <c r="D172" t="s">
        <v>187</v>
      </c>
      <c r="E172" t="s">
        <v>187</v>
      </c>
    </row>
    <row r="173" spans="1:5" x14ac:dyDescent="0.55000000000000004">
      <c r="A173" t="s">
        <v>187</v>
      </c>
      <c r="B173" t="s">
        <v>187</v>
      </c>
      <c r="C173" t="s">
        <v>187</v>
      </c>
      <c r="D173" t="s">
        <v>187</v>
      </c>
      <c r="E173" t="s">
        <v>187</v>
      </c>
    </row>
    <row r="174" spans="1:5" x14ac:dyDescent="0.55000000000000004">
      <c r="A174" t="s">
        <v>187</v>
      </c>
      <c r="B174" t="s">
        <v>187</v>
      </c>
      <c r="C174" t="s">
        <v>187</v>
      </c>
      <c r="D174" t="s">
        <v>187</v>
      </c>
      <c r="E174" t="s">
        <v>187</v>
      </c>
    </row>
    <row r="175" spans="1:5" x14ac:dyDescent="0.55000000000000004">
      <c r="A175" t="s">
        <v>187</v>
      </c>
      <c r="B175" t="s">
        <v>187</v>
      </c>
      <c r="D175" t="s">
        <v>187</v>
      </c>
      <c r="E175" t="s">
        <v>187</v>
      </c>
    </row>
    <row r="176" spans="1:5" x14ac:dyDescent="0.55000000000000004">
      <c r="A176" t="s">
        <v>188</v>
      </c>
      <c r="B176" t="s">
        <v>188</v>
      </c>
      <c r="D176" t="s">
        <v>187</v>
      </c>
    </row>
    <row r="177" spans="1:4" x14ac:dyDescent="0.55000000000000004">
      <c r="D177" t="s">
        <v>187</v>
      </c>
    </row>
    <row r="180" spans="1:4" x14ac:dyDescent="0.55000000000000004">
      <c r="A180" t="s">
        <v>158</v>
      </c>
    </row>
    <row r="181" spans="1:4" x14ac:dyDescent="0.55000000000000004">
      <c r="A181" t="s">
        <v>115</v>
      </c>
      <c r="B181" t="s">
        <v>140</v>
      </c>
      <c r="C181" t="s">
        <v>141</v>
      </c>
    </row>
    <row r="182" spans="1:4" x14ac:dyDescent="0.55000000000000004">
      <c r="A182" t="s">
        <v>142</v>
      </c>
      <c r="B182" s="54" t="s">
        <v>84</v>
      </c>
      <c r="C182" s="54">
        <v>300</v>
      </c>
    </row>
    <row r="183" spans="1:4" x14ac:dyDescent="0.55000000000000004">
      <c r="B183" s="54" t="s">
        <v>159</v>
      </c>
      <c r="C183" s="54">
        <v>225</v>
      </c>
    </row>
    <row r="184" spans="1:4" x14ac:dyDescent="0.55000000000000004">
      <c r="B184" s="54" t="s">
        <v>160</v>
      </c>
      <c r="C184" s="54">
        <v>187</v>
      </c>
    </row>
    <row r="185" spans="1:4" x14ac:dyDescent="0.55000000000000004">
      <c r="B185" s="54" t="s">
        <v>161</v>
      </c>
      <c r="C185" s="54">
        <v>90</v>
      </c>
    </row>
    <row r="186" spans="1:4" x14ac:dyDescent="0.55000000000000004">
      <c r="B186" s="54" t="s">
        <v>162</v>
      </c>
      <c r="C186" s="54">
        <v>22</v>
      </c>
    </row>
    <row r="187" spans="1:4" x14ac:dyDescent="0.55000000000000004">
      <c r="B187" s="54" t="s">
        <v>163</v>
      </c>
      <c r="C187" s="54">
        <v>75</v>
      </c>
    </row>
    <row r="188" spans="1:4" x14ac:dyDescent="0.55000000000000004">
      <c r="B188" s="54" t="s">
        <v>164</v>
      </c>
      <c r="C188" s="54">
        <v>63</v>
      </c>
    </row>
    <row r="189" spans="1:4" x14ac:dyDescent="0.55000000000000004">
      <c r="B189" s="54" t="s">
        <v>165</v>
      </c>
      <c r="C189" s="54">
        <v>30</v>
      </c>
    </row>
    <row r="190" spans="1:4" x14ac:dyDescent="0.55000000000000004">
      <c r="B190" s="54" t="s">
        <v>166</v>
      </c>
      <c r="C190" s="54">
        <v>8</v>
      </c>
    </row>
    <row r="192" spans="1:4" x14ac:dyDescent="0.55000000000000004">
      <c r="A192" t="s">
        <v>167</v>
      </c>
    </row>
    <row r="193" spans="1:3" x14ac:dyDescent="0.55000000000000004">
      <c r="A193" t="s">
        <v>115</v>
      </c>
      <c r="B193" t="s">
        <v>140</v>
      </c>
      <c r="C193" t="s">
        <v>141</v>
      </c>
    </row>
    <row r="194" spans="1:3" x14ac:dyDescent="0.55000000000000004">
      <c r="A194" t="s">
        <v>142</v>
      </c>
      <c r="B194" s="54" t="s">
        <v>85</v>
      </c>
      <c r="C194" s="54">
        <v>300</v>
      </c>
    </row>
    <row r="195" spans="1:3" x14ac:dyDescent="0.55000000000000004">
      <c r="B195" s="54" t="s">
        <v>168</v>
      </c>
      <c r="C195" s="54">
        <v>225</v>
      </c>
    </row>
    <row r="196" spans="1:3" x14ac:dyDescent="0.55000000000000004">
      <c r="B196" s="54" t="s">
        <v>169</v>
      </c>
      <c r="C196" s="54">
        <v>187</v>
      </c>
    </row>
    <row r="197" spans="1:3" x14ac:dyDescent="0.55000000000000004">
      <c r="B197" s="54" t="s">
        <v>170</v>
      </c>
      <c r="C197" s="54">
        <v>90</v>
      </c>
    </row>
    <row r="198" spans="1:3" x14ac:dyDescent="0.55000000000000004">
      <c r="B198" s="54" t="s">
        <v>171</v>
      </c>
      <c r="C198" s="54">
        <v>22</v>
      </c>
    </row>
    <row r="199" spans="1:3" x14ac:dyDescent="0.55000000000000004">
      <c r="B199" s="54" t="s">
        <v>172</v>
      </c>
      <c r="C199" s="54">
        <v>75</v>
      </c>
    </row>
    <row r="200" spans="1:3" x14ac:dyDescent="0.55000000000000004">
      <c r="B200" s="54" t="s">
        <v>173</v>
      </c>
      <c r="C200" s="54">
        <v>63</v>
      </c>
    </row>
    <row r="201" spans="1:3" x14ac:dyDescent="0.55000000000000004">
      <c r="B201" s="54" t="s">
        <v>174</v>
      </c>
      <c r="C201" s="54">
        <v>30</v>
      </c>
    </row>
    <row r="202" spans="1:3" x14ac:dyDescent="0.55000000000000004">
      <c r="B202" s="54" t="s">
        <v>175</v>
      </c>
      <c r="C202" s="54">
        <v>8</v>
      </c>
    </row>
    <row r="204" spans="1:3" x14ac:dyDescent="0.55000000000000004">
      <c r="A204" t="s">
        <v>185</v>
      </c>
    </row>
    <row r="205" spans="1:3" x14ac:dyDescent="0.55000000000000004">
      <c r="A205" t="s">
        <v>115</v>
      </c>
      <c r="B205" t="s">
        <v>140</v>
      </c>
      <c r="C205" t="s">
        <v>141</v>
      </c>
    </row>
    <row r="206" spans="1:3" x14ac:dyDescent="0.55000000000000004">
      <c r="A206" t="s">
        <v>142</v>
      </c>
      <c r="B206" s="54" t="s">
        <v>86</v>
      </c>
      <c r="C206" s="54">
        <v>300</v>
      </c>
    </row>
    <row r="207" spans="1:3" x14ac:dyDescent="0.55000000000000004">
      <c r="B207" s="54" t="s">
        <v>176</v>
      </c>
      <c r="C207" s="54">
        <v>225</v>
      </c>
    </row>
    <row r="208" spans="1:3" x14ac:dyDescent="0.55000000000000004">
      <c r="B208" s="54" t="s">
        <v>177</v>
      </c>
      <c r="C208" s="54">
        <v>187</v>
      </c>
    </row>
    <row r="209" spans="1:5" x14ac:dyDescent="0.55000000000000004">
      <c r="B209" s="54" t="s">
        <v>178</v>
      </c>
      <c r="C209" s="54">
        <v>90</v>
      </c>
    </row>
    <row r="210" spans="1:5" x14ac:dyDescent="0.55000000000000004">
      <c r="B210" s="54" t="s">
        <v>179</v>
      </c>
      <c r="C210" s="54">
        <v>22</v>
      </c>
    </row>
    <row r="211" spans="1:5" x14ac:dyDescent="0.55000000000000004">
      <c r="B211" s="54" t="s">
        <v>180</v>
      </c>
      <c r="C211" s="54">
        <v>75</v>
      </c>
    </row>
    <row r="212" spans="1:5" x14ac:dyDescent="0.55000000000000004">
      <c r="B212" s="54" t="s">
        <v>181</v>
      </c>
      <c r="C212" s="54">
        <v>63</v>
      </c>
    </row>
    <row r="213" spans="1:5" x14ac:dyDescent="0.55000000000000004">
      <c r="B213" s="54" t="s">
        <v>182</v>
      </c>
      <c r="C213" s="54">
        <v>30</v>
      </c>
    </row>
    <row r="214" spans="1:5" x14ac:dyDescent="0.55000000000000004">
      <c r="B214" s="54" t="s">
        <v>183</v>
      </c>
      <c r="C214" s="54">
        <v>8</v>
      </c>
    </row>
    <row r="216" spans="1:5" x14ac:dyDescent="0.55000000000000004">
      <c r="A216" t="s">
        <v>212</v>
      </c>
    </row>
    <row r="217" spans="1:5" x14ac:dyDescent="0.55000000000000004">
      <c r="A217" t="s">
        <v>115</v>
      </c>
      <c r="B217" s="54" t="s">
        <v>140</v>
      </c>
      <c r="C217" s="54">
        <v>1</v>
      </c>
      <c r="D217" s="54">
        <v>2</v>
      </c>
      <c r="E217" s="54">
        <v>3</v>
      </c>
    </row>
    <row r="218" spans="1:5" x14ac:dyDescent="0.55000000000000004">
      <c r="A218" s="54" t="s">
        <v>142</v>
      </c>
      <c r="B218" s="54">
        <v>0.2</v>
      </c>
      <c r="C218" s="54">
        <v>40</v>
      </c>
      <c r="D218" s="54">
        <v>10</v>
      </c>
      <c r="E218" s="54">
        <v>5</v>
      </c>
    </row>
    <row r="219" spans="1:5" x14ac:dyDescent="0.55000000000000004">
      <c r="A219" s="54"/>
      <c r="B219" s="54">
        <v>0.4</v>
      </c>
      <c r="C219" s="54">
        <v>30</v>
      </c>
      <c r="D219" s="54">
        <v>10</v>
      </c>
      <c r="E219" s="54">
        <v>5</v>
      </c>
    </row>
    <row r="220" spans="1:5" x14ac:dyDescent="0.55000000000000004">
      <c r="A220" s="54"/>
      <c r="B220" s="54">
        <v>0.6</v>
      </c>
      <c r="C220" s="54">
        <v>30</v>
      </c>
      <c r="D220" s="54">
        <v>10</v>
      </c>
      <c r="E220" s="54">
        <v>5</v>
      </c>
    </row>
    <row r="221" spans="1:5" x14ac:dyDescent="0.55000000000000004">
      <c r="A221" s="54"/>
      <c r="B221" s="54">
        <v>0.8</v>
      </c>
      <c r="C221" s="54">
        <v>20</v>
      </c>
      <c r="D221" s="54">
        <v>10</v>
      </c>
      <c r="E221" s="54">
        <v>5</v>
      </c>
    </row>
    <row r="222" spans="1:5" x14ac:dyDescent="0.55000000000000004">
      <c r="A222" s="54"/>
      <c r="B222" s="54">
        <v>1</v>
      </c>
      <c r="C222" s="54">
        <v>20</v>
      </c>
      <c r="D222" s="54">
        <v>25</v>
      </c>
      <c r="E222" s="54">
        <v>50</v>
      </c>
    </row>
    <row r="223" spans="1:5" x14ac:dyDescent="0.55000000000000004">
      <c r="A223" s="54"/>
      <c r="B223" s="54">
        <v>1.4</v>
      </c>
      <c r="C223" s="54">
        <v>20</v>
      </c>
      <c r="D223" s="54">
        <v>25</v>
      </c>
      <c r="E223" s="54">
        <v>50</v>
      </c>
    </row>
    <row r="224" spans="1:5" x14ac:dyDescent="0.55000000000000004">
      <c r="A224" s="54"/>
      <c r="B224" s="54">
        <v>2</v>
      </c>
      <c r="C224" s="54">
        <v>20</v>
      </c>
      <c r="D224" s="54">
        <v>25</v>
      </c>
      <c r="E224" s="54">
        <v>50</v>
      </c>
    </row>
    <row r="225" spans="1:5" x14ac:dyDescent="0.55000000000000004">
      <c r="A225" s="54"/>
      <c r="B225" s="54">
        <v>3</v>
      </c>
      <c r="C225" s="54">
        <v>10</v>
      </c>
      <c r="D225" s="54">
        <v>15</v>
      </c>
      <c r="E225" s="54">
        <v>20</v>
      </c>
    </row>
    <row r="226" spans="1:5" x14ac:dyDescent="0.55000000000000004">
      <c r="A226" s="54"/>
      <c r="B226" s="54">
        <v>4</v>
      </c>
      <c r="C226" s="54">
        <v>10</v>
      </c>
      <c r="D226" s="54">
        <v>15</v>
      </c>
      <c r="E226" s="54">
        <v>20</v>
      </c>
    </row>
    <row r="227" spans="1:5" x14ac:dyDescent="0.55000000000000004">
      <c r="A227" s="54"/>
      <c r="B227" s="54">
        <v>5</v>
      </c>
      <c r="C227" s="54">
        <v>10</v>
      </c>
      <c r="D227" s="54">
        <v>15</v>
      </c>
      <c r="E227" s="54">
        <v>20</v>
      </c>
    </row>
    <row r="228" spans="1:5" x14ac:dyDescent="0.55000000000000004">
      <c r="A228" s="54"/>
      <c r="B228" s="54">
        <v>10</v>
      </c>
      <c r="C228" s="54">
        <v>5</v>
      </c>
      <c r="D228" s="54">
        <v>10</v>
      </c>
      <c r="E228" s="54">
        <v>25</v>
      </c>
    </row>
    <row r="229" spans="1:5" x14ac:dyDescent="0.55000000000000004">
      <c r="A229" s="54"/>
      <c r="B229" s="54" t="s">
        <v>112</v>
      </c>
      <c r="C229" s="54">
        <v>2</v>
      </c>
      <c r="D229" s="54">
        <v>10</v>
      </c>
      <c r="E229" s="54">
        <v>5</v>
      </c>
    </row>
    <row r="230" spans="1:5" x14ac:dyDescent="0.55000000000000004">
      <c r="A230" s="54"/>
      <c r="B230" s="54" t="s">
        <v>205</v>
      </c>
      <c r="C230" s="54">
        <v>2</v>
      </c>
      <c r="D230" s="54">
        <v>5</v>
      </c>
      <c r="E230" s="54">
        <v>10</v>
      </c>
    </row>
    <row r="231" spans="1:5" x14ac:dyDescent="0.55000000000000004">
      <c r="A231" s="54"/>
      <c r="B231" s="54" t="s">
        <v>191</v>
      </c>
      <c r="C231" s="54">
        <v>1</v>
      </c>
      <c r="D231" s="54">
        <v>1</v>
      </c>
      <c r="E231" s="54">
        <v>3</v>
      </c>
    </row>
    <row r="232" spans="1:5" x14ac:dyDescent="0.55000000000000004">
      <c r="A232" s="54"/>
      <c r="B232" s="54"/>
      <c r="C232" s="54"/>
      <c r="D232" s="54"/>
      <c r="E232" s="54"/>
    </row>
    <row r="233" spans="1:5" x14ac:dyDescent="0.55000000000000004">
      <c r="A233" s="54" t="s">
        <v>211</v>
      </c>
      <c r="B233" s="54"/>
      <c r="C233" s="54"/>
      <c r="D233" s="54"/>
      <c r="E233" s="54"/>
    </row>
    <row r="234" spans="1:5" x14ac:dyDescent="0.55000000000000004">
      <c r="A234" s="54" t="s">
        <v>115</v>
      </c>
      <c r="B234" s="54" t="s">
        <v>140</v>
      </c>
      <c r="C234" s="54" t="s">
        <v>141</v>
      </c>
      <c r="D234" s="54"/>
      <c r="E234" s="54"/>
    </row>
    <row r="235" spans="1:5" x14ac:dyDescent="0.55000000000000004">
      <c r="A235" s="54" t="s">
        <v>190</v>
      </c>
      <c r="B235" s="54">
        <v>1</v>
      </c>
      <c r="C235" s="54">
        <v>70</v>
      </c>
      <c r="D235" s="54"/>
      <c r="E235" s="54"/>
    </row>
    <row r="236" spans="1:5" x14ac:dyDescent="0.55000000000000004">
      <c r="A236" s="54"/>
      <c r="B236" s="54">
        <v>2</v>
      </c>
      <c r="C236" s="54">
        <v>30</v>
      </c>
      <c r="D236" s="54"/>
      <c r="E236" s="54"/>
    </row>
    <row r="237" spans="1:5" x14ac:dyDescent="0.55000000000000004">
      <c r="A237" s="54"/>
      <c r="B237" s="54">
        <v>3</v>
      </c>
      <c r="C237" s="54">
        <v>10</v>
      </c>
      <c r="D237" s="54"/>
      <c r="E237" s="54"/>
    </row>
    <row r="238" spans="1:5" x14ac:dyDescent="0.55000000000000004">
      <c r="A238" s="54"/>
      <c r="B238" s="54"/>
      <c r="C238" s="54"/>
      <c r="D238" s="54"/>
      <c r="E238" s="54"/>
    </row>
    <row r="239" spans="1:5" x14ac:dyDescent="0.55000000000000004">
      <c r="A239" s="54"/>
      <c r="B239" s="54"/>
      <c r="C239" s="54"/>
      <c r="D239" s="54"/>
      <c r="E239" s="54"/>
    </row>
    <row r="240" spans="1:5" x14ac:dyDescent="0.55000000000000004">
      <c r="A240" s="54"/>
      <c r="B240" s="54"/>
      <c r="C240" s="54"/>
      <c r="D240" s="54"/>
      <c r="E240" s="54"/>
    </row>
    <row r="241" spans="1:5" x14ac:dyDescent="0.55000000000000004">
      <c r="A241" s="54"/>
      <c r="B241" s="54"/>
      <c r="C241" s="54"/>
      <c r="D241" s="54"/>
      <c r="E241" s="54"/>
    </row>
    <row r="242" spans="1:5" x14ac:dyDescent="0.55000000000000004">
      <c r="A242" s="54"/>
      <c r="B242" s="54"/>
      <c r="C242" s="54"/>
      <c r="D242" s="54"/>
      <c r="E242" s="54"/>
    </row>
    <row r="243" spans="1:5" x14ac:dyDescent="0.55000000000000004">
      <c r="A243" s="54"/>
      <c r="B243" s="54"/>
      <c r="C243" s="54"/>
      <c r="D243" s="54"/>
      <c r="E243" s="54"/>
    </row>
    <row r="244" spans="1:5" x14ac:dyDescent="0.55000000000000004">
      <c r="A244" s="54"/>
      <c r="B244" s="54"/>
      <c r="C244" s="54"/>
      <c r="D244" s="54"/>
      <c r="E244" s="54"/>
    </row>
    <row r="245" spans="1:5" x14ac:dyDescent="0.55000000000000004">
      <c r="A245" s="54"/>
      <c r="B245" s="54"/>
      <c r="C245" s="54"/>
      <c r="D245" s="54"/>
      <c r="E245" s="54"/>
    </row>
    <row r="246" spans="1:5" x14ac:dyDescent="0.55000000000000004">
      <c r="A246" s="54"/>
      <c r="B246" s="54"/>
      <c r="C246" s="54"/>
      <c r="D246" s="54"/>
      <c r="E246" s="54"/>
    </row>
    <row r="247" spans="1:5" x14ac:dyDescent="0.55000000000000004">
      <c r="A247" s="54"/>
      <c r="B247" s="54"/>
      <c r="C247" s="54"/>
      <c r="D247" s="54"/>
      <c r="E247" s="54"/>
    </row>
    <row r="248" spans="1:5" x14ac:dyDescent="0.55000000000000004">
      <c r="A248" s="54"/>
      <c r="B248" s="54"/>
      <c r="C248" s="54"/>
      <c r="D248" s="54"/>
      <c r="E248" s="54"/>
    </row>
    <row r="249" spans="1:5" x14ac:dyDescent="0.55000000000000004">
      <c r="A249" s="54"/>
      <c r="B249" s="54"/>
      <c r="C249" s="54"/>
      <c r="D249" s="54"/>
      <c r="E249" s="54"/>
    </row>
    <row r="250" spans="1:5" x14ac:dyDescent="0.55000000000000004">
      <c r="A250" s="54"/>
      <c r="B250" s="54"/>
      <c r="C250" s="54"/>
      <c r="D250" s="54"/>
      <c r="E250" s="54"/>
    </row>
    <row r="251" spans="1:5" x14ac:dyDescent="0.55000000000000004">
      <c r="A251" s="54"/>
      <c r="B251" s="54"/>
      <c r="C251" s="54"/>
      <c r="D251" s="54"/>
      <c r="E251" s="54"/>
    </row>
    <row r="252" spans="1:5" x14ac:dyDescent="0.55000000000000004">
      <c r="A252" s="54"/>
      <c r="B252" s="54"/>
      <c r="C252" s="54"/>
      <c r="D252" s="54"/>
      <c r="E252" s="54"/>
    </row>
    <row r="253" spans="1:5" x14ac:dyDescent="0.55000000000000004">
      <c r="A253" s="54"/>
      <c r="B253" s="54"/>
      <c r="C253" s="54"/>
      <c r="D253" s="54"/>
      <c r="E253" s="54"/>
    </row>
    <row r="254" spans="1:5" x14ac:dyDescent="0.55000000000000004">
      <c r="A254" s="54"/>
      <c r="B254" s="54"/>
      <c r="C254" s="54"/>
      <c r="D254" s="54"/>
      <c r="E254" s="54"/>
    </row>
    <row r="255" spans="1:5" x14ac:dyDescent="0.55000000000000004">
      <c r="A255" s="54"/>
      <c r="B255" s="54"/>
      <c r="C255" s="54"/>
      <c r="D255" s="54"/>
      <c r="E255" s="54"/>
    </row>
    <row r="256" spans="1:5" x14ac:dyDescent="0.55000000000000004">
      <c r="A256" s="54"/>
      <c r="B256" s="54"/>
      <c r="C256" s="54"/>
      <c r="D256" s="54"/>
      <c r="E256" s="54"/>
    </row>
    <row r="257" spans="1:5" x14ac:dyDescent="0.55000000000000004">
      <c r="A257" s="54"/>
      <c r="B257" s="54"/>
      <c r="C257" s="54"/>
      <c r="D257" s="54"/>
      <c r="E257" s="54"/>
    </row>
    <row r="258" spans="1:5" x14ac:dyDescent="0.55000000000000004">
      <c r="A258" s="54"/>
      <c r="B258" s="54"/>
      <c r="C258" s="54"/>
      <c r="D258" s="54"/>
      <c r="E258" s="54"/>
    </row>
    <row r="259" spans="1:5" x14ac:dyDescent="0.55000000000000004">
      <c r="A259" s="54"/>
      <c r="B259" s="54"/>
      <c r="C259" s="54"/>
      <c r="D259" s="54"/>
      <c r="E259" s="54"/>
    </row>
    <row r="260" spans="1:5" x14ac:dyDescent="0.55000000000000004">
      <c r="A260" s="54"/>
      <c r="B260" s="54"/>
      <c r="C260" s="54"/>
      <c r="D260" s="54"/>
      <c r="E260" s="54"/>
    </row>
    <row r="261" spans="1:5" x14ac:dyDescent="0.55000000000000004">
      <c r="A261" s="54"/>
      <c r="B261" s="54"/>
      <c r="C261" s="54"/>
      <c r="D261" s="54"/>
      <c r="E261" s="54"/>
    </row>
    <row r="262" spans="1:5" x14ac:dyDescent="0.55000000000000004">
      <c r="A262" s="54"/>
      <c r="B262" s="54"/>
      <c r="C262" s="54"/>
      <c r="D262" s="54"/>
      <c r="E262" s="54"/>
    </row>
    <row r="263" spans="1:5" x14ac:dyDescent="0.55000000000000004">
      <c r="A263" s="54"/>
      <c r="B263" s="54"/>
      <c r="C263" s="54"/>
      <c r="D263" s="54"/>
      <c r="E263" s="54"/>
    </row>
    <row r="264" spans="1:5" x14ac:dyDescent="0.55000000000000004">
      <c r="A264" s="54"/>
      <c r="B264" s="54"/>
      <c r="C264" s="54"/>
      <c r="D264" s="54"/>
      <c r="E264" s="54"/>
    </row>
    <row r="265" spans="1:5" x14ac:dyDescent="0.55000000000000004">
      <c r="A265" s="54"/>
      <c r="B265" s="54"/>
      <c r="C265" s="54"/>
      <c r="D265" s="54"/>
      <c r="E265" s="54"/>
    </row>
    <row r="266" spans="1:5" x14ac:dyDescent="0.55000000000000004">
      <c r="A266" s="54"/>
      <c r="B266" s="54"/>
      <c r="C266" s="54"/>
      <c r="D266" s="54"/>
      <c r="E266" s="54"/>
    </row>
    <row r="267" spans="1:5" x14ac:dyDescent="0.55000000000000004">
      <c r="A267" s="54"/>
      <c r="B267" s="54"/>
      <c r="C267" s="54"/>
      <c r="D267" s="54"/>
      <c r="E267" s="54"/>
    </row>
    <row r="268" spans="1:5" x14ac:dyDescent="0.55000000000000004">
      <c r="A268" s="54"/>
      <c r="B268" s="54"/>
      <c r="C268" s="54"/>
      <c r="D268" s="54"/>
      <c r="E268" s="54"/>
    </row>
    <row r="269" spans="1:5" x14ac:dyDescent="0.55000000000000004">
      <c r="A269" s="54"/>
      <c r="B269" s="54"/>
      <c r="C269" s="54"/>
      <c r="D269" s="54"/>
      <c r="E269" s="54"/>
    </row>
    <row r="270" spans="1:5" x14ac:dyDescent="0.55000000000000004">
      <c r="A270" s="54"/>
      <c r="B270" s="54"/>
      <c r="C270" s="54"/>
      <c r="D270" s="54"/>
      <c r="E270" s="54"/>
    </row>
    <row r="271" spans="1:5" x14ac:dyDescent="0.55000000000000004">
      <c r="A271" s="54"/>
      <c r="B271" s="54"/>
      <c r="C271" s="54"/>
      <c r="D271" s="54"/>
      <c r="E271" s="54"/>
    </row>
    <row r="272" spans="1:5" x14ac:dyDescent="0.55000000000000004">
      <c r="A272" s="54"/>
      <c r="B272" s="54"/>
      <c r="C272" s="54"/>
      <c r="D272" s="54"/>
      <c r="E272" s="54"/>
    </row>
    <row r="273" spans="1:5" x14ac:dyDescent="0.55000000000000004">
      <c r="A273" s="54"/>
      <c r="B273" s="54"/>
      <c r="C273" s="54"/>
      <c r="D273" s="54"/>
      <c r="E273" s="54"/>
    </row>
    <row r="274" spans="1:5" x14ac:dyDescent="0.55000000000000004">
      <c r="A274" s="54"/>
      <c r="B274" s="54"/>
      <c r="C274" s="54"/>
      <c r="D274" s="54"/>
      <c r="E274" s="54"/>
    </row>
    <row r="275" spans="1:5" x14ac:dyDescent="0.55000000000000004">
      <c r="A275" s="54"/>
      <c r="B275" s="54"/>
      <c r="C275" s="54"/>
      <c r="D275" s="54"/>
      <c r="E275" s="54"/>
    </row>
    <row r="276" spans="1:5" x14ac:dyDescent="0.55000000000000004">
      <c r="A276" s="54"/>
      <c r="B276" s="54"/>
      <c r="C276" s="54"/>
      <c r="D276" s="54"/>
      <c r="E276" s="54"/>
    </row>
    <row r="277" spans="1:5" x14ac:dyDescent="0.55000000000000004">
      <c r="A277" s="54"/>
      <c r="B277" s="54"/>
      <c r="C277" s="54"/>
      <c r="D277" s="54"/>
      <c r="E277" s="54"/>
    </row>
    <row r="278" spans="1:5" x14ac:dyDescent="0.55000000000000004">
      <c r="A278" s="54"/>
      <c r="B278" s="54"/>
      <c r="C278" s="54"/>
      <c r="D278" s="54"/>
      <c r="E278" s="54"/>
    </row>
    <row r="279" spans="1:5" x14ac:dyDescent="0.55000000000000004">
      <c r="A279" s="54"/>
      <c r="B279" s="54"/>
      <c r="C279" s="54"/>
      <c r="D279" s="54"/>
      <c r="E279" s="54"/>
    </row>
    <row r="280" spans="1:5" x14ac:dyDescent="0.55000000000000004">
      <c r="A280" s="54"/>
      <c r="B280" s="54"/>
      <c r="C280" s="54"/>
      <c r="D280" s="54"/>
      <c r="E280" s="54"/>
    </row>
    <row r="281" spans="1:5" x14ac:dyDescent="0.55000000000000004">
      <c r="A281" s="54"/>
      <c r="B281" s="54"/>
      <c r="C281" s="54"/>
      <c r="D281" s="54"/>
      <c r="E281" s="54"/>
    </row>
    <row r="282" spans="1:5" x14ac:dyDescent="0.55000000000000004">
      <c r="A282" s="54"/>
      <c r="B282" s="54"/>
      <c r="C282" s="54"/>
      <c r="D282" s="54"/>
      <c r="E282" s="54"/>
    </row>
    <row r="283" spans="1:5" x14ac:dyDescent="0.55000000000000004">
      <c r="A283" s="54"/>
      <c r="B283" s="54"/>
      <c r="C283" s="54"/>
      <c r="D283" s="54"/>
      <c r="E283" s="54"/>
    </row>
    <row r="284" spans="1:5" x14ac:dyDescent="0.55000000000000004">
      <c r="A284" s="54"/>
      <c r="B284" s="54"/>
      <c r="C284" s="54"/>
      <c r="D284" s="54"/>
      <c r="E284" s="54"/>
    </row>
    <row r="285" spans="1:5" x14ac:dyDescent="0.55000000000000004">
      <c r="A285" s="54"/>
      <c r="B285" s="54"/>
      <c r="C285" s="54"/>
      <c r="D285" s="54"/>
      <c r="E285" s="54"/>
    </row>
    <row r="286" spans="1:5" x14ac:dyDescent="0.55000000000000004">
      <c r="A286" s="54"/>
      <c r="B286" s="54"/>
      <c r="C286" s="54"/>
      <c r="D286" s="54"/>
      <c r="E286" s="54"/>
    </row>
    <row r="287" spans="1:5" x14ac:dyDescent="0.55000000000000004">
      <c r="A287" s="54"/>
      <c r="B287" s="54"/>
      <c r="C287" s="54"/>
      <c r="D287" s="54"/>
      <c r="E287" s="54"/>
    </row>
    <row r="288" spans="1:5" x14ac:dyDescent="0.55000000000000004">
      <c r="A288" s="54"/>
      <c r="B288" s="54"/>
      <c r="C288" s="54"/>
      <c r="D288" s="54"/>
      <c r="E288" s="54"/>
    </row>
    <row r="289" spans="1:5" x14ac:dyDescent="0.55000000000000004">
      <c r="A289" s="54"/>
      <c r="B289" s="54"/>
      <c r="C289" s="54"/>
      <c r="D289" s="54"/>
      <c r="E289" s="54"/>
    </row>
    <row r="290" spans="1:5" x14ac:dyDescent="0.55000000000000004">
      <c r="A290" s="54"/>
      <c r="B290" s="54"/>
      <c r="C290" s="54"/>
      <c r="D290" s="54"/>
      <c r="E290" s="54"/>
    </row>
    <row r="291" spans="1:5" x14ac:dyDescent="0.55000000000000004">
      <c r="A291" s="54"/>
      <c r="B291" s="54"/>
      <c r="C291" s="54"/>
      <c r="D291" s="54"/>
      <c r="E291" s="54"/>
    </row>
    <row r="292" spans="1:5" x14ac:dyDescent="0.55000000000000004">
      <c r="A292" s="54"/>
      <c r="B292" s="54"/>
      <c r="C292" s="54"/>
      <c r="D292" s="54"/>
      <c r="E292" s="54"/>
    </row>
    <row r="293" spans="1:5" x14ac:dyDescent="0.55000000000000004">
      <c r="A293" s="54"/>
      <c r="B293" s="54"/>
      <c r="C293" s="54"/>
      <c r="D293" s="54"/>
      <c r="E293" s="54"/>
    </row>
    <row r="294" spans="1:5" x14ac:dyDescent="0.55000000000000004">
      <c r="A294" s="54"/>
      <c r="B294" s="54"/>
      <c r="C294" s="54"/>
      <c r="D294" s="54"/>
      <c r="E294" s="54"/>
    </row>
    <row r="295" spans="1:5" x14ac:dyDescent="0.55000000000000004">
      <c r="A295" s="54"/>
      <c r="B295" s="54"/>
      <c r="C295" s="54"/>
      <c r="D295" s="54"/>
      <c r="E295" s="54"/>
    </row>
    <row r="296" spans="1:5" x14ac:dyDescent="0.55000000000000004">
      <c r="A296" s="54"/>
      <c r="B296" s="54"/>
      <c r="C296" s="54"/>
      <c r="D296" s="54"/>
      <c r="E296" s="54"/>
    </row>
    <row r="297" spans="1:5" x14ac:dyDescent="0.55000000000000004">
      <c r="A297" s="54"/>
      <c r="B297" s="54"/>
      <c r="C297" s="54"/>
      <c r="D297" s="54"/>
      <c r="E297" s="54"/>
    </row>
    <row r="298" spans="1:5" x14ac:dyDescent="0.55000000000000004">
      <c r="A298" s="54"/>
      <c r="B298" s="54"/>
      <c r="C298" s="54"/>
      <c r="D298" s="54"/>
      <c r="E298" s="54"/>
    </row>
    <row r="299" spans="1:5" x14ac:dyDescent="0.55000000000000004">
      <c r="A299" s="54"/>
      <c r="B299" s="54"/>
      <c r="C299" s="54"/>
      <c r="D299" s="54"/>
      <c r="E299" s="54"/>
    </row>
    <row r="300" spans="1:5" x14ac:dyDescent="0.55000000000000004">
      <c r="A300" s="54"/>
      <c r="B300" s="54"/>
      <c r="C300" s="54"/>
      <c r="D300" s="54"/>
      <c r="E300" s="54"/>
    </row>
    <row r="301" spans="1:5" x14ac:dyDescent="0.55000000000000004">
      <c r="A301" s="54"/>
      <c r="B301" s="54"/>
      <c r="C301" s="54"/>
      <c r="D301" s="54"/>
      <c r="E301" s="54"/>
    </row>
    <row r="302" spans="1:5" x14ac:dyDescent="0.55000000000000004">
      <c r="A302" s="54"/>
      <c r="B302" s="54"/>
      <c r="C302" s="54"/>
      <c r="D302" s="54"/>
      <c r="E302" s="54"/>
    </row>
    <row r="303" spans="1:5" x14ac:dyDescent="0.55000000000000004">
      <c r="A303" s="54"/>
      <c r="B303" s="54"/>
      <c r="C303" s="54"/>
      <c r="D303" s="54"/>
      <c r="E303" s="54"/>
    </row>
    <row r="304" spans="1:5" x14ac:dyDescent="0.55000000000000004">
      <c r="A304" s="54"/>
      <c r="B304" s="54"/>
      <c r="C304" s="54"/>
      <c r="D304" s="54"/>
      <c r="E304" s="54"/>
    </row>
    <row r="305" spans="1:5" x14ac:dyDescent="0.55000000000000004">
      <c r="A305" s="54"/>
      <c r="B305" s="54"/>
      <c r="C305" s="54"/>
      <c r="D305" s="54"/>
      <c r="E305" s="54"/>
    </row>
    <row r="306" spans="1:5" x14ac:dyDescent="0.55000000000000004">
      <c r="A306" s="54"/>
      <c r="B306" s="54"/>
      <c r="C306" s="54"/>
      <c r="D306" s="54"/>
      <c r="E306" s="54"/>
    </row>
    <row r="307" spans="1:5" x14ac:dyDescent="0.55000000000000004">
      <c r="A307" s="54"/>
      <c r="B307" s="54"/>
      <c r="C307" s="54"/>
      <c r="D307" s="54"/>
      <c r="E307" s="54"/>
    </row>
    <row r="308" spans="1:5" x14ac:dyDescent="0.55000000000000004">
      <c r="A308" s="54"/>
      <c r="B308" s="54"/>
      <c r="C308" s="54"/>
      <c r="D308" s="54"/>
      <c r="E308" s="54"/>
    </row>
    <row r="309" spans="1:5" x14ac:dyDescent="0.55000000000000004">
      <c r="A309" s="54"/>
      <c r="B309" s="54"/>
      <c r="C309" s="54"/>
      <c r="D309" s="54"/>
      <c r="E309" s="54"/>
    </row>
    <row r="310" spans="1:5" x14ac:dyDescent="0.55000000000000004">
      <c r="A310" s="54"/>
      <c r="B310" s="54"/>
      <c r="C310" s="54"/>
      <c r="D310" s="54"/>
      <c r="E310" s="54"/>
    </row>
    <row r="311" spans="1:5" x14ac:dyDescent="0.55000000000000004">
      <c r="A311" s="54"/>
      <c r="B311" s="54"/>
      <c r="C311" s="54"/>
      <c r="D311" s="54"/>
      <c r="E311" s="54"/>
    </row>
    <row r="312" spans="1:5" x14ac:dyDescent="0.55000000000000004">
      <c r="A312" s="54"/>
      <c r="B312" s="54"/>
      <c r="C312" s="54"/>
      <c r="D312" s="54"/>
      <c r="E312" s="54"/>
    </row>
    <row r="313" spans="1:5" x14ac:dyDescent="0.55000000000000004">
      <c r="A313" s="54"/>
      <c r="B313" s="54"/>
      <c r="C313" s="54"/>
      <c r="D313" s="54"/>
      <c r="E313" s="54"/>
    </row>
    <row r="314" spans="1:5" x14ac:dyDescent="0.55000000000000004">
      <c r="A314" s="54"/>
      <c r="B314" s="54"/>
      <c r="C314" s="54"/>
      <c r="D314" s="54"/>
      <c r="E314" s="54"/>
    </row>
    <row r="315" spans="1:5" x14ac:dyDescent="0.55000000000000004">
      <c r="A315" s="54"/>
      <c r="B315" s="54"/>
      <c r="C315" s="54"/>
      <c r="D315" s="54"/>
      <c r="E315" s="54"/>
    </row>
    <row r="316" spans="1:5" x14ac:dyDescent="0.55000000000000004">
      <c r="A316" s="54"/>
      <c r="B316" s="54"/>
      <c r="C316" s="54"/>
      <c r="D316" s="54"/>
      <c r="E316" s="54"/>
    </row>
    <row r="317" spans="1:5" x14ac:dyDescent="0.55000000000000004">
      <c r="A317" s="54"/>
      <c r="B317" s="54"/>
      <c r="C317" s="54"/>
      <c r="D317" s="54"/>
      <c r="E317" s="54"/>
    </row>
    <row r="318" spans="1:5" x14ac:dyDescent="0.55000000000000004">
      <c r="A318" s="54"/>
      <c r="B318" s="54"/>
      <c r="C318" s="54"/>
      <c r="D318" s="54"/>
      <c r="E318" s="54"/>
    </row>
    <row r="319" spans="1:5" x14ac:dyDescent="0.55000000000000004">
      <c r="A319" s="54"/>
      <c r="B319" s="54"/>
      <c r="C319" s="54"/>
      <c r="D319" s="54"/>
      <c r="E319" s="54"/>
    </row>
    <row r="320" spans="1:5" x14ac:dyDescent="0.55000000000000004">
      <c r="A320" s="54"/>
      <c r="B320" s="54"/>
      <c r="C320" s="54"/>
      <c r="D320" s="54"/>
      <c r="E320" s="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1E-E35B-411F-8CDB-4C57CC549D01}">
  <sheetPr>
    <tabColor rgb="FFFFFF00"/>
  </sheetPr>
  <dimension ref="A1:R174"/>
  <sheetViews>
    <sheetView workbookViewId="0">
      <selection activeCell="J6" sqref="J6"/>
    </sheetView>
  </sheetViews>
  <sheetFormatPr defaultRowHeight="14.4" x14ac:dyDescent="0.55000000000000004"/>
  <cols>
    <col min="1" max="1" width="11.83984375" customWidth="1"/>
  </cols>
  <sheetData>
    <row r="1" spans="1:4" x14ac:dyDescent="0.55000000000000004">
      <c r="A1" t="s">
        <v>114</v>
      </c>
    </row>
    <row r="2" spans="1:4" x14ac:dyDescent="0.55000000000000004">
      <c r="A2" t="s">
        <v>115</v>
      </c>
      <c r="B2" t="s">
        <v>116</v>
      </c>
      <c r="C2" t="s">
        <v>117</v>
      </c>
      <c r="D2" t="s">
        <v>118</v>
      </c>
    </row>
    <row r="3" spans="1:4" x14ac:dyDescent="0.55000000000000004">
      <c r="A3" t="s">
        <v>119</v>
      </c>
      <c r="B3">
        <v>3</v>
      </c>
      <c r="C3">
        <v>5</v>
      </c>
      <c r="D3">
        <v>25</v>
      </c>
    </row>
    <row r="5" spans="1:4" x14ac:dyDescent="0.55000000000000004">
      <c r="A5" t="s">
        <v>120</v>
      </c>
    </row>
    <row r="6" spans="1:4" x14ac:dyDescent="0.55000000000000004">
      <c r="A6" t="s">
        <v>103</v>
      </c>
      <c r="B6" t="s">
        <v>121</v>
      </c>
    </row>
    <row r="7" spans="1:4" x14ac:dyDescent="0.55000000000000004">
      <c r="A7" t="s">
        <v>5</v>
      </c>
    </row>
    <row r="8" spans="1:4" x14ac:dyDescent="0.55000000000000004">
      <c r="A8" t="s">
        <v>53</v>
      </c>
    </row>
    <row r="9" spans="1:4" x14ac:dyDescent="0.55000000000000004">
      <c r="A9" t="s">
        <v>6</v>
      </c>
    </row>
    <row r="10" spans="1:4" x14ac:dyDescent="0.55000000000000004">
      <c r="A10" t="s">
        <v>54</v>
      </c>
    </row>
    <row r="11" spans="1:4" x14ac:dyDescent="0.55000000000000004">
      <c r="A11" t="s">
        <v>7</v>
      </c>
    </row>
    <row r="12" spans="1:4" x14ac:dyDescent="0.55000000000000004">
      <c r="A12" t="s">
        <v>55</v>
      </c>
    </row>
    <row r="13" spans="1:4" x14ac:dyDescent="0.55000000000000004">
      <c r="A13" t="s">
        <v>8</v>
      </c>
    </row>
    <row r="14" spans="1:4" x14ac:dyDescent="0.55000000000000004">
      <c r="A14" t="s">
        <v>9</v>
      </c>
    </row>
    <row r="15" spans="1:4" x14ac:dyDescent="0.55000000000000004">
      <c r="A15" t="s">
        <v>10</v>
      </c>
    </row>
    <row r="16" spans="1:4" x14ac:dyDescent="0.55000000000000004">
      <c r="A16" t="s">
        <v>11</v>
      </c>
    </row>
    <row r="17" spans="1:2" x14ac:dyDescent="0.55000000000000004">
      <c r="A17" t="s">
        <v>12</v>
      </c>
      <c r="B17" t="b">
        <v>1</v>
      </c>
    </row>
    <row r="18" spans="1:2" x14ac:dyDescent="0.55000000000000004">
      <c r="A18" t="s">
        <v>188</v>
      </c>
    </row>
    <row r="19" spans="1:2" x14ac:dyDescent="0.55000000000000004">
      <c r="A19" t="s">
        <v>187</v>
      </c>
    </row>
    <row r="21" spans="1:2" x14ac:dyDescent="0.55000000000000004">
      <c r="A21" t="s">
        <v>122</v>
      </c>
    </row>
    <row r="22" spans="1:2" x14ac:dyDescent="0.55000000000000004">
      <c r="A22" t="s">
        <v>103</v>
      </c>
      <c r="B22" t="s">
        <v>123</v>
      </c>
    </row>
    <row r="23" spans="1:2" x14ac:dyDescent="0.55000000000000004">
      <c r="A23" t="s">
        <v>11</v>
      </c>
      <c r="B23" t="s">
        <v>156</v>
      </c>
    </row>
    <row r="26" spans="1:2" x14ac:dyDescent="0.55000000000000004">
      <c r="A26" t="s">
        <v>124</v>
      </c>
    </row>
    <row r="27" spans="1:2" x14ac:dyDescent="0.55000000000000004">
      <c r="A27" t="s">
        <v>125</v>
      </c>
    </row>
    <row r="28" spans="1:2" x14ac:dyDescent="0.55000000000000004">
      <c r="A28" t="s">
        <v>126</v>
      </c>
    </row>
    <row r="29" spans="1:2" x14ac:dyDescent="0.55000000000000004">
      <c r="A29" t="s">
        <v>127</v>
      </c>
    </row>
    <row r="30" spans="1:2" x14ac:dyDescent="0.55000000000000004">
      <c r="A30" t="s">
        <v>128</v>
      </c>
      <c r="B30" t="s">
        <v>129</v>
      </c>
    </row>
    <row r="31" spans="1:2" x14ac:dyDescent="0.55000000000000004">
      <c r="A31" t="s">
        <v>130</v>
      </c>
      <c r="B31" t="s">
        <v>131</v>
      </c>
    </row>
    <row r="32" spans="1:2" x14ac:dyDescent="0.55000000000000004">
      <c r="A32" t="s">
        <v>132</v>
      </c>
    </row>
    <row r="33" spans="1:18" x14ac:dyDescent="0.55000000000000004">
      <c r="A33" t="s">
        <v>133</v>
      </c>
    </row>
    <row r="34" spans="1:18" x14ac:dyDescent="0.55000000000000004">
      <c r="A34" t="s">
        <v>134</v>
      </c>
      <c r="B34" t="s">
        <v>17</v>
      </c>
      <c r="C34" t="s">
        <v>135</v>
      </c>
      <c r="D34" t="s">
        <v>136</v>
      </c>
      <c r="E34" t="s">
        <v>137</v>
      </c>
      <c r="F34" t="s">
        <v>138</v>
      </c>
      <c r="L34" t="s">
        <v>144</v>
      </c>
    </row>
    <row r="35" spans="1:18" x14ac:dyDescent="0.55000000000000004">
      <c r="A35">
        <v>5</v>
      </c>
      <c r="B35" t="s">
        <v>10</v>
      </c>
      <c r="C35">
        <v>1000</v>
      </c>
      <c r="D35" t="s">
        <v>128</v>
      </c>
      <c r="L35" t="s">
        <v>145</v>
      </c>
      <c r="M35" t="s">
        <v>146</v>
      </c>
      <c r="N35" t="s">
        <v>147</v>
      </c>
      <c r="O35" t="s">
        <v>148</v>
      </c>
      <c r="P35" t="s">
        <v>149</v>
      </c>
    </row>
    <row r="36" spans="1:18" x14ac:dyDescent="0.55000000000000004">
      <c r="A36">
        <v>4</v>
      </c>
      <c r="B36" t="s">
        <v>10</v>
      </c>
      <c r="C36">
        <v>200</v>
      </c>
      <c r="D36" t="s">
        <v>128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150</v>
      </c>
    </row>
    <row r="37" spans="1:18" x14ac:dyDescent="0.55000000000000004">
      <c r="A37">
        <v>3</v>
      </c>
      <c r="B37" t="s">
        <v>10</v>
      </c>
      <c r="C37">
        <v>100</v>
      </c>
      <c r="D37" t="s">
        <v>128</v>
      </c>
      <c r="L37">
        <v>-1</v>
      </c>
      <c r="M37">
        <v>-1</v>
      </c>
      <c r="N37">
        <v>-1</v>
      </c>
      <c r="O37">
        <v>-1</v>
      </c>
      <c r="P37">
        <v>-1</v>
      </c>
    </row>
    <row r="38" spans="1:18" x14ac:dyDescent="0.55000000000000004">
      <c r="A38">
        <v>5</v>
      </c>
      <c r="B38" t="s">
        <v>9</v>
      </c>
      <c r="C38">
        <v>500</v>
      </c>
      <c r="D38" t="s">
        <v>128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8" x14ac:dyDescent="0.55000000000000004">
      <c r="A39">
        <v>4</v>
      </c>
      <c r="B39" t="s">
        <v>9</v>
      </c>
      <c r="C39">
        <v>100</v>
      </c>
      <c r="D39" t="s">
        <v>128</v>
      </c>
      <c r="L39">
        <v>-1</v>
      </c>
      <c r="M39">
        <v>0</v>
      </c>
      <c r="N39">
        <v>1</v>
      </c>
      <c r="O39">
        <v>0</v>
      </c>
      <c r="P39">
        <v>-1</v>
      </c>
    </row>
    <row r="40" spans="1:18" x14ac:dyDescent="0.55000000000000004">
      <c r="A40">
        <v>3</v>
      </c>
      <c r="B40" t="s">
        <v>9</v>
      </c>
      <c r="C40">
        <v>50</v>
      </c>
      <c r="D40" t="s">
        <v>128</v>
      </c>
      <c r="L40">
        <v>1</v>
      </c>
      <c r="M40">
        <v>0</v>
      </c>
      <c r="N40">
        <v>-1</v>
      </c>
      <c r="O40">
        <v>0</v>
      </c>
      <c r="P40">
        <v>1</v>
      </c>
      <c r="R40" t="s">
        <v>151</v>
      </c>
    </row>
    <row r="41" spans="1:18" x14ac:dyDescent="0.55000000000000004">
      <c r="A41">
        <v>5</v>
      </c>
      <c r="B41" t="s">
        <v>8</v>
      </c>
      <c r="C41">
        <v>300</v>
      </c>
      <c r="D41" t="s">
        <v>128</v>
      </c>
      <c r="L41">
        <v>-1</v>
      </c>
      <c r="M41">
        <v>-1</v>
      </c>
      <c r="N41">
        <v>0</v>
      </c>
      <c r="O41">
        <v>-1</v>
      </c>
      <c r="P41">
        <v>-1</v>
      </c>
    </row>
    <row r="42" spans="1:18" x14ac:dyDescent="0.55000000000000004">
      <c r="A42">
        <v>4</v>
      </c>
      <c r="B42" t="s">
        <v>8</v>
      </c>
      <c r="C42">
        <v>60</v>
      </c>
      <c r="D42" t="s">
        <v>128</v>
      </c>
      <c r="L42">
        <v>1</v>
      </c>
      <c r="M42">
        <v>1</v>
      </c>
      <c r="N42">
        <v>0</v>
      </c>
      <c r="O42">
        <v>1</v>
      </c>
      <c r="P42">
        <v>1</v>
      </c>
    </row>
    <row r="43" spans="1:18" x14ac:dyDescent="0.55000000000000004">
      <c r="A43">
        <v>3</v>
      </c>
      <c r="B43" t="s">
        <v>8</v>
      </c>
      <c r="C43">
        <v>30</v>
      </c>
      <c r="D43" t="s">
        <v>128</v>
      </c>
      <c r="L43">
        <v>0</v>
      </c>
      <c r="M43">
        <v>1</v>
      </c>
      <c r="N43">
        <v>1</v>
      </c>
      <c r="O43">
        <v>1</v>
      </c>
      <c r="P43">
        <v>0</v>
      </c>
    </row>
    <row r="44" spans="1:18" x14ac:dyDescent="0.55000000000000004">
      <c r="A44">
        <v>5</v>
      </c>
      <c r="B44" t="s">
        <v>55</v>
      </c>
      <c r="C44">
        <v>250</v>
      </c>
      <c r="D44" t="s">
        <v>128</v>
      </c>
      <c r="L44">
        <v>0</v>
      </c>
      <c r="M44">
        <v>-1</v>
      </c>
      <c r="N44">
        <v>-1</v>
      </c>
      <c r="O44">
        <v>-1</v>
      </c>
      <c r="P44">
        <v>0</v>
      </c>
    </row>
    <row r="45" spans="1:18" x14ac:dyDescent="0.55000000000000004">
      <c r="A45">
        <v>4</v>
      </c>
      <c r="B45" t="s">
        <v>55</v>
      </c>
      <c r="C45">
        <v>50</v>
      </c>
      <c r="D45" t="s">
        <v>128</v>
      </c>
      <c r="L45">
        <v>-1</v>
      </c>
      <c r="M45">
        <v>0</v>
      </c>
      <c r="N45">
        <v>0</v>
      </c>
      <c r="O45">
        <v>0</v>
      </c>
      <c r="P45">
        <v>-1</v>
      </c>
      <c r="R45" t="s">
        <v>152</v>
      </c>
    </row>
    <row r="46" spans="1:18" x14ac:dyDescent="0.55000000000000004">
      <c r="A46">
        <v>3</v>
      </c>
      <c r="B46" t="s">
        <v>55</v>
      </c>
      <c r="C46">
        <v>25</v>
      </c>
      <c r="D46" t="s">
        <v>128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8" x14ac:dyDescent="0.55000000000000004">
      <c r="A47">
        <v>5</v>
      </c>
      <c r="B47" t="s">
        <v>7</v>
      </c>
      <c r="C47">
        <v>200</v>
      </c>
      <c r="D47" t="s">
        <v>128</v>
      </c>
      <c r="L47">
        <v>-1</v>
      </c>
      <c r="M47">
        <v>0</v>
      </c>
      <c r="N47">
        <v>-1</v>
      </c>
      <c r="O47">
        <v>0</v>
      </c>
      <c r="P47">
        <v>-1</v>
      </c>
    </row>
    <row r="48" spans="1:18" x14ac:dyDescent="0.55000000000000004">
      <c r="A48">
        <v>4</v>
      </c>
      <c r="B48" t="s">
        <v>7</v>
      </c>
      <c r="C48">
        <v>40</v>
      </c>
      <c r="D48" t="s">
        <v>128</v>
      </c>
      <c r="L48">
        <v>1</v>
      </c>
      <c r="M48">
        <v>0</v>
      </c>
      <c r="N48">
        <v>1</v>
      </c>
      <c r="O48">
        <v>0</v>
      </c>
      <c r="P48">
        <v>1</v>
      </c>
    </row>
    <row r="49" spans="1:18" x14ac:dyDescent="0.55000000000000004">
      <c r="A49">
        <v>3</v>
      </c>
      <c r="B49" t="s">
        <v>7</v>
      </c>
      <c r="C49">
        <v>20</v>
      </c>
      <c r="D49" t="s">
        <v>128</v>
      </c>
      <c r="L49">
        <v>0</v>
      </c>
      <c r="M49">
        <v>-1</v>
      </c>
      <c r="N49">
        <v>0</v>
      </c>
      <c r="O49">
        <v>-1</v>
      </c>
      <c r="P49">
        <v>0</v>
      </c>
    </row>
    <row r="50" spans="1:18" x14ac:dyDescent="0.55000000000000004">
      <c r="A50">
        <v>5</v>
      </c>
      <c r="B50" t="s">
        <v>54</v>
      </c>
      <c r="C50">
        <v>150</v>
      </c>
      <c r="D50" t="s">
        <v>128</v>
      </c>
      <c r="L50">
        <v>0</v>
      </c>
      <c r="M50">
        <v>1</v>
      </c>
      <c r="N50">
        <v>0</v>
      </c>
      <c r="O50">
        <v>1</v>
      </c>
      <c r="P50">
        <v>0</v>
      </c>
      <c r="R50" t="s">
        <v>153</v>
      </c>
    </row>
    <row r="51" spans="1:18" x14ac:dyDescent="0.55000000000000004">
      <c r="A51">
        <v>4</v>
      </c>
      <c r="B51" t="s">
        <v>54</v>
      </c>
      <c r="C51">
        <v>30</v>
      </c>
      <c r="D51" t="s">
        <v>128</v>
      </c>
      <c r="L51">
        <v>0</v>
      </c>
      <c r="M51">
        <v>0</v>
      </c>
      <c r="N51">
        <v>-1</v>
      </c>
      <c r="O51">
        <v>0</v>
      </c>
      <c r="P51">
        <v>0</v>
      </c>
    </row>
    <row r="52" spans="1:18" x14ac:dyDescent="0.55000000000000004">
      <c r="A52">
        <v>3</v>
      </c>
      <c r="B52" t="s">
        <v>54</v>
      </c>
      <c r="C52">
        <v>15</v>
      </c>
      <c r="D52" t="s">
        <v>128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8" x14ac:dyDescent="0.55000000000000004">
      <c r="A53">
        <v>5</v>
      </c>
      <c r="B53" t="s">
        <v>6</v>
      </c>
      <c r="C53">
        <v>100</v>
      </c>
      <c r="D53" t="s">
        <v>128</v>
      </c>
      <c r="L53">
        <v>-1</v>
      </c>
      <c r="M53">
        <v>1</v>
      </c>
      <c r="N53">
        <v>-1</v>
      </c>
      <c r="O53">
        <v>1</v>
      </c>
      <c r="P53">
        <v>-1</v>
      </c>
    </row>
    <row r="54" spans="1:18" x14ac:dyDescent="0.55000000000000004">
      <c r="A54">
        <v>4</v>
      </c>
      <c r="B54" t="s">
        <v>6</v>
      </c>
      <c r="C54">
        <v>20</v>
      </c>
      <c r="D54" t="s">
        <v>128</v>
      </c>
      <c r="L54">
        <v>1</v>
      </c>
      <c r="M54">
        <v>-1</v>
      </c>
      <c r="N54">
        <v>1</v>
      </c>
      <c r="O54">
        <v>-1</v>
      </c>
      <c r="P54">
        <v>1</v>
      </c>
    </row>
    <row r="55" spans="1:18" x14ac:dyDescent="0.55000000000000004">
      <c r="A55">
        <v>3</v>
      </c>
      <c r="B55" t="s">
        <v>6</v>
      </c>
      <c r="C55">
        <v>10</v>
      </c>
      <c r="D55" t="s">
        <v>128</v>
      </c>
      <c r="L55">
        <v>0</v>
      </c>
      <c r="M55">
        <v>-1</v>
      </c>
      <c r="N55">
        <v>1</v>
      </c>
      <c r="O55">
        <v>-1</v>
      </c>
      <c r="P55">
        <v>0</v>
      </c>
      <c r="R55" t="s">
        <v>154</v>
      </c>
    </row>
    <row r="56" spans="1:18" x14ac:dyDescent="0.55000000000000004">
      <c r="A56">
        <v>5</v>
      </c>
      <c r="B56" t="s">
        <v>53</v>
      </c>
      <c r="C56">
        <v>50</v>
      </c>
      <c r="D56" t="s">
        <v>128</v>
      </c>
      <c r="L56">
        <v>0</v>
      </c>
      <c r="M56">
        <v>1</v>
      </c>
      <c r="N56">
        <v>-1</v>
      </c>
      <c r="O56">
        <v>1</v>
      </c>
      <c r="P56">
        <v>0</v>
      </c>
    </row>
    <row r="57" spans="1:18" x14ac:dyDescent="0.55000000000000004">
      <c r="A57">
        <v>4</v>
      </c>
      <c r="B57" t="s">
        <v>53</v>
      </c>
      <c r="C57">
        <v>10</v>
      </c>
      <c r="D57" t="s">
        <v>128</v>
      </c>
      <c r="L57">
        <v>-1</v>
      </c>
      <c r="M57">
        <v>-1</v>
      </c>
      <c r="N57">
        <v>1</v>
      </c>
      <c r="O57">
        <v>-1</v>
      </c>
      <c r="P57">
        <v>-1</v>
      </c>
    </row>
    <row r="58" spans="1:18" x14ac:dyDescent="0.55000000000000004">
      <c r="A58">
        <v>3</v>
      </c>
      <c r="B58" t="s">
        <v>53</v>
      </c>
      <c r="C58">
        <v>5</v>
      </c>
      <c r="D58" t="s">
        <v>128</v>
      </c>
      <c r="L58">
        <v>1</v>
      </c>
      <c r="M58">
        <v>1</v>
      </c>
      <c r="N58">
        <v>-1</v>
      </c>
      <c r="O58">
        <v>1</v>
      </c>
      <c r="P58">
        <v>1</v>
      </c>
    </row>
    <row r="59" spans="1:18" x14ac:dyDescent="0.55000000000000004">
      <c r="A59">
        <v>5</v>
      </c>
      <c r="B59" t="s">
        <v>5</v>
      </c>
      <c r="C59">
        <v>30</v>
      </c>
      <c r="D59" t="s">
        <v>128</v>
      </c>
      <c r="L59">
        <v>-1</v>
      </c>
      <c r="M59">
        <v>1</v>
      </c>
      <c r="N59">
        <v>1</v>
      </c>
      <c r="O59">
        <v>1</v>
      </c>
      <c r="P59">
        <v>-1</v>
      </c>
    </row>
    <row r="60" spans="1:18" x14ac:dyDescent="0.55000000000000004">
      <c r="A60">
        <v>4</v>
      </c>
      <c r="B60" t="s">
        <v>5</v>
      </c>
      <c r="C60">
        <v>6</v>
      </c>
      <c r="D60" t="s">
        <v>128</v>
      </c>
      <c r="L60">
        <v>1</v>
      </c>
      <c r="M60">
        <v>-1</v>
      </c>
      <c r="N60">
        <v>-1</v>
      </c>
      <c r="O60">
        <v>-1</v>
      </c>
      <c r="P60">
        <v>1</v>
      </c>
      <c r="R60" t="s">
        <v>155</v>
      </c>
    </row>
    <row r="61" spans="1:18" x14ac:dyDescent="0.55000000000000004">
      <c r="A61">
        <v>3</v>
      </c>
      <c r="B61" t="s">
        <v>5</v>
      </c>
      <c r="C61">
        <v>3</v>
      </c>
      <c r="D61" t="s">
        <v>128</v>
      </c>
    </row>
    <row r="62" spans="1:18" x14ac:dyDescent="0.55000000000000004">
      <c r="A62">
        <v>2</v>
      </c>
      <c r="B62" t="s">
        <v>5</v>
      </c>
      <c r="C62">
        <v>1</v>
      </c>
      <c r="D62" t="s">
        <v>128</v>
      </c>
    </row>
    <row r="64" spans="1:18" x14ac:dyDescent="0.55000000000000004">
      <c r="A64" t="s">
        <v>184</v>
      </c>
    </row>
    <row r="65" spans="1:5" x14ac:dyDescent="0.55000000000000004">
      <c r="A65" t="s">
        <v>143</v>
      </c>
      <c r="B65" t="s">
        <v>0</v>
      </c>
      <c r="C65" t="s">
        <v>1</v>
      </c>
      <c r="D65" t="s">
        <v>2</v>
      </c>
      <c r="E65" t="s">
        <v>3</v>
      </c>
    </row>
    <row r="66" spans="1:5" x14ac:dyDescent="0.55000000000000004">
      <c r="A66" t="s">
        <v>5</v>
      </c>
      <c r="B66" t="s">
        <v>5</v>
      </c>
      <c r="C66" t="s">
        <v>11</v>
      </c>
      <c r="D66" t="s">
        <v>5</v>
      </c>
      <c r="E66" t="s">
        <v>5</v>
      </c>
    </row>
    <row r="67" spans="1:5" x14ac:dyDescent="0.55000000000000004">
      <c r="A67" t="s">
        <v>53</v>
      </c>
      <c r="B67" t="s">
        <v>54</v>
      </c>
      <c r="C67" t="s">
        <v>11</v>
      </c>
      <c r="D67" t="s">
        <v>53</v>
      </c>
      <c r="E67" t="s">
        <v>54</v>
      </c>
    </row>
    <row r="68" spans="1:5" x14ac:dyDescent="0.55000000000000004">
      <c r="A68" t="s">
        <v>8</v>
      </c>
      <c r="B68" t="s">
        <v>9</v>
      </c>
      <c r="C68" t="s">
        <v>11</v>
      </c>
      <c r="D68" t="s">
        <v>54</v>
      </c>
      <c r="E68" t="s">
        <v>5</v>
      </c>
    </row>
    <row r="69" spans="1:5" x14ac:dyDescent="0.55000000000000004">
      <c r="A69" t="s">
        <v>5</v>
      </c>
      <c r="B69" t="s">
        <v>54</v>
      </c>
      <c r="C69" t="s">
        <v>11</v>
      </c>
      <c r="D69" t="s">
        <v>6</v>
      </c>
      <c r="E69" t="s">
        <v>53</v>
      </c>
    </row>
    <row r="70" spans="1:5" x14ac:dyDescent="0.55000000000000004">
      <c r="A70" t="s">
        <v>11</v>
      </c>
      <c r="B70" t="s">
        <v>6</v>
      </c>
      <c r="C70" t="s">
        <v>11</v>
      </c>
      <c r="D70" t="s">
        <v>6</v>
      </c>
      <c r="E70" t="s">
        <v>7</v>
      </c>
    </row>
    <row r="71" spans="1:5" x14ac:dyDescent="0.55000000000000004">
      <c r="A71" t="s">
        <v>8</v>
      </c>
      <c r="B71" t="s">
        <v>10</v>
      </c>
      <c r="D71" t="s">
        <v>6</v>
      </c>
      <c r="E71" t="s">
        <v>5</v>
      </c>
    </row>
    <row r="72" spans="1:5" x14ac:dyDescent="0.55000000000000004">
      <c r="A72" t="s">
        <v>55</v>
      </c>
      <c r="B72" t="s">
        <v>7</v>
      </c>
      <c r="D72" t="s">
        <v>53</v>
      </c>
      <c r="E72" t="s">
        <v>6</v>
      </c>
    </row>
    <row r="73" spans="1:5" x14ac:dyDescent="0.55000000000000004">
      <c r="A73" t="s">
        <v>10</v>
      </c>
      <c r="B73" t="s">
        <v>53</v>
      </c>
      <c r="D73" t="s">
        <v>54</v>
      </c>
      <c r="E73" t="s">
        <v>53</v>
      </c>
    </row>
    <row r="74" spans="1:5" x14ac:dyDescent="0.55000000000000004">
      <c r="A74" t="s">
        <v>5</v>
      </c>
      <c r="B74" t="s">
        <v>8</v>
      </c>
      <c r="D74" t="s">
        <v>5</v>
      </c>
      <c r="E74" t="s">
        <v>10</v>
      </c>
    </row>
    <row r="75" spans="1:5" x14ac:dyDescent="0.55000000000000004">
      <c r="A75" t="s">
        <v>11</v>
      </c>
      <c r="B75" t="s">
        <v>6</v>
      </c>
      <c r="D75" t="s">
        <v>7</v>
      </c>
      <c r="E75" t="s">
        <v>55</v>
      </c>
    </row>
    <row r="76" spans="1:5" x14ac:dyDescent="0.55000000000000004">
      <c r="A76" t="s">
        <v>6</v>
      </c>
      <c r="B76" t="s">
        <v>5</v>
      </c>
      <c r="D76" t="s">
        <v>8</v>
      </c>
      <c r="E76" t="s">
        <v>9</v>
      </c>
    </row>
    <row r="77" spans="1:5" x14ac:dyDescent="0.55000000000000004">
      <c r="A77" t="s">
        <v>5</v>
      </c>
      <c r="B77" t="s">
        <v>53</v>
      </c>
      <c r="D77" t="s">
        <v>6</v>
      </c>
      <c r="E77" t="s">
        <v>10</v>
      </c>
    </row>
    <row r="78" spans="1:5" x14ac:dyDescent="0.55000000000000004">
      <c r="A78" t="s">
        <v>55</v>
      </c>
      <c r="B78" t="s">
        <v>8</v>
      </c>
      <c r="D78" t="s">
        <v>7</v>
      </c>
      <c r="E78" t="s">
        <v>5</v>
      </c>
    </row>
    <row r="79" spans="1:5" x14ac:dyDescent="0.55000000000000004">
      <c r="A79" t="s">
        <v>5</v>
      </c>
      <c r="B79" t="s">
        <v>55</v>
      </c>
      <c r="D79" t="s">
        <v>53</v>
      </c>
      <c r="E79" t="s">
        <v>54</v>
      </c>
    </row>
    <row r="80" spans="1:5" x14ac:dyDescent="0.55000000000000004">
      <c r="A80" t="s">
        <v>10</v>
      </c>
      <c r="B80" t="s">
        <v>5</v>
      </c>
      <c r="D80" t="s">
        <v>9</v>
      </c>
      <c r="E80" t="s">
        <v>55</v>
      </c>
    </row>
    <row r="81" spans="1:5" x14ac:dyDescent="0.55000000000000004">
      <c r="A81" t="s">
        <v>9</v>
      </c>
      <c r="B81" t="s">
        <v>6</v>
      </c>
      <c r="D81" t="s">
        <v>8</v>
      </c>
      <c r="E81" t="s">
        <v>55</v>
      </c>
    </row>
    <row r="82" spans="1:5" x14ac:dyDescent="0.55000000000000004">
      <c r="A82" t="s">
        <v>7</v>
      </c>
      <c r="B82" t="s">
        <v>5</v>
      </c>
      <c r="D82" t="s">
        <v>5</v>
      </c>
      <c r="E82" t="s">
        <v>7</v>
      </c>
    </row>
    <row r="83" spans="1:5" x14ac:dyDescent="0.55000000000000004">
      <c r="A83" t="s">
        <v>11</v>
      </c>
      <c r="B83" t="s">
        <v>55</v>
      </c>
      <c r="D83" t="s">
        <v>9</v>
      </c>
      <c r="E83" t="s">
        <v>53</v>
      </c>
    </row>
    <row r="84" spans="1:5" x14ac:dyDescent="0.55000000000000004">
      <c r="A84" t="s">
        <v>54</v>
      </c>
      <c r="B84" t="s">
        <v>53</v>
      </c>
      <c r="D84" t="s">
        <v>55</v>
      </c>
      <c r="E84" t="s">
        <v>8</v>
      </c>
    </row>
    <row r="85" spans="1:5" x14ac:dyDescent="0.55000000000000004">
      <c r="A85" t="s">
        <v>53</v>
      </c>
      <c r="B85" t="s">
        <v>54</v>
      </c>
      <c r="D85" t="s">
        <v>53</v>
      </c>
      <c r="E85" t="s">
        <v>5</v>
      </c>
    </row>
    <row r="86" spans="1:5" x14ac:dyDescent="0.55000000000000004">
      <c r="A86" t="s">
        <v>5</v>
      </c>
      <c r="B86" t="s">
        <v>53</v>
      </c>
      <c r="D86" t="s">
        <v>5</v>
      </c>
      <c r="E86" t="s">
        <v>54</v>
      </c>
    </row>
    <row r="87" spans="1:5" x14ac:dyDescent="0.55000000000000004">
      <c r="A87" t="s">
        <v>55</v>
      </c>
      <c r="B87" t="s">
        <v>5</v>
      </c>
      <c r="D87" t="s">
        <v>10</v>
      </c>
      <c r="E87" t="s">
        <v>9</v>
      </c>
    </row>
    <row r="88" spans="1:5" x14ac:dyDescent="0.55000000000000004">
      <c r="A88" t="s">
        <v>6</v>
      </c>
      <c r="B88" t="s">
        <v>53</v>
      </c>
      <c r="D88" t="s">
        <v>7</v>
      </c>
      <c r="E88" t="s">
        <v>9</v>
      </c>
    </row>
    <row r="89" spans="1:5" x14ac:dyDescent="0.55000000000000004">
      <c r="A89" t="s">
        <v>7</v>
      </c>
      <c r="B89" t="s">
        <v>6</v>
      </c>
      <c r="D89" t="s">
        <v>5</v>
      </c>
      <c r="E89" t="s">
        <v>8</v>
      </c>
    </row>
    <row r="90" spans="1:5" x14ac:dyDescent="0.55000000000000004">
      <c r="A90" t="s">
        <v>9</v>
      </c>
      <c r="B90" t="s">
        <v>10</v>
      </c>
      <c r="D90" t="s">
        <v>8</v>
      </c>
      <c r="E90" t="s">
        <v>53</v>
      </c>
    </row>
    <row r="91" spans="1:5" x14ac:dyDescent="0.55000000000000004">
      <c r="A91" t="s">
        <v>54</v>
      </c>
      <c r="B91" t="s">
        <v>53</v>
      </c>
      <c r="D91" t="s">
        <v>10</v>
      </c>
      <c r="E91" t="s">
        <v>6</v>
      </c>
    </row>
    <row r="92" spans="1:5" x14ac:dyDescent="0.55000000000000004">
      <c r="A92" t="s">
        <v>8</v>
      </c>
      <c r="B92" t="s">
        <v>55</v>
      </c>
      <c r="D92" t="s">
        <v>54</v>
      </c>
      <c r="E92" t="s">
        <v>53</v>
      </c>
    </row>
    <row r="93" spans="1:5" x14ac:dyDescent="0.55000000000000004">
      <c r="A93" t="s">
        <v>7</v>
      </c>
      <c r="B93" t="s">
        <v>5</v>
      </c>
      <c r="D93" t="s">
        <v>7</v>
      </c>
      <c r="E93" t="s">
        <v>6</v>
      </c>
    </row>
    <row r="94" spans="1:5" x14ac:dyDescent="0.55000000000000004">
      <c r="A94" t="s">
        <v>5</v>
      </c>
      <c r="B94" t="s">
        <v>5</v>
      </c>
      <c r="D94" t="s">
        <v>10</v>
      </c>
      <c r="E94" t="s">
        <v>53</v>
      </c>
    </row>
    <row r="95" spans="1:5" x14ac:dyDescent="0.55000000000000004">
      <c r="A95" t="s">
        <v>54</v>
      </c>
      <c r="B95" t="s">
        <v>9</v>
      </c>
      <c r="D95" t="s">
        <v>5</v>
      </c>
      <c r="E95" t="s">
        <v>54</v>
      </c>
    </row>
    <row r="96" spans="1:5" x14ac:dyDescent="0.55000000000000004">
      <c r="A96" t="s">
        <v>6</v>
      </c>
      <c r="B96" t="s">
        <v>8</v>
      </c>
      <c r="D96" t="s">
        <v>7</v>
      </c>
      <c r="E96" t="s">
        <v>6</v>
      </c>
    </row>
    <row r="97" spans="1:5" x14ac:dyDescent="0.55000000000000004">
      <c r="A97" t="s">
        <v>53</v>
      </c>
      <c r="B97" t="s">
        <v>54</v>
      </c>
      <c r="D97" t="s">
        <v>53</v>
      </c>
      <c r="E97" t="s">
        <v>9</v>
      </c>
    </row>
    <row r="98" spans="1:5" x14ac:dyDescent="0.55000000000000004">
      <c r="A98" t="s">
        <v>55</v>
      </c>
      <c r="B98" t="s">
        <v>7</v>
      </c>
      <c r="D98" t="s">
        <v>54</v>
      </c>
      <c r="E98" t="s">
        <v>6</v>
      </c>
    </row>
    <row r="99" spans="1:5" x14ac:dyDescent="0.55000000000000004">
      <c r="A99" t="s">
        <v>6</v>
      </c>
      <c r="B99" t="s">
        <v>6</v>
      </c>
      <c r="D99" t="s">
        <v>6</v>
      </c>
      <c r="E99" t="s">
        <v>11</v>
      </c>
    </row>
    <row r="100" spans="1:5" x14ac:dyDescent="0.55000000000000004">
      <c r="A100" t="s">
        <v>11</v>
      </c>
      <c r="B100" t="s">
        <v>7</v>
      </c>
      <c r="D100" t="s">
        <v>8</v>
      </c>
      <c r="E100" t="s">
        <v>8</v>
      </c>
    </row>
    <row r="101" spans="1:5" x14ac:dyDescent="0.55000000000000004">
      <c r="A101" t="s">
        <v>6</v>
      </c>
      <c r="B101" t="s">
        <v>9</v>
      </c>
      <c r="D101" t="s">
        <v>54</v>
      </c>
      <c r="E101" t="s">
        <v>6</v>
      </c>
    </row>
    <row r="102" spans="1:5" x14ac:dyDescent="0.55000000000000004">
      <c r="A102" t="s">
        <v>9</v>
      </c>
      <c r="B102" t="s">
        <v>5</v>
      </c>
      <c r="D102" t="s">
        <v>5</v>
      </c>
      <c r="E102" t="s">
        <v>7</v>
      </c>
    </row>
    <row r="103" spans="1:5" x14ac:dyDescent="0.55000000000000004">
      <c r="A103" t="s">
        <v>8</v>
      </c>
      <c r="B103" t="s">
        <v>53</v>
      </c>
      <c r="D103" t="s">
        <v>53</v>
      </c>
      <c r="E103" t="s">
        <v>7</v>
      </c>
    </row>
    <row r="104" spans="1:5" x14ac:dyDescent="0.55000000000000004">
      <c r="A104" t="s">
        <v>5</v>
      </c>
      <c r="B104" t="s">
        <v>7</v>
      </c>
      <c r="D104" t="s">
        <v>55</v>
      </c>
      <c r="E104" t="s">
        <v>6</v>
      </c>
    </row>
    <row r="105" spans="1:5" x14ac:dyDescent="0.55000000000000004">
      <c r="A105" t="s">
        <v>7</v>
      </c>
      <c r="B105" t="s">
        <v>6</v>
      </c>
      <c r="D105" t="s">
        <v>55</v>
      </c>
      <c r="E105" t="s">
        <v>5</v>
      </c>
    </row>
    <row r="106" spans="1:5" x14ac:dyDescent="0.55000000000000004">
      <c r="A106" t="s">
        <v>54</v>
      </c>
      <c r="B106" t="s">
        <v>53</v>
      </c>
      <c r="D106" t="s">
        <v>54</v>
      </c>
      <c r="E106" t="s">
        <v>54</v>
      </c>
    </row>
    <row r="107" spans="1:5" x14ac:dyDescent="0.55000000000000004">
      <c r="A107" t="s">
        <v>53</v>
      </c>
      <c r="B107" t="s">
        <v>5</v>
      </c>
      <c r="D107" t="s">
        <v>9</v>
      </c>
      <c r="E107" t="s">
        <v>53</v>
      </c>
    </row>
    <row r="108" spans="1:5" x14ac:dyDescent="0.55000000000000004">
      <c r="A108" t="s">
        <v>6</v>
      </c>
      <c r="B108" t="s">
        <v>54</v>
      </c>
      <c r="D108" t="s">
        <v>6</v>
      </c>
      <c r="E108" t="s">
        <v>55</v>
      </c>
    </row>
    <row r="109" spans="1:5" x14ac:dyDescent="0.55000000000000004">
      <c r="A109" t="s">
        <v>11</v>
      </c>
      <c r="B109" t="s">
        <v>6</v>
      </c>
      <c r="D109" t="s">
        <v>7</v>
      </c>
      <c r="E109" t="s">
        <v>5</v>
      </c>
    </row>
    <row r="110" spans="1:5" x14ac:dyDescent="0.55000000000000004">
      <c r="A110" t="s">
        <v>53</v>
      </c>
      <c r="B110" t="s">
        <v>5</v>
      </c>
      <c r="D110" t="s">
        <v>55</v>
      </c>
      <c r="E110" t="s">
        <v>54</v>
      </c>
    </row>
    <row r="111" spans="1:5" x14ac:dyDescent="0.55000000000000004">
      <c r="A111" t="s">
        <v>54</v>
      </c>
      <c r="B111" t="s">
        <v>53</v>
      </c>
      <c r="D111" t="s">
        <v>5</v>
      </c>
      <c r="E111" t="s">
        <v>8</v>
      </c>
    </row>
    <row r="112" spans="1:5" x14ac:dyDescent="0.55000000000000004">
      <c r="A112" t="s">
        <v>53</v>
      </c>
      <c r="D112" t="s">
        <v>6</v>
      </c>
      <c r="E112" t="s">
        <v>7</v>
      </c>
    </row>
    <row r="113" spans="1:5" x14ac:dyDescent="0.55000000000000004">
      <c r="A113" t="s">
        <v>5</v>
      </c>
      <c r="D113" t="s">
        <v>55</v>
      </c>
      <c r="E113" t="s">
        <v>7</v>
      </c>
    </row>
    <row r="114" spans="1:5" x14ac:dyDescent="0.55000000000000004">
      <c r="A114" t="s">
        <v>6</v>
      </c>
      <c r="D114" t="s">
        <v>53</v>
      </c>
      <c r="E114" t="s">
        <v>11</v>
      </c>
    </row>
    <row r="115" spans="1:5" x14ac:dyDescent="0.55000000000000004">
      <c r="A115" t="s">
        <v>54</v>
      </c>
    </row>
    <row r="116" spans="1:5" x14ac:dyDescent="0.55000000000000004">
      <c r="A116" t="s">
        <v>55</v>
      </c>
    </row>
    <row r="121" spans="1:5" x14ac:dyDescent="0.55000000000000004">
      <c r="A121" t="s">
        <v>186</v>
      </c>
    </row>
    <row r="122" spans="1:5" x14ac:dyDescent="0.55000000000000004">
      <c r="A122" t="s">
        <v>143</v>
      </c>
      <c r="B122" t="s">
        <v>0</v>
      </c>
      <c r="C122" t="s">
        <v>1</v>
      </c>
      <c r="D122" t="s">
        <v>2</v>
      </c>
      <c r="E122" t="s">
        <v>3</v>
      </c>
    </row>
    <row r="123" spans="1:5" x14ac:dyDescent="0.55000000000000004">
      <c r="A123" t="s">
        <v>187</v>
      </c>
      <c r="B123" t="s">
        <v>187</v>
      </c>
      <c r="C123" t="s">
        <v>187</v>
      </c>
      <c r="D123" t="s">
        <v>187</v>
      </c>
      <c r="E123" t="s">
        <v>187</v>
      </c>
    </row>
    <row r="124" spans="1:5" x14ac:dyDescent="0.55000000000000004">
      <c r="A124" t="s">
        <v>187</v>
      </c>
      <c r="B124" t="s">
        <v>187</v>
      </c>
      <c r="C124" t="s">
        <v>187</v>
      </c>
      <c r="D124" t="s">
        <v>187</v>
      </c>
      <c r="E124" t="s">
        <v>187</v>
      </c>
    </row>
    <row r="125" spans="1:5" x14ac:dyDescent="0.55000000000000004">
      <c r="A125" t="s">
        <v>187</v>
      </c>
      <c r="B125" t="s">
        <v>187</v>
      </c>
      <c r="C125" t="s">
        <v>187</v>
      </c>
      <c r="D125" t="s">
        <v>187</v>
      </c>
      <c r="E125" t="s">
        <v>187</v>
      </c>
    </row>
    <row r="126" spans="1:5" x14ac:dyDescent="0.55000000000000004">
      <c r="A126" t="s">
        <v>187</v>
      </c>
      <c r="B126" t="s">
        <v>187</v>
      </c>
      <c r="C126" t="s">
        <v>187</v>
      </c>
      <c r="D126" t="s">
        <v>187</v>
      </c>
      <c r="E126" t="s">
        <v>187</v>
      </c>
    </row>
    <row r="127" spans="1:5" x14ac:dyDescent="0.55000000000000004">
      <c r="A127" t="s">
        <v>187</v>
      </c>
      <c r="B127" t="s">
        <v>187</v>
      </c>
      <c r="D127" t="s">
        <v>187</v>
      </c>
      <c r="E127" t="s">
        <v>187</v>
      </c>
    </row>
    <row r="128" spans="1:5" x14ac:dyDescent="0.55000000000000004">
      <c r="A128" t="s">
        <v>187</v>
      </c>
      <c r="B128" t="s">
        <v>187</v>
      </c>
      <c r="D128" t="s">
        <v>187</v>
      </c>
      <c r="E128" t="s">
        <v>187</v>
      </c>
    </row>
    <row r="129" spans="1:5" x14ac:dyDescent="0.55000000000000004">
      <c r="A129" t="s">
        <v>187</v>
      </c>
      <c r="B129" t="s">
        <v>187</v>
      </c>
      <c r="D129" t="s">
        <v>187</v>
      </c>
      <c r="E129" t="s">
        <v>187</v>
      </c>
    </row>
    <row r="130" spans="1:5" x14ac:dyDescent="0.55000000000000004">
      <c r="A130" t="s">
        <v>187</v>
      </c>
      <c r="B130" t="s">
        <v>187</v>
      </c>
      <c r="D130" t="s">
        <v>187</v>
      </c>
      <c r="E130" t="s">
        <v>187</v>
      </c>
    </row>
    <row r="131" spans="1:5" x14ac:dyDescent="0.55000000000000004">
      <c r="A131" t="s">
        <v>187</v>
      </c>
      <c r="B131" t="s">
        <v>187</v>
      </c>
      <c r="D131" t="s">
        <v>187</v>
      </c>
      <c r="E131" t="s">
        <v>187</v>
      </c>
    </row>
    <row r="132" spans="1:5" x14ac:dyDescent="0.55000000000000004">
      <c r="A132" t="s">
        <v>188</v>
      </c>
      <c r="B132" t="s">
        <v>188</v>
      </c>
      <c r="D132" t="s">
        <v>188</v>
      </c>
      <c r="E132" t="s">
        <v>188</v>
      </c>
    </row>
    <row r="133" spans="1:5" x14ac:dyDescent="0.55000000000000004">
      <c r="A133" t="s">
        <v>188</v>
      </c>
      <c r="B133" t="s">
        <v>188</v>
      </c>
      <c r="D133" t="s">
        <v>188</v>
      </c>
      <c r="E133" t="s">
        <v>188</v>
      </c>
    </row>
    <row r="134" spans="1:5" x14ac:dyDescent="0.55000000000000004">
      <c r="A134" t="s">
        <v>187</v>
      </c>
      <c r="B134" t="s">
        <v>187</v>
      </c>
      <c r="D134" t="s">
        <v>187</v>
      </c>
      <c r="E134" t="s">
        <v>187</v>
      </c>
    </row>
    <row r="135" spans="1:5" x14ac:dyDescent="0.55000000000000004">
      <c r="A135" t="s">
        <v>187</v>
      </c>
      <c r="B135" t="s">
        <v>187</v>
      </c>
      <c r="D135" t="s">
        <v>187</v>
      </c>
      <c r="E135" t="s">
        <v>187</v>
      </c>
    </row>
    <row r="136" spans="1:5" x14ac:dyDescent="0.55000000000000004">
      <c r="A136" t="s">
        <v>187</v>
      </c>
      <c r="B136" t="s">
        <v>187</v>
      </c>
      <c r="D136" t="s">
        <v>187</v>
      </c>
      <c r="E136" t="s">
        <v>187</v>
      </c>
    </row>
    <row r="137" spans="1:5" x14ac:dyDescent="0.55000000000000004">
      <c r="A137" t="s">
        <v>187</v>
      </c>
      <c r="B137" t="s">
        <v>187</v>
      </c>
      <c r="D137" t="s">
        <v>187</v>
      </c>
      <c r="E137" t="s">
        <v>187</v>
      </c>
    </row>
    <row r="138" spans="1:5" x14ac:dyDescent="0.55000000000000004">
      <c r="A138" t="s">
        <v>187</v>
      </c>
      <c r="B138" t="s">
        <v>187</v>
      </c>
      <c r="D138" t="s">
        <v>187</v>
      </c>
      <c r="E138" t="s">
        <v>187</v>
      </c>
    </row>
    <row r="139" spans="1:5" x14ac:dyDescent="0.55000000000000004">
      <c r="A139" t="s">
        <v>188</v>
      </c>
      <c r="B139" t="s">
        <v>188</v>
      </c>
      <c r="D139" t="s">
        <v>188</v>
      </c>
      <c r="E139" t="s">
        <v>188</v>
      </c>
    </row>
    <row r="140" spans="1:5" x14ac:dyDescent="0.55000000000000004">
      <c r="A140" t="s">
        <v>188</v>
      </c>
      <c r="B140" t="s">
        <v>188</v>
      </c>
      <c r="D140" t="s">
        <v>188</v>
      </c>
      <c r="E140" t="s">
        <v>188</v>
      </c>
    </row>
    <row r="141" spans="1:5" x14ac:dyDescent="0.55000000000000004">
      <c r="A141" t="s">
        <v>187</v>
      </c>
      <c r="B141" t="s">
        <v>187</v>
      </c>
      <c r="D141" t="s">
        <v>187</v>
      </c>
      <c r="E141" t="s">
        <v>187</v>
      </c>
    </row>
    <row r="142" spans="1:5" x14ac:dyDescent="0.55000000000000004">
      <c r="A142" t="s">
        <v>187</v>
      </c>
      <c r="B142" t="s">
        <v>187</v>
      </c>
      <c r="D142" t="s">
        <v>187</v>
      </c>
      <c r="E142" t="s">
        <v>187</v>
      </c>
    </row>
    <row r="143" spans="1:5" x14ac:dyDescent="0.55000000000000004">
      <c r="A143" t="s">
        <v>187</v>
      </c>
      <c r="B143" t="s">
        <v>187</v>
      </c>
      <c r="D143" t="s">
        <v>187</v>
      </c>
      <c r="E143" t="s">
        <v>187</v>
      </c>
    </row>
    <row r="144" spans="1:5" x14ac:dyDescent="0.55000000000000004">
      <c r="A144" t="s">
        <v>188</v>
      </c>
      <c r="B144" t="s">
        <v>187</v>
      </c>
      <c r="D144" t="s">
        <v>187</v>
      </c>
      <c r="E144" t="s">
        <v>187</v>
      </c>
    </row>
    <row r="145" spans="1:5" x14ac:dyDescent="0.55000000000000004">
      <c r="A145" t="s">
        <v>188</v>
      </c>
      <c r="B145" t="s">
        <v>187</v>
      </c>
      <c r="D145" t="s">
        <v>187</v>
      </c>
      <c r="E145" t="s">
        <v>188</v>
      </c>
    </row>
    <row r="146" spans="1:5" x14ac:dyDescent="0.55000000000000004">
      <c r="A146" t="s">
        <v>187</v>
      </c>
      <c r="B146" t="s">
        <v>187</v>
      </c>
      <c r="D146" t="s">
        <v>187</v>
      </c>
      <c r="E146" t="s">
        <v>187</v>
      </c>
    </row>
    <row r="147" spans="1:5" x14ac:dyDescent="0.55000000000000004">
      <c r="A147" t="s">
        <v>187</v>
      </c>
      <c r="B147" t="s">
        <v>187</v>
      </c>
      <c r="D147" t="s">
        <v>187</v>
      </c>
      <c r="E147" t="s">
        <v>187</v>
      </c>
    </row>
    <row r="148" spans="1:5" x14ac:dyDescent="0.55000000000000004">
      <c r="A148" t="s">
        <v>187</v>
      </c>
      <c r="B148" t="s">
        <v>187</v>
      </c>
      <c r="D148" t="s">
        <v>187</v>
      </c>
      <c r="E148" t="s">
        <v>187</v>
      </c>
    </row>
    <row r="149" spans="1:5" x14ac:dyDescent="0.55000000000000004">
      <c r="A149" t="s">
        <v>187</v>
      </c>
      <c r="B149" t="s">
        <v>187</v>
      </c>
      <c r="D149" t="s">
        <v>187</v>
      </c>
      <c r="E149" t="s">
        <v>187</v>
      </c>
    </row>
    <row r="150" spans="1:5" x14ac:dyDescent="0.55000000000000004">
      <c r="A150" t="s">
        <v>187</v>
      </c>
      <c r="B150" t="s">
        <v>187</v>
      </c>
      <c r="D150" t="s">
        <v>187</v>
      </c>
      <c r="E150" t="s">
        <v>187</v>
      </c>
    </row>
    <row r="151" spans="1:5" x14ac:dyDescent="0.55000000000000004">
      <c r="A151" t="s">
        <v>187</v>
      </c>
      <c r="B151" t="s">
        <v>187</v>
      </c>
      <c r="D151" t="s">
        <v>187</v>
      </c>
      <c r="E151" t="s">
        <v>187</v>
      </c>
    </row>
    <row r="152" spans="1:5" x14ac:dyDescent="0.55000000000000004">
      <c r="A152" t="s">
        <v>187</v>
      </c>
      <c r="B152" t="s">
        <v>187</v>
      </c>
      <c r="D152" t="s">
        <v>187</v>
      </c>
      <c r="E152" t="s">
        <v>187</v>
      </c>
    </row>
    <row r="153" spans="1:5" x14ac:dyDescent="0.55000000000000004">
      <c r="A153" t="s">
        <v>187</v>
      </c>
      <c r="B153" t="s">
        <v>187</v>
      </c>
      <c r="D153" t="s">
        <v>187</v>
      </c>
      <c r="E153" t="s">
        <v>187</v>
      </c>
    </row>
    <row r="154" spans="1:5" x14ac:dyDescent="0.55000000000000004">
      <c r="A154" t="s">
        <v>188</v>
      </c>
      <c r="B154" t="s">
        <v>188</v>
      </c>
      <c r="D154" t="s">
        <v>188</v>
      </c>
      <c r="E154" t="s">
        <v>188</v>
      </c>
    </row>
    <row r="155" spans="1:5" x14ac:dyDescent="0.55000000000000004">
      <c r="A155" t="s">
        <v>188</v>
      </c>
      <c r="B155" t="s">
        <v>188</v>
      </c>
      <c r="D155" t="s">
        <v>188</v>
      </c>
      <c r="E155" t="s">
        <v>188</v>
      </c>
    </row>
    <row r="156" spans="1:5" x14ac:dyDescent="0.55000000000000004">
      <c r="A156" t="s">
        <v>187</v>
      </c>
      <c r="B156" t="s">
        <v>187</v>
      </c>
      <c r="D156" t="s">
        <v>187</v>
      </c>
      <c r="E156" t="s">
        <v>187</v>
      </c>
    </row>
    <row r="157" spans="1:5" x14ac:dyDescent="0.55000000000000004">
      <c r="A157" t="s">
        <v>187</v>
      </c>
      <c r="B157" t="s">
        <v>187</v>
      </c>
      <c r="D157" t="s">
        <v>187</v>
      </c>
      <c r="E157" t="s">
        <v>187</v>
      </c>
    </row>
    <row r="158" spans="1:5" x14ac:dyDescent="0.55000000000000004">
      <c r="A158" t="s">
        <v>187</v>
      </c>
      <c r="B158" t="s">
        <v>187</v>
      </c>
      <c r="D158" t="s">
        <v>187</v>
      </c>
      <c r="E158" t="s">
        <v>187</v>
      </c>
    </row>
    <row r="159" spans="1:5" x14ac:dyDescent="0.55000000000000004">
      <c r="A159" t="s">
        <v>187</v>
      </c>
      <c r="B159" t="s">
        <v>187</v>
      </c>
      <c r="D159" t="s">
        <v>187</v>
      </c>
      <c r="E159" t="s">
        <v>187</v>
      </c>
    </row>
    <row r="160" spans="1:5" x14ac:dyDescent="0.55000000000000004">
      <c r="A160" t="s">
        <v>187</v>
      </c>
      <c r="B160" t="s">
        <v>187</v>
      </c>
      <c r="D160" t="s">
        <v>187</v>
      </c>
      <c r="E160" t="s">
        <v>187</v>
      </c>
    </row>
    <row r="161" spans="1:5" x14ac:dyDescent="0.55000000000000004">
      <c r="A161" t="s">
        <v>187</v>
      </c>
      <c r="B161" t="s">
        <v>187</v>
      </c>
      <c r="D161" t="s">
        <v>187</v>
      </c>
      <c r="E161" t="s">
        <v>187</v>
      </c>
    </row>
    <row r="162" spans="1:5" x14ac:dyDescent="0.55000000000000004">
      <c r="A162" t="s">
        <v>187</v>
      </c>
      <c r="B162" t="s">
        <v>187</v>
      </c>
      <c r="D162" t="s">
        <v>187</v>
      </c>
      <c r="E162" t="s">
        <v>187</v>
      </c>
    </row>
    <row r="163" spans="1:5" x14ac:dyDescent="0.55000000000000004">
      <c r="A163" t="s">
        <v>187</v>
      </c>
      <c r="B163" t="s">
        <v>188</v>
      </c>
      <c r="D163" t="s">
        <v>187</v>
      </c>
      <c r="E163" t="s">
        <v>187</v>
      </c>
    </row>
    <row r="164" spans="1:5" x14ac:dyDescent="0.55000000000000004">
      <c r="A164" t="s">
        <v>187</v>
      </c>
      <c r="B164" t="s">
        <v>188</v>
      </c>
      <c r="D164" t="s">
        <v>187</v>
      </c>
      <c r="E164" t="s">
        <v>187</v>
      </c>
    </row>
    <row r="165" spans="1:5" x14ac:dyDescent="0.55000000000000004">
      <c r="A165" t="s">
        <v>187</v>
      </c>
      <c r="B165" t="s">
        <v>188</v>
      </c>
      <c r="D165" t="s">
        <v>187</v>
      </c>
      <c r="E165" t="s">
        <v>187</v>
      </c>
    </row>
    <row r="166" spans="1:5" x14ac:dyDescent="0.55000000000000004">
      <c r="A166" t="s">
        <v>187</v>
      </c>
      <c r="B166" t="s">
        <v>187</v>
      </c>
      <c r="D166" t="s">
        <v>187</v>
      </c>
      <c r="E166" t="s">
        <v>187</v>
      </c>
    </row>
    <row r="167" spans="1:5" x14ac:dyDescent="0.55000000000000004">
      <c r="A167" t="s">
        <v>187</v>
      </c>
      <c r="B167" t="s">
        <v>187</v>
      </c>
      <c r="D167" t="s">
        <v>187</v>
      </c>
      <c r="E167" t="s">
        <v>187</v>
      </c>
    </row>
    <row r="168" spans="1:5" x14ac:dyDescent="0.55000000000000004">
      <c r="A168" t="s">
        <v>187</v>
      </c>
      <c r="B168" t="s">
        <v>187</v>
      </c>
      <c r="D168" t="s">
        <v>187</v>
      </c>
      <c r="E168" t="s">
        <v>187</v>
      </c>
    </row>
    <row r="169" spans="1:5" x14ac:dyDescent="0.55000000000000004">
      <c r="A169" t="s">
        <v>187</v>
      </c>
      <c r="B169" t="s">
        <v>187</v>
      </c>
      <c r="D169" t="s">
        <v>187</v>
      </c>
      <c r="E169" t="s">
        <v>187</v>
      </c>
    </row>
    <row r="170" spans="1:5" x14ac:dyDescent="0.55000000000000004">
      <c r="A170" t="s">
        <v>187</v>
      </c>
      <c r="B170" t="s">
        <v>187</v>
      </c>
      <c r="D170" t="s">
        <v>187</v>
      </c>
      <c r="E170" t="s">
        <v>187</v>
      </c>
    </row>
    <row r="171" spans="1:5" x14ac:dyDescent="0.55000000000000004">
      <c r="A171" t="s">
        <v>187</v>
      </c>
      <c r="B171" t="s">
        <v>187</v>
      </c>
      <c r="D171" t="s">
        <v>187</v>
      </c>
      <c r="E171" t="s">
        <v>187</v>
      </c>
    </row>
    <row r="172" spans="1:5" x14ac:dyDescent="0.55000000000000004">
      <c r="A172" t="s">
        <v>187</v>
      </c>
      <c r="B172" t="s">
        <v>187</v>
      </c>
      <c r="D172" t="s">
        <v>187</v>
      </c>
      <c r="E172" t="s">
        <v>187</v>
      </c>
    </row>
    <row r="173" spans="1:5" x14ac:dyDescent="0.55000000000000004">
      <c r="A173" t="s">
        <v>188</v>
      </c>
      <c r="B173" t="s">
        <v>188</v>
      </c>
      <c r="D173" t="s">
        <v>187</v>
      </c>
    </row>
    <row r="174" spans="1:5" x14ac:dyDescent="0.55000000000000004">
      <c r="D17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9CE7-8FD1-4ACB-B3C7-564C40BE2112}">
  <sheetPr>
    <tabColor rgb="FFFFFF00"/>
  </sheetPr>
  <dimension ref="A1:P113"/>
  <sheetViews>
    <sheetView topLeftCell="A115" workbookViewId="0">
      <selection activeCell="R28" sqref="R28"/>
    </sheetView>
  </sheetViews>
  <sheetFormatPr defaultRowHeight="14.4" x14ac:dyDescent="0.55000000000000004"/>
  <cols>
    <col min="1" max="1" width="12.578125" customWidth="1"/>
  </cols>
  <sheetData>
    <row r="1" spans="1:14" x14ac:dyDescent="0.55000000000000004">
      <c r="A1" t="s">
        <v>114</v>
      </c>
      <c r="L1" t="s">
        <v>206</v>
      </c>
    </row>
    <row r="2" spans="1:14" x14ac:dyDescent="0.55000000000000004">
      <c r="A2" t="s">
        <v>115</v>
      </c>
      <c r="B2" t="s">
        <v>116</v>
      </c>
      <c r="C2" t="s">
        <v>117</v>
      </c>
      <c r="L2" t="s">
        <v>115</v>
      </c>
      <c r="M2" t="s">
        <v>202</v>
      </c>
      <c r="N2" t="s">
        <v>141</v>
      </c>
    </row>
    <row r="3" spans="1:14" x14ac:dyDescent="0.55000000000000004">
      <c r="A3" t="s">
        <v>189</v>
      </c>
      <c r="B3">
        <v>1</v>
      </c>
      <c r="C3">
        <v>15</v>
      </c>
      <c r="L3" t="s">
        <v>190</v>
      </c>
      <c r="M3">
        <v>2</v>
      </c>
      <c r="N3">
        <v>650</v>
      </c>
    </row>
    <row r="4" spans="1:14" x14ac:dyDescent="0.55000000000000004">
      <c r="M4">
        <v>3</v>
      </c>
      <c r="N4">
        <v>275</v>
      </c>
    </row>
    <row r="5" spans="1:14" x14ac:dyDescent="0.55000000000000004">
      <c r="A5" t="s">
        <v>120</v>
      </c>
      <c r="M5">
        <v>5</v>
      </c>
      <c r="N5">
        <v>75</v>
      </c>
    </row>
    <row r="6" spans="1:14" x14ac:dyDescent="0.55000000000000004">
      <c r="A6" t="s">
        <v>103</v>
      </c>
      <c r="B6" t="s">
        <v>121</v>
      </c>
    </row>
    <row r="7" spans="1:14" x14ac:dyDescent="0.55000000000000004">
      <c r="A7" t="s">
        <v>188</v>
      </c>
      <c r="L7" t="s">
        <v>208</v>
      </c>
    </row>
    <row r="8" spans="1:14" x14ac:dyDescent="0.55000000000000004">
      <c r="A8" t="s">
        <v>187</v>
      </c>
      <c r="L8" t="s">
        <v>115</v>
      </c>
      <c r="M8" s="58" t="s">
        <v>140</v>
      </c>
      <c r="N8" s="58" t="s">
        <v>141</v>
      </c>
    </row>
    <row r="9" spans="1:14" x14ac:dyDescent="0.55000000000000004">
      <c r="L9" t="s">
        <v>190</v>
      </c>
      <c r="M9" s="58">
        <v>2</v>
      </c>
      <c r="N9" s="58">
        <v>700</v>
      </c>
    </row>
    <row r="10" spans="1:14" x14ac:dyDescent="0.55000000000000004">
      <c r="M10" s="58">
        <v>3</v>
      </c>
      <c r="N10" s="58">
        <v>1</v>
      </c>
    </row>
    <row r="11" spans="1:14" x14ac:dyDescent="0.55000000000000004">
      <c r="M11">
        <v>5</v>
      </c>
      <c r="N11">
        <v>1</v>
      </c>
    </row>
    <row r="12" spans="1:14" x14ac:dyDescent="0.55000000000000004">
      <c r="A12" t="s">
        <v>192</v>
      </c>
    </row>
    <row r="13" spans="1:14" x14ac:dyDescent="0.55000000000000004">
      <c r="A13" s="54" t="s">
        <v>193</v>
      </c>
      <c r="B13" s="54" t="s">
        <v>194</v>
      </c>
      <c r="C13" s="54" t="s">
        <v>195</v>
      </c>
      <c r="D13" s="54" t="s">
        <v>196</v>
      </c>
      <c r="E13" s="54" t="s">
        <v>197</v>
      </c>
      <c r="F13" s="54" t="s">
        <v>198</v>
      </c>
      <c r="G13" s="54" t="s">
        <v>199</v>
      </c>
      <c r="H13" s="54" t="s">
        <v>200</v>
      </c>
      <c r="I13" s="54" t="s">
        <v>201</v>
      </c>
    </row>
    <row r="14" spans="1:14" x14ac:dyDescent="0.55000000000000004">
      <c r="A14" s="54" t="s">
        <v>188</v>
      </c>
      <c r="B14" s="54" t="s">
        <v>188</v>
      </c>
      <c r="C14" s="54" t="s">
        <v>188</v>
      </c>
      <c r="D14" s="54" t="s">
        <v>188</v>
      </c>
      <c r="E14" s="54" t="s">
        <v>188</v>
      </c>
      <c r="F14" s="54" t="s">
        <v>188</v>
      </c>
      <c r="G14" s="54" t="s">
        <v>188</v>
      </c>
      <c r="H14" s="54" t="s">
        <v>188</v>
      </c>
      <c r="I14" s="54" t="s">
        <v>188</v>
      </c>
      <c r="L14" t="s">
        <v>209</v>
      </c>
    </row>
    <row r="15" spans="1:14" x14ac:dyDescent="0.55000000000000004">
      <c r="A15" s="54" t="s">
        <v>187</v>
      </c>
      <c r="B15" s="54" t="s">
        <v>187</v>
      </c>
      <c r="C15" s="54" t="s">
        <v>187</v>
      </c>
      <c r="D15" s="54" t="s">
        <v>187</v>
      </c>
      <c r="E15" s="54" t="s">
        <v>187</v>
      </c>
      <c r="F15" s="54" t="s">
        <v>187</v>
      </c>
      <c r="G15" s="54" t="s">
        <v>187</v>
      </c>
      <c r="H15" s="54" t="s">
        <v>187</v>
      </c>
      <c r="I15" s="54" t="s">
        <v>187</v>
      </c>
      <c r="L15" t="s">
        <v>115</v>
      </c>
      <c r="M15" s="58" t="s">
        <v>140</v>
      </c>
      <c r="N15" s="58" t="s">
        <v>141</v>
      </c>
    </row>
    <row r="16" spans="1:14" x14ac:dyDescent="0.55000000000000004">
      <c r="A16" s="54" t="s">
        <v>187</v>
      </c>
      <c r="B16" s="54" t="s">
        <v>187</v>
      </c>
      <c r="C16" s="54" t="s">
        <v>187</v>
      </c>
      <c r="D16" s="54" t="s">
        <v>187</v>
      </c>
      <c r="E16" s="54" t="s">
        <v>187</v>
      </c>
      <c r="F16" s="54" t="s">
        <v>187</v>
      </c>
      <c r="G16" s="54" t="s">
        <v>187</v>
      </c>
      <c r="H16" s="54" t="s">
        <v>187</v>
      </c>
      <c r="I16" s="54" t="s">
        <v>187</v>
      </c>
      <c r="L16" t="s">
        <v>190</v>
      </c>
      <c r="M16" s="58">
        <v>2</v>
      </c>
      <c r="N16" s="58">
        <v>1</v>
      </c>
    </row>
    <row r="17" spans="1:16" x14ac:dyDescent="0.55000000000000004">
      <c r="A17" s="54" t="s">
        <v>187</v>
      </c>
      <c r="B17" s="54" t="s">
        <v>187</v>
      </c>
      <c r="C17" s="54" t="s">
        <v>187</v>
      </c>
      <c r="D17" s="54" t="s">
        <v>187</v>
      </c>
      <c r="E17" s="54" t="s">
        <v>187</v>
      </c>
      <c r="F17" s="54" t="s">
        <v>187</v>
      </c>
      <c r="G17" s="54" t="s">
        <v>187</v>
      </c>
      <c r="H17" s="54" t="s">
        <v>187</v>
      </c>
      <c r="I17" s="54" t="s">
        <v>187</v>
      </c>
      <c r="M17" s="58">
        <v>3</v>
      </c>
      <c r="N17" s="58">
        <v>700</v>
      </c>
    </row>
    <row r="18" spans="1:16" x14ac:dyDescent="0.55000000000000004">
      <c r="A18" s="54" t="s">
        <v>188</v>
      </c>
      <c r="B18" s="54" t="s">
        <v>188</v>
      </c>
      <c r="C18" s="54" t="s">
        <v>188</v>
      </c>
      <c r="D18" s="54" t="s">
        <v>188</v>
      </c>
      <c r="E18" s="54" t="s">
        <v>187</v>
      </c>
      <c r="F18" s="54" t="s">
        <v>187</v>
      </c>
      <c r="G18" s="54" t="s">
        <v>187</v>
      </c>
      <c r="H18" s="54" t="s">
        <v>187</v>
      </c>
      <c r="I18" s="54" t="s">
        <v>187</v>
      </c>
      <c r="M18">
        <v>5</v>
      </c>
      <c r="N18">
        <v>1</v>
      </c>
    </row>
    <row r="19" spans="1:16" x14ac:dyDescent="0.55000000000000004">
      <c r="A19" s="54" t="s">
        <v>187</v>
      </c>
      <c r="B19" s="54" t="s">
        <v>187</v>
      </c>
      <c r="C19" s="54" t="s">
        <v>187</v>
      </c>
      <c r="D19" s="54" t="s">
        <v>187</v>
      </c>
      <c r="E19" s="54" t="s">
        <v>187</v>
      </c>
      <c r="F19" s="54" t="s">
        <v>187</v>
      </c>
      <c r="G19" s="54" t="s">
        <v>187</v>
      </c>
      <c r="H19" s="54" t="s">
        <v>187</v>
      </c>
      <c r="I19" s="54" t="s">
        <v>187</v>
      </c>
    </row>
    <row r="20" spans="1:16" x14ac:dyDescent="0.55000000000000004">
      <c r="A20" s="54" t="s">
        <v>187</v>
      </c>
      <c r="B20" s="54" t="s">
        <v>187</v>
      </c>
      <c r="C20" s="54" t="s">
        <v>187</v>
      </c>
      <c r="D20" s="54" t="s">
        <v>187</v>
      </c>
      <c r="E20" s="54" t="s">
        <v>187</v>
      </c>
      <c r="F20" s="54" t="s">
        <v>187</v>
      </c>
      <c r="G20" s="54" t="s">
        <v>187</v>
      </c>
      <c r="H20" s="54" t="s">
        <v>187</v>
      </c>
      <c r="I20" s="54" t="s">
        <v>187</v>
      </c>
    </row>
    <row r="21" spans="1:16" x14ac:dyDescent="0.55000000000000004">
      <c r="A21" s="54" t="s">
        <v>187</v>
      </c>
      <c r="B21" s="54" t="s">
        <v>187</v>
      </c>
      <c r="C21" s="54" t="s">
        <v>187</v>
      </c>
      <c r="D21" s="54" t="s">
        <v>187</v>
      </c>
      <c r="E21" s="54" t="s">
        <v>187</v>
      </c>
      <c r="F21" s="54" t="s">
        <v>187</v>
      </c>
      <c r="G21" s="54" t="s">
        <v>187</v>
      </c>
      <c r="H21" s="54" t="s">
        <v>187</v>
      </c>
      <c r="I21" s="54" t="s">
        <v>187</v>
      </c>
      <c r="L21" t="s">
        <v>210</v>
      </c>
    </row>
    <row r="22" spans="1:16" x14ac:dyDescent="0.55000000000000004">
      <c r="A22" s="54" t="s">
        <v>187</v>
      </c>
      <c r="B22" s="54" t="s">
        <v>187</v>
      </c>
      <c r="C22" s="54" t="s">
        <v>187</v>
      </c>
      <c r="D22" s="54" t="s">
        <v>187</v>
      </c>
      <c r="E22" s="54" t="s">
        <v>187</v>
      </c>
      <c r="F22" s="54" t="s">
        <v>187</v>
      </c>
      <c r="G22" s="54" t="s">
        <v>187</v>
      </c>
      <c r="H22" s="54" t="s">
        <v>187</v>
      </c>
      <c r="I22" s="54" t="s">
        <v>187</v>
      </c>
      <c r="L22" t="s">
        <v>115</v>
      </c>
      <c r="M22" s="58" t="s">
        <v>140</v>
      </c>
      <c r="N22" s="58" t="s">
        <v>141</v>
      </c>
    </row>
    <row r="23" spans="1:16" x14ac:dyDescent="0.55000000000000004">
      <c r="A23" s="54" t="s">
        <v>188</v>
      </c>
      <c r="B23" s="54" t="s">
        <v>188</v>
      </c>
      <c r="C23" s="54" t="s">
        <v>188</v>
      </c>
      <c r="D23" s="54" t="s">
        <v>188</v>
      </c>
      <c r="E23" s="54" t="s">
        <v>188</v>
      </c>
      <c r="F23" s="54" t="s">
        <v>188</v>
      </c>
      <c r="G23" s="54" t="s">
        <v>188</v>
      </c>
      <c r="H23" s="54" t="s">
        <v>188</v>
      </c>
      <c r="I23" s="54" t="s">
        <v>188</v>
      </c>
      <c r="L23" t="s">
        <v>190</v>
      </c>
      <c r="M23" s="58">
        <v>2</v>
      </c>
      <c r="N23" s="58">
        <v>1</v>
      </c>
    </row>
    <row r="24" spans="1:16" x14ac:dyDescent="0.55000000000000004">
      <c r="A24" s="54" t="s">
        <v>187</v>
      </c>
      <c r="B24" s="54" t="s">
        <v>187</v>
      </c>
      <c r="C24" s="54" t="s">
        <v>187</v>
      </c>
      <c r="D24" s="54" t="s">
        <v>187</v>
      </c>
      <c r="E24" s="54" t="s">
        <v>187</v>
      </c>
      <c r="F24" s="54" t="s">
        <v>187</v>
      </c>
      <c r="G24" s="54" t="s">
        <v>187</v>
      </c>
      <c r="H24" s="54" t="s">
        <v>187</v>
      </c>
      <c r="I24" s="54" t="s">
        <v>187</v>
      </c>
      <c r="M24" s="58">
        <v>3</v>
      </c>
      <c r="N24" s="58">
        <v>1</v>
      </c>
    </row>
    <row r="25" spans="1:16" x14ac:dyDescent="0.55000000000000004">
      <c r="A25" s="54" t="s">
        <v>187</v>
      </c>
      <c r="B25" s="54" t="s">
        <v>187</v>
      </c>
      <c r="C25" s="54" t="s">
        <v>187</v>
      </c>
      <c r="D25" s="54" t="s">
        <v>187</v>
      </c>
      <c r="E25" s="54" t="s">
        <v>187</v>
      </c>
      <c r="F25" s="54" t="s">
        <v>187</v>
      </c>
      <c r="G25" s="54" t="s">
        <v>187</v>
      </c>
      <c r="H25" s="54" t="s">
        <v>187</v>
      </c>
      <c r="I25" s="54" t="s">
        <v>187</v>
      </c>
      <c r="M25">
        <v>5</v>
      </c>
      <c r="N25">
        <v>700</v>
      </c>
    </row>
    <row r="26" spans="1:16" x14ac:dyDescent="0.55000000000000004">
      <c r="A26" s="54" t="s">
        <v>187</v>
      </c>
      <c r="B26" s="54" t="s">
        <v>187</v>
      </c>
      <c r="C26" s="54" t="s">
        <v>187</v>
      </c>
      <c r="D26" s="54" t="s">
        <v>187</v>
      </c>
      <c r="E26" s="54" t="s">
        <v>187</v>
      </c>
      <c r="F26" s="54" t="s">
        <v>187</v>
      </c>
      <c r="G26" s="54" t="s">
        <v>187</v>
      </c>
      <c r="H26" s="54" t="s">
        <v>187</v>
      </c>
      <c r="I26" s="54" t="s">
        <v>187</v>
      </c>
    </row>
    <row r="27" spans="1:16" x14ac:dyDescent="0.55000000000000004">
      <c r="A27" s="54" t="s">
        <v>187</v>
      </c>
      <c r="B27" s="54" t="s">
        <v>187</v>
      </c>
      <c r="C27" s="54" t="s">
        <v>187</v>
      </c>
      <c r="D27" s="54" t="s">
        <v>187</v>
      </c>
      <c r="E27" s="54" t="s">
        <v>187</v>
      </c>
      <c r="F27" s="54" t="s">
        <v>187</v>
      </c>
      <c r="G27" s="54" t="s">
        <v>187</v>
      </c>
      <c r="H27" s="54" t="s">
        <v>187</v>
      </c>
      <c r="I27" s="54" t="s">
        <v>187</v>
      </c>
      <c r="L27" t="s">
        <v>212</v>
      </c>
    </row>
    <row r="28" spans="1:16" x14ac:dyDescent="0.55000000000000004">
      <c r="A28" s="54" t="s">
        <v>188</v>
      </c>
      <c r="B28" s="54" t="s">
        <v>188</v>
      </c>
      <c r="C28" s="54" t="s">
        <v>188</v>
      </c>
      <c r="D28" s="54" t="s">
        <v>188</v>
      </c>
      <c r="E28" s="54" t="s">
        <v>187</v>
      </c>
      <c r="F28" s="54" t="s">
        <v>187</v>
      </c>
      <c r="G28" s="54" t="s">
        <v>187</v>
      </c>
      <c r="H28" s="54" t="s">
        <v>187</v>
      </c>
      <c r="I28" s="54" t="s">
        <v>187</v>
      </c>
      <c r="L28" t="s">
        <v>115</v>
      </c>
      <c r="M28" t="s">
        <v>140</v>
      </c>
      <c r="N28">
        <v>1</v>
      </c>
      <c r="O28">
        <v>2</v>
      </c>
      <c r="P28">
        <v>3</v>
      </c>
    </row>
    <row r="29" spans="1:16" x14ac:dyDescent="0.55000000000000004">
      <c r="A29" s="54" t="s">
        <v>187</v>
      </c>
      <c r="B29" s="54" t="s">
        <v>187</v>
      </c>
      <c r="C29" s="54" t="s">
        <v>187</v>
      </c>
      <c r="D29" s="54" t="s">
        <v>187</v>
      </c>
      <c r="E29" s="54" t="s">
        <v>187</v>
      </c>
      <c r="F29" s="54" t="s">
        <v>187</v>
      </c>
      <c r="G29" s="54" t="s">
        <v>187</v>
      </c>
      <c r="H29" s="54" t="s">
        <v>187</v>
      </c>
      <c r="I29" s="54" t="s">
        <v>187</v>
      </c>
      <c r="L29" s="54" t="s">
        <v>142</v>
      </c>
      <c r="M29" s="54">
        <v>0.2</v>
      </c>
      <c r="N29" s="54">
        <v>40</v>
      </c>
      <c r="O29" s="54">
        <v>10</v>
      </c>
      <c r="P29" s="54">
        <v>5</v>
      </c>
    </row>
    <row r="30" spans="1:16" x14ac:dyDescent="0.55000000000000004">
      <c r="A30" s="54" t="s">
        <v>187</v>
      </c>
      <c r="B30" s="54" t="s">
        <v>187</v>
      </c>
      <c r="C30" s="54" t="s">
        <v>187</v>
      </c>
      <c r="D30" s="54" t="s">
        <v>187</v>
      </c>
      <c r="E30" s="54" t="s">
        <v>187</v>
      </c>
      <c r="F30" s="54" t="s">
        <v>187</v>
      </c>
      <c r="G30" s="54" t="s">
        <v>187</v>
      </c>
      <c r="H30" s="54" t="s">
        <v>187</v>
      </c>
      <c r="I30" s="54" t="s">
        <v>187</v>
      </c>
      <c r="L30" s="54"/>
      <c r="M30" s="54">
        <v>0.4</v>
      </c>
      <c r="N30" s="54">
        <v>30</v>
      </c>
      <c r="O30" s="54">
        <v>10</v>
      </c>
      <c r="P30" s="54">
        <v>5</v>
      </c>
    </row>
    <row r="31" spans="1:16" x14ac:dyDescent="0.55000000000000004">
      <c r="A31" s="54" t="s">
        <v>187</v>
      </c>
      <c r="B31" s="54" t="s">
        <v>187</v>
      </c>
      <c r="C31" s="54" t="s">
        <v>187</v>
      </c>
      <c r="D31" s="54" t="s">
        <v>187</v>
      </c>
      <c r="E31" s="54" t="s">
        <v>187</v>
      </c>
      <c r="F31" s="54" t="s">
        <v>187</v>
      </c>
      <c r="G31" s="54" t="s">
        <v>187</v>
      </c>
      <c r="H31" s="54" t="s">
        <v>187</v>
      </c>
      <c r="I31" s="54" t="s">
        <v>187</v>
      </c>
      <c r="L31" s="54"/>
      <c r="M31" s="54">
        <v>0.6</v>
      </c>
      <c r="N31" s="54">
        <v>30</v>
      </c>
      <c r="O31" s="54">
        <v>10</v>
      </c>
      <c r="P31" s="54">
        <v>5</v>
      </c>
    </row>
    <row r="32" spans="1:16" x14ac:dyDescent="0.55000000000000004">
      <c r="A32" s="54" t="s">
        <v>187</v>
      </c>
      <c r="B32" s="54" t="s">
        <v>187</v>
      </c>
      <c r="C32" s="54" t="s">
        <v>187</v>
      </c>
      <c r="D32" s="54" t="s">
        <v>187</v>
      </c>
      <c r="E32" s="54" t="s">
        <v>187</v>
      </c>
      <c r="F32" s="54" t="s">
        <v>187</v>
      </c>
      <c r="G32" s="54" t="s">
        <v>187</v>
      </c>
      <c r="H32" s="54" t="s">
        <v>187</v>
      </c>
      <c r="I32" s="54" t="s">
        <v>187</v>
      </c>
      <c r="L32" s="54"/>
      <c r="M32" s="54">
        <v>0.8</v>
      </c>
      <c r="N32" s="54">
        <v>20</v>
      </c>
      <c r="O32" s="54">
        <v>10</v>
      </c>
      <c r="P32" s="54">
        <v>5</v>
      </c>
    </row>
    <row r="33" spans="1:16" x14ac:dyDescent="0.55000000000000004">
      <c r="A33" s="54" t="s">
        <v>188</v>
      </c>
      <c r="B33" s="54" t="s">
        <v>188</v>
      </c>
      <c r="C33" s="54" t="s">
        <v>188</v>
      </c>
      <c r="D33" s="54" t="s">
        <v>188</v>
      </c>
      <c r="E33" s="54" t="s">
        <v>188</v>
      </c>
      <c r="F33" s="54" t="s">
        <v>188</v>
      </c>
      <c r="G33" s="54" t="s">
        <v>188</v>
      </c>
      <c r="H33" s="54" t="s">
        <v>187</v>
      </c>
      <c r="I33" s="54" t="s">
        <v>187</v>
      </c>
      <c r="L33" s="54"/>
      <c r="M33" s="54">
        <v>1</v>
      </c>
      <c r="N33" s="54">
        <v>20</v>
      </c>
      <c r="O33" s="54">
        <v>25</v>
      </c>
      <c r="P33" s="54">
        <v>50</v>
      </c>
    </row>
    <row r="34" spans="1:16" x14ac:dyDescent="0.55000000000000004">
      <c r="A34" s="54" t="s">
        <v>187</v>
      </c>
      <c r="B34" s="54" t="s">
        <v>187</v>
      </c>
      <c r="C34" s="54" t="s">
        <v>187</v>
      </c>
      <c r="D34" s="54" t="s">
        <v>187</v>
      </c>
      <c r="E34" s="54" t="s">
        <v>187</v>
      </c>
      <c r="F34" s="54" t="s">
        <v>187</v>
      </c>
      <c r="G34" s="54" t="s">
        <v>187</v>
      </c>
      <c r="H34" s="54" t="s">
        <v>187</v>
      </c>
      <c r="I34" s="54" t="s">
        <v>187</v>
      </c>
      <c r="L34" s="54"/>
      <c r="M34" s="54">
        <v>1.4</v>
      </c>
      <c r="N34" s="54">
        <v>20</v>
      </c>
      <c r="O34" s="54">
        <v>25</v>
      </c>
      <c r="P34" s="54">
        <v>50</v>
      </c>
    </row>
    <row r="35" spans="1:16" x14ac:dyDescent="0.55000000000000004">
      <c r="A35" s="54" t="s">
        <v>187</v>
      </c>
      <c r="B35" s="54" t="s">
        <v>187</v>
      </c>
      <c r="C35" s="54" t="s">
        <v>187</v>
      </c>
      <c r="D35" s="54" t="s">
        <v>187</v>
      </c>
      <c r="E35" s="54" t="s">
        <v>187</v>
      </c>
      <c r="F35" s="54" t="s">
        <v>187</v>
      </c>
      <c r="G35" s="54" t="s">
        <v>187</v>
      </c>
      <c r="H35" s="54" t="s">
        <v>187</v>
      </c>
      <c r="I35" s="54" t="s">
        <v>187</v>
      </c>
      <c r="L35" s="54"/>
      <c r="M35" s="54">
        <v>2</v>
      </c>
      <c r="N35" s="54">
        <v>20</v>
      </c>
      <c r="O35" s="54">
        <v>25</v>
      </c>
      <c r="P35" s="54">
        <v>50</v>
      </c>
    </row>
    <row r="36" spans="1:16" x14ac:dyDescent="0.55000000000000004">
      <c r="A36" s="54" t="s">
        <v>187</v>
      </c>
      <c r="B36" s="54" t="s">
        <v>187</v>
      </c>
      <c r="C36" s="54" t="s">
        <v>187</v>
      </c>
      <c r="D36" s="54" t="s">
        <v>187</v>
      </c>
      <c r="E36" s="54" t="s">
        <v>187</v>
      </c>
      <c r="F36" s="54" t="s">
        <v>187</v>
      </c>
      <c r="G36" s="54" t="s">
        <v>187</v>
      </c>
      <c r="H36" s="54" t="s">
        <v>187</v>
      </c>
      <c r="I36" s="54" t="s">
        <v>187</v>
      </c>
      <c r="L36" s="54"/>
      <c r="M36" s="54">
        <v>3</v>
      </c>
      <c r="N36" s="54">
        <v>10</v>
      </c>
      <c r="O36" s="54">
        <v>15</v>
      </c>
      <c r="P36" s="54">
        <v>20</v>
      </c>
    </row>
    <row r="37" spans="1:16" x14ac:dyDescent="0.55000000000000004">
      <c r="A37" s="54" t="s">
        <v>187</v>
      </c>
      <c r="B37" s="54" t="s">
        <v>187</v>
      </c>
      <c r="C37" s="54" t="s">
        <v>187</v>
      </c>
      <c r="D37" s="54" t="s">
        <v>187</v>
      </c>
      <c r="E37" s="54" t="s">
        <v>187</v>
      </c>
      <c r="F37" s="54" t="s">
        <v>187</v>
      </c>
      <c r="G37" s="54" t="s">
        <v>187</v>
      </c>
      <c r="H37" s="54" t="s">
        <v>187</v>
      </c>
      <c r="I37" s="54" t="s">
        <v>187</v>
      </c>
      <c r="L37" s="54"/>
      <c r="M37" s="54">
        <v>4</v>
      </c>
      <c r="N37" s="54">
        <v>10</v>
      </c>
      <c r="O37" s="54">
        <v>15</v>
      </c>
      <c r="P37" s="54">
        <v>20</v>
      </c>
    </row>
    <row r="38" spans="1:16" x14ac:dyDescent="0.55000000000000004">
      <c r="A38" s="54" t="s">
        <v>188</v>
      </c>
      <c r="B38" s="54" t="s">
        <v>188</v>
      </c>
      <c r="C38" s="54" t="s">
        <v>188</v>
      </c>
      <c r="D38" s="54" t="s">
        <v>187</v>
      </c>
      <c r="E38" s="54" t="s">
        <v>187</v>
      </c>
      <c r="F38" s="54" t="s">
        <v>187</v>
      </c>
      <c r="G38" s="54" t="s">
        <v>187</v>
      </c>
      <c r="H38" s="54" t="s">
        <v>187</v>
      </c>
      <c r="I38" s="54" t="s">
        <v>187</v>
      </c>
      <c r="L38" s="54"/>
      <c r="M38" s="54">
        <v>5</v>
      </c>
      <c r="N38" s="54">
        <v>10</v>
      </c>
      <c r="O38" s="54">
        <v>15</v>
      </c>
      <c r="P38" s="54">
        <v>20</v>
      </c>
    </row>
    <row r="39" spans="1:16" x14ac:dyDescent="0.55000000000000004">
      <c r="A39" s="54" t="s">
        <v>187</v>
      </c>
      <c r="B39" s="54" t="s">
        <v>187</v>
      </c>
      <c r="C39" s="54" t="s">
        <v>187</v>
      </c>
      <c r="D39" s="54" t="s">
        <v>187</v>
      </c>
      <c r="E39" s="54" t="s">
        <v>187</v>
      </c>
      <c r="F39" s="54" t="s">
        <v>187</v>
      </c>
      <c r="G39" s="54" t="s">
        <v>187</v>
      </c>
      <c r="H39" s="54" t="s">
        <v>187</v>
      </c>
      <c r="I39" s="54" t="s">
        <v>187</v>
      </c>
      <c r="L39" s="54"/>
      <c r="M39" s="54">
        <v>10</v>
      </c>
      <c r="N39" s="54">
        <v>5</v>
      </c>
      <c r="O39" s="54">
        <v>10</v>
      </c>
      <c r="P39" s="54">
        <v>25</v>
      </c>
    </row>
    <row r="40" spans="1:16" x14ac:dyDescent="0.55000000000000004">
      <c r="A40" s="54" t="s">
        <v>187</v>
      </c>
      <c r="B40" s="54" t="s">
        <v>187</v>
      </c>
      <c r="C40" s="54" t="s">
        <v>187</v>
      </c>
      <c r="D40" s="54" t="s">
        <v>187</v>
      </c>
      <c r="E40" s="54" t="s">
        <v>187</v>
      </c>
      <c r="F40" s="54" t="s">
        <v>187</v>
      </c>
      <c r="G40" s="54" t="s">
        <v>187</v>
      </c>
      <c r="H40" s="54" t="s">
        <v>187</v>
      </c>
      <c r="I40" s="54" t="s">
        <v>187</v>
      </c>
      <c r="L40" s="54"/>
      <c r="M40" t="s">
        <v>112</v>
      </c>
      <c r="N40" s="54">
        <v>2</v>
      </c>
      <c r="O40" s="54">
        <v>10</v>
      </c>
      <c r="P40" s="54">
        <v>5</v>
      </c>
    </row>
    <row r="41" spans="1:16" x14ac:dyDescent="0.55000000000000004">
      <c r="A41" s="54" t="s">
        <v>187</v>
      </c>
      <c r="B41" s="54" t="s">
        <v>187</v>
      </c>
      <c r="C41" s="54" t="s">
        <v>187</v>
      </c>
      <c r="D41" s="54" t="s">
        <v>187</v>
      </c>
      <c r="E41" s="54" t="s">
        <v>187</v>
      </c>
      <c r="F41" s="54" t="s">
        <v>187</v>
      </c>
      <c r="G41" s="54" t="s">
        <v>187</v>
      </c>
      <c r="H41" s="54" t="s">
        <v>187</v>
      </c>
      <c r="I41" s="54" t="s">
        <v>187</v>
      </c>
      <c r="L41" s="54"/>
      <c r="M41" t="s">
        <v>205</v>
      </c>
      <c r="N41" s="54">
        <v>2</v>
      </c>
      <c r="O41" s="54">
        <v>5</v>
      </c>
      <c r="P41" s="54">
        <v>10</v>
      </c>
    </row>
    <row r="42" spans="1:16" x14ac:dyDescent="0.55000000000000004">
      <c r="A42" s="54" t="s">
        <v>187</v>
      </c>
      <c r="B42" s="54" t="s">
        <v>187</v>
      </c>
      <c r="C42" s="54" t="s">
        <v>187</v>
      </c>
      <c r="D42" s="54" t="s">
        <v>187</v>
      </c>
      <c r="E42" s="54" t="s">
        <v>187</v>
      </c>
      <c r="F42" s="54" t="s">
        <v>187</v>
      </c>
      <c r="G42" s="54" t="s">
        <v>187</v>
      </c>
      <c r="H42" s="54" t="s">
        <v>187</v>
      </c>
      <c r="I42" s="54" t="s">
        <v>187</v>
      </c>
      <c r="L42" s="54"/>
      <c r="M42" t="s">
        <v>191</v>
      </c>
      <c r="N42" s="54">
        <v>1</v>
      </c>
      <c r="O42" s="54">
        <v>1</v>
      </c>
      <c r="P42" s="54">
        <v>3</v>
      </c>
    </row>
    <row r="43" spans="1:16" x14ac:dyDescent="0.55000000000000004">
      <c r="A43" s="54" t="s">
        <v>188</v>
      </c>
      <c r="B43" s="54" t="s">
        <v>188</v>
      </c>
      <c r="C43" s="54" t="s">
        <v>188</v>
      </c>
      <c r="D43" s="54" t="s">
        <v>188</v>
      </c>
      <c r="E43" s="54" t="s">
        <v>188</v>
      </c>
      <c r="F43" s="54" t="s">
        <v>188</v>
      </c>
      <c r="G43" s="54" t="s">
        <v>188</v>
      </c>
      <c r="H43" s="54" t="s">
        <v>187</v>
      </c>
      <c r="I43" s="54" t="s">
        <v>187</v>
      </c>
    </row>
    <row r="44" spans="1:16" x14ac:dyDescent="0.55000000000000004">
      <c r="A44" s="54" t="s">
        <v>187</v>
      </c>
      <c r="B44" s="54" t="s">
        <v>187</v>
      </c>
      <c r="C44" s="54" t="s">
        <v>187</v>
      </c>
      <c r="D44" s="54" t="s">
        <v>187</v>
      </c>
      <c r="E44" s="54" t="s">
        <v>187</v>
      </c>
      <c r="F44" s="54" t="s">
        <v>187</v>
      </c>
      <c r="G44" s="54" t="s">
        <v>187</v>
      </c>
      <c r="H44" s="54" t="s">
        <v>187</v>
      </c>
      <c r="I44" s="54" t="s">
        <v>187</v>
      </c>
      <c r="L44" s="54" t="s">
        <v>211</v>
      </c>
      <c r="M44" s="54"/>
      <c r="N44" s="54"/>
    </row>
    <row r="45" spans="1:16" x14ac:dyDescent="0.55000000000000004">
      <c r="A45" s="54" t="s">
        <v>187</v>
      </c>
      <c r="B45" s="54" t="s">
        <v>187</v>
      </c>
      <c r="C45" s="54" t="s">
        <v>187</v>
      </c>
      <c r="D45" s="54" t="s">
        <v>187</v>
      </c>
      <c r="E45" s="54" t="s">
        <v>187</v>
      </c>
      <c r="F45" s="54" t="s">
        <v>187</v>
      </c>
      <c r="G45" s="54" t="s">
        <v>187</v>
      </c>
      <c r="H45" s="54" t="s">
        <v>187</v>
      </c>
      <c r="I45" s="54" t="s">
        <v>187</v>
      </c>
      <c r="L45" s="54" t="s">
        <v>115</v>
      </c>
      <c r="M45" s="54" t="s">
        <v>140</v>
      </c>
      <c r="N45" s="54" t="s">
        <v>141</v>
      </c>
    </row>
    <row r="46" spans="1:16" x14ac:dyDescent="0.55000000000000004">
      <c r="A46" s="54" t="s">
        <v>187</v>
      </c>
      <c r="B46" s="54" t="s">
        <v>187</v>
      </c>
      <c r="C46" s="54" t="s">
        <v>187</v>
      </c>
      <c r="D46" s="54" t="s">
        <v>187</v>
      </c>
      <c r="E46" s="54" t="s">
        <v>187</v>
      </c>
      <c r="F46" s="54" t="s">
        <v>187</v>
      </c>
      <c r="G46" s="54" t="s">
        <v>187</v>
      </c>
      <c r="H46" s="54" t="s">
        <v>187</v>
      </c>
      <c r="I46" s="54" t="s">
        <v>187</v>
      </c>
      <c r="L46" s="54" t="s">
        <v>190</v>
      </c>
      <c r="M46" s="54">
        <v>1</v>
      </c>
      <c r="N46" s="54">
        <v>50</v>
      </c>
    </row>
    <row r="47" spans="1:16" x14ac:dyDescent="0.55000000000000004">
      <c r="A47" s="54" t="s">
        <v>187</v>
      </c>
      <c r="B47" s="54" t="s">
        <v>187</v>
      </c>
      <c r="C47" s="54" t="s">
        <v>187</v>
      </c>
      <c r="D47" s="54" t="s">
        <v>187</v>
      </c>
      <c r="E47" s="54" t="s">
        <v>187</v>
      </c>
      <c r="F47" s="54" t="s">
        <v>187</v>
      </c>
      <c r="G47" s="54" t="s">
        <v>187</v>
      </c>
      <c r="H47" s="54" t="s">
        <v>187</v>
      </c>
      <c r="I47" s="54" t="s">
        <v>187</v>
      </c>
      <c r="L47" s="54"/>
      <c r="M47" s="54">
        <v>2</v>
      </c>
      <c r="N47" s="54">
        <v>50</v>
      </c>
    </row>
    <row r="48" spans="1:16" x14ac:dyDescent="0.55000000000000004">
      <c r="A48" s="54" t="s">
        <v>188</v>
      </c>
      <c r="B48" s="54" t="s">
        <v>188</v>
      </c>
      <c r="C48" s="54" t="s">
        <v>188</v>
      </c>
      <c r="D48" s="54" t="s">
        <v>187</v>
      </c>
      <c r="E48" s="54" t="s">
        <v>187</v>
      </c>
      <c r="F48" s="54" t="s">
        <v>187</v>
      </c>
      <c r="G48" s="54" t="s">
        <v>187</v>
      </c>
      <c r="H48" s="54" t="s">
        <v>187</v>
      </c>
      <c r="I48" s="54" t="s">
        <v>187</v>
      </c>
      <c r="L48" s="54"/>
      <c r="M48" s="54">
        <v>3</v>
      </c>
      <c r="N48" s="54">
        <v>20</v>
      </c>
    </row>
    <row r="49" spans="1:9" x14ac:dyDescent="0.55000000000000004">
      <c r="A49" s="54" t="s">
        <v>187</v>
      </c>
      <c r="B49" s="54" t="s">
        <v>187</v>
      </c>
      <c r="C49" s="54" t="s">
        <v>187</v>
      </c>
      <c r="D49" s="54" t="s">
        <v>187</v>
      </c>
      <c r="E49" s="54" t="s">
        <v>187</v>
      </c>
      <c r="F49" s="54" t="s">
        <v>187</v>
      </c>
      <c r="G49" s="54" t="s">
        <v>187</v>
      </c>
      <c r="H49" s="54" t="s">
        <v>187</v>
      </c>
      <c r="I49" s="54" t="s">
        <v>187</v>
      </c>
    </row>
    <row r="50" spans="1:9" x14ac:dyDescent="0.55000000000000004">
      <c r="A50" s="54" t="s">
        <v>187</v>
      </c>
      <c r="B50" s="54" t="s">
        <v>187</v>
      </c>
      <c r="C50" s="54" t="s">
        <v>187</v>
      </c>
      <c r="D50" s="54" t="s">
        <v>187</v>
      </c>
      <c r="E50" s="54" t="s">
        <v>187</v>
      </c>
      <c r="F50" s="54" t="s">
        <v>187</v>
      </c>
      <c r="G50" s="54" t="s">
        <v>187</v>
      </c>
      <c r="H50" s="54" t="s">
        <v>187</v>
      </c>
      <c r="I50" s="54" t="s">
        <v>187</v>
      </c>
    </row>
    <row r="51" spans="1:9" x14ac:dyDescent="0.55000000000000004">
      <c r="A51" s="54" t="s">
        <v>187</v>
      </c>
      <c r="B51" s="54" t="s">
        <v>187</v>
      </c>
      <c r="C51" s="54" t="s">
        <v>187</v>
      </c>
      <c r="D51" s="54" t="s">
        <v>187</v>
      </c>
      <c r="E51" s="54" t="s">
        <v>187</v>
      </c>
      <c r="F51" s="54" t="s">
        <v>187</v>
      </c>
      <c r="G51" s="54" t="s">
        <v>187</v>
      </c>
      <c r="H51" s="54" t="s">
        <v>187</v>
      </c>
      <c r="I51" s="54" t="s">
        <v>187</v>
      </c>
    </row>
    <row r="52" spans="1:9" x14ac:dyDescent="0.55000000000000004">
      <c r="A52" s="54" t="s">
        <v>187</v>
      </c>
      <c r="B52" s="54" t="s">
        <v>187</v>
      </c>
      <c r="C52" s="54" t="s">
        <v>187</v>
      </c>
      <c r="D52" s="54" t="s">
        <v>187</v>
      </c>
      <c r="E52" s="54" t="s">
        <v>187</v>
      </c>
      <c r="F52" s="54" t="s">
        <v>187</v>
      </c>
      <c r="G52" s="54" t="s">
        <v>187</v>
      </c>
      <c r="H52" s="54" t="s">
        <v>187</v>
      </c>
      <c r="I52" s="54" t="s">
        <v>187</v>
      </c>
    </row>
    <row r="53" spans="1:9" x14ac:dyDescent="0.55000000000000004">
      <c r="A53" s="54" t="s">
        <v>188</v>
      </c>
      <c r="B53" s="54" t="s">
        <v>188</v>
      </c>
      <c r="C53" s="54" t="s">
        <v>188</v>
      </c>
      <c r="D53" s="54" t="s">
        <v>188</v>
      </c>
      <c r="E53" s="54" t="s">
        <v>188</v>
      </c>
      <c r="F53" s="54" t="s">
        <v>188</v>
      </c>
      <c r="G53" s="54" t="s">
        <v>188</v>
      </c>
      <c r="H53" s="54" t="s">
        <v>187</v>
      </c>
      <c r="I53" s="54" t="s">
        <v>187</v>
      </c>
    </row>
    <row r="54" spans="1:9" x14ac:dyDescent="0.55000000000000004">
      <c r="A54" s="54" t="s">
        <v>187</v>
      </c>
      <c r="B54" s="54" t="s">
        <v>187</v>
      </c>
      <c r="C54" s="54" t="s">
        <v>187</v>
      </c>
      <c r="D54" s="54" t="s">
        <v>187</v>
      </c>
      <c r="E54" s="54" t="s">
        <v>187</v>
      </c>
      <c r="F54" s="54" t="s">
        <v>187</v>
      </c>
      <c r="G54" s="54" t="s">
        <v>187</v>
      </c>
      <c r="H54" s="54" t="s">
        <v>187</v>
      </c>
      <c r="I54" s="54" t="s">
        <v>187</v>
      </c>
    </row>
    <row r="55" spans="1:9" x14ac:dyDescent="0.55000000000000004">
      <c r="A55" s="54" t="s">
        <v>187</v>
      </c>
      <c r="B55" s="54" t="s">
        <v>187</v>
      </c>
      <c r="C55" s="54" t="s">
        <v>187</v>
      </c>
      <c r="D55" s="54" t="s">
        <v>187</v>
      </c>
      <c r="E55" s="54" t="s">
        <v>187</v>
      </c>
      <c r="F55" s="54" t="s">
        <v>187</v>
      </c>
      <c r="G55" s="54" t="s">
        <v>187</v>
      </c>
      <c r="H55" s="54" t="s">
        <v>187</v>
      </c>
      <c r="I55" s="54" t="s">
        <v>187</v>
      </c>
    </row>
    <row r="56" spans="1:9" x14ac:dyDescent="0.55000000000000004">
      <c r="A56" s="54" t="s">
        <v>187</v>
      </c>
      <c r="B56" s="54" t="s">
        <v>187</v>
      </c>
      <c r="C56" s="54" t="s">
        <v>187</v>
      </c>
      <c r="D56" s="54" t="s">
        <v>187</v>
      </c>
      <c r="E56" s="54" t="s">
        <v>187</v>
      </c>
      <c r="F56" s="54" t="s">
        <v>187</v>
      </c>
      <c r="G56" s="54" t="s">
        <v>187</v>
      </c>
      <c r="H56" s="54" t="s">
        <v>187</v>
      </c>
      <c r="I56" s="54" t="s">
        <v>187</v>
      </c>
    </row>
    <row r="57" spans="1:9" x14ac:dyDescent="0.55000000000000004">
      <c r="A57" s="54" t="s">
        <v>187</v>
      </c>
      <c r="B57" s="54" t="s">
        <v>187</v>
      </c>
      <c r="C57" s="54" t="s">
        <v>187</v>
      </c>
      <c r="D57" s="54" t="s">
        <v>187</v>
      </c>
      <c r="E57" s="54" t="s">
        <v>187</v>
      </c>
      <c r="F57" s="54" t="s">
        <v>187</v>
      </c>
      <c r="G57" s="54" t="s">
        <v>187</v>
      </c>
      <c r="H57" s="54" t="s">
        <v>187</v>
      </c>
      <c r="I57" s="54" t="s">
        <v>187</v>
      </c>
    </row>
    <row r="58" spans="1:9" x14ac:dyDescent="0.55000000000000004">
      <c r="A58" s="54" t="s">
        <v>188</v>
      </c>
      <c r="B58" s="54" t="s">
        <v>188</v>
      </c>
      <c r="C58" s="54" t="s">
        <v>188</v>
      </c>
      <c r="D58" s="54" t="s">
        <v>187</v>
      </c>
      <c r="E58" s="54" t="s">
        <v>187</v>
      </c>
      <c r="F58" s="54" t="s">
        <v>187</v>
      </c>
      <c r="G58" s="54" t="s">
        <v>187</v>
      </c>
      <c r="H58" s="54" t="s">
        <v>187</v>
      </c>
      <c r="I58" s="54" t="s">
        <v>187</v>
      </c>
    </row>
    <row r="59" spans="1:9" x14ac:dyDescent="0.55000000000000004">
      <c r="A59" s="54" t="s">
        <v>187</v>
      </c>
      <c r="B59" s="54" t="s">
        <v>187</v>
      </c>
      <c r="C59" s="54" t="s">
        <v>187</v>
      </c>
      <c r="D59" s="54" t="s">
        <v>187</v>
      </c>
      <c r="E59" s="54" t="s">
        <v>187</v>
      </c>
      <c r="F59" s="54" t="s">
        <v>187</v>
      </c>
      <c r="G59" s="54" t="s">
        <v>187</v>
      </c>
      <c r="H59" s="54" t="s">
        <v>187</v>
      </c>
      <c r="I59" s="54" t="s">
        <v>187</v>
      </c>
    </row>
    <row r="60" spans="1:9" x14ac:dyDescent="0.55000000000000004">
      <c r="A60" s="54" t="s">
        <v>187</v>
      </c>
      <c r="B60" s="54" t="s">
        <v>187</v>
      </c>
      <c r="C60" s="54" t="s">
        <v>187</v>
      </c>
      <c r="D60" s="54" t="s">
        <v>187</v>
      </c>
      <c r="E60" s="54" t="s">
        <v>187</v>
      </c>
      <c r="F60" s="54" t="s">
        <v>187</v>
      </c>
      <c r="G60" s="54" t="s">
        <v>187</v>
      </c>
      <c r="H60" s="54" t="s">
        <v>187</v>
      </c>
      <c r="I60" s="54" t="s">
        <v>187</v>
      </c>
    </row>
    <row r="61" spans="1:9" x14ac:dyDescent="0.55000000000000004">
      <c r="A61" s="54" t="s">
        <v>187</v>
      </c>
      <c r="B61" s="54" t="s">
        <v>187</v>
      </c>
      <c r="C61" s="54" t="s">
        <v>187</v>
      </c>
      <c r="D61" s="54" t="s">
        <v>187</v>
      </c>
      <c r="E61" s="54" t="s">
        <v>187</v>
      </c>
      <c r="F61" s="54" t="s">
        <v>187</v>
      </c>
      <c r="G61" s="54" t="s">
        <v>187</v>
      </c>
      <c r="H61" s="54" t="s">
        <v>187</v>
      </c>
      <c r="I61" s="54" t="s">
        <v>187</v>
      </c>
    </row>
    <row r="62" spans="1:9" x14ac:dyDescent="0.55000000000000004">
      <c r="A62" s="54" t="s">
        <v>187</v>
      </c>
      <c r="B62" s="54" t="s">
        <v>187</v>
      </c>
      <c r="C62" s="54" t="s">
        <v>187</v>
      </c>
      <c r="D62" s="54" t="s">
        <v>187</v>
      </c>
      <c r="E62" s="54" t="s">
        <v>187</v>
      </c>
      <c r="F62" s="54" t="s">
        <v>187</v>
      </c>
      <c r="G62" s="54" t="s">
        <v>187</v>
      </c>
      <c r="H62" s="54" t="s">
        <v>187</v>
      </c>
      <c r="I62" s="54" t="s">
        <v>187</v>
      </c>
    </row>
    <row r="63" spans="1:9" x14ac:dyDescent="0.55000000000000004">
      <c r="A63" s="54" t="s">
        <v>188</v>
      </c>
      <c r="B63" s="54" t="s">
        <v>188</v>
      </c>
      <c r="C63" s="54" t="s">
        <v>188</v>
      </c>
      <c r="D63" s="54" t="s">
        <v>188</v>
      </c>
      <c r="E63" s="54" t="s">
        <v>188</v>
      </c>
      <c r="F63" s="54" t="s">
        <v>188</v>
      </c>
      <c r="G63" s="54" t="s">
        <v>187</v>
      </c>
      <c r="H63" s="54" t="s">
        <v>187</v>
      </c>
      <c r="I63" s="54" t="s">
        <v>187</v>
      </c>
    </row>
    <row r="64" spans="1:9" x14ac:dyDescent="0.55000000000000004">
      <c r="A64" s="54" t="s">
        <v>187</v>
      </c>
      <c r="B64" s="54" t="s">
        <v>187</v>
      </c>
      <c r="C64" s="54" t="s">
        <v>187</v>
      </c>
      <c r="D64" s="54" t="s">
        <v>187</v>
      </c>
      <c r="E64" s="54" t="s">
        <v>187</v>
      </c>
      <c r="F64" s="54" t="s">
        <v>187</v>
      </c>
      <c r="G64" s="54" t="s">
        <v>187</v>
      </c>
      <c r="H64" s="54" t="s">
        <v>187</v>
      </c>
      <c r="I64" s="54" t="s">
        <v>187</v>
      </c>
    </row>
    <row r="65" spans="1:9" x14ac:dyDescent="0.55000000000000004">
      <c r="A65" s="54" t="s">
        <v>187</v>
      </c>
      <c r="B65" s="54" t="s">
        <v>187</v>
      </c>
      <c r="C65" s="54" t="s">
        <v>187</v>
      </c>
      <c r="D65" s="54" t="s">
        <v>187</v>
      </c>
      <c r="E65" s="54" t="s">
        <v>187</v>
      </c>
      <c r="F65" s="54" t="s">
        <v>187</v>
      </c>
      <c r="G65" s="54" t="s">
        <v>187</v>
      </c>
      <c r="H65" s="54" t="s">
        <v>187</v>
      </c>
      <c r="I65" s="54" t="s">
        <v>187</v>
      </c>
    </row>
    <row r="66" spans="1:9" x14ac:dyDescent="0.55000000000000004">
      <c r="A66" s="54" t="s">
        <v>187</v>
      </c>
      <c r="B66" s="54" t="s">
        <v>187</v>
      </c>
      <c r="C66" s="54" t="s">
        <v>187</v>
      </c>
      <c r="D66" s="54" t="s">
        <v>187</v>
      </c>
      <c r="E66" s="54" t="s">
        <v>187</v>
      </c>
      <c r="F66" s="54" t="s">
        <v>187</v>
      </c>
      <c r="G66" s="54" t="s">
        <v>187</v>
      </c>
      <c r="H66" s="54" t="s">
        <v>187</v>
      </c>
      <c r="I66" s="54" t="s">
        <v>187</v>
      </c>
    </row>
    <row r="67" spans="1:9" x14ac:dyDescent="0.55000000000000004">
      <c r="A67" s="54" t="s">
        <v>187</v>
      </c>
      <c r="B67" s="54" t="s">
        <v>187</v>
      </c>
      <c r="C67" s="54" t="s">
        <v>187</v>
      </c>
      <c r="D67" s="54" t="s">
        <v>187</v>
      </c>
      <c r="E67" s="54" t="s">
        <v>187</v>
      </c>
      <c r="F67" s="54" t="s">
        <v>187</v>
      </c>
      <c r="G67" s="54" t="s">
        <v>187</v>
      </c>
      <c r="H67" s="54" t="s">
        <v>187</v>
      </c>
      <c r="I67" s="54" t="s">
        <v>187</v>
      </c>
    </row>
    <row r="68" spans="1:9" x14ac:dyDescent="0.55000000000000004">
      <c r="A68" s="54" t="s">
        <v>188</v>
      </c>
      <c r="B68" s="54" t="s">
        <v>188</v>
      </c>
      <c r="C68" s="54" t="s">
        <v>187</v>
      </c>
      <c r="D68" s="54" t="s">
        <v>187</v>
      </c>
      <c r="E68" s="54" t="s">
        <v>187</v>
      </c>
      <c r="F68" s="54" t="s">
        <v>187</v>
      </c>
      <c r="G68" s="54" t="s">
        <v>187</v>
      </c>
      <c r="H68" s="54" t="s">
        <v>187</v>
      </c>
      <c r="I68" s="54" t="s">
        <v>187</v>
      </c>
    </row>
    <row r="69" spans="1:9" x14ac:dyDescent="0.55000000000000004">
      <c r="A69" s="54" t="s">
        <v>187</v>
      </c>
      <c r="B69" s="54" t="s">
        <v>187</v>
      </c>
      <c r="C69" s="54" t="s">
        <v>187</v>
      </c>
      <c r="D69" s="54" t="s">
        <v>187</v>
      </c>
      <c r="E69" s="54" t="s">
        <v>187</v>
      </c>
      <c r="F69" s="54" t="s">
        <v>187</v>
      </c>
      <c r="G69" s="54" t="s">
        <v>187</v>
      </c>
      <c r="H69" s="54" t="s">
        <v>187</v>
      </c>
      <c r="I69" s="54" t="s">
        <v>187</v>
      </c>
    </row>
    <row r="70" spans="1:9" x14ac:dyDescent="0.55000000000000004">
      <c r="A70" s="54" t="s">
        <v>187</v>
      </c>
      <c r="B70" s="54" t="s">
        <v>187</v>
      </c>
      <c r="C70" s="54" t="s">
        <v>187</v>
      </c>
      <c r="D70" s="54" t="s">
        <v>187</v>
      </c>
      <c r="E70" s="54" t="s">
        <v>187</v>
      </c>
      <c r="F70" s="54" t="s">
        <v>187</v>
      </c>
      <c r="G70" s="54" t="s">
        <v>187</v>
      </c>
      <c r="H70" s="54" t="s">
        <v>187</v>
      </c>
      <c r="I70" s="54" t="s">
        <v>187</v>
      </c>
    </row>
    <row r="71" spans="1:9" x14ac:dyDescent="0.55000000000000004">
      <c r="A71" s="54" t="s">
        <v>187</v>
      </c>
      <c r="B71" s="54" t="s">
        <v>187</v>
      </c>
      <c r="C71" s="54" t="s">
        <v>187</v>
      </c>
      <c r="D71" s="54" t="s">
        <v>187</v>
      </c>
      <c r="E71" s="54" t="s">
        <v>187</v>
      </c>
      <c r="F71" s="54" t="s">
        <v>187</v>
      </c>
      <c r="G71" s="54" t="s">
        <v>187</v>
      </c>
      <c r="H71" s="54" t="s">
        <v>187</v>
      </c>
      <c r="I71" s="54" t="s">
        <v>187</v>
      </c>
    </row>
    <row r="72" spans="1:9" x14ac:dyDescent="0.55000000000000004">
      <c r="A72" s="54" t="s">
        <v>187</v>
      </c>
      <c r="B72" s="54" t="s">
        <v>187</v>
      </c>
      <c r="C72" s="54" t="s">
        <v>187</v>
      </c>
      <c r="D72" s="54" t="s">
        <v>187</v>
      </c>
      <c r="E72" s="54" t="s">
        <v>187</v>
      </c>
      <c r="F72" s="54" t="s">
        <v>187</v>
      </c>
      <c r="G72" s="54" t="s">
        <v>187</v>
      </c>
      <c r="H72" s="54" t="s">
        <v>187</v>
      </c>
      <c r="I72" s="54" t="s">
        <v>187</v>
      </c>
    </row>
    <row r="73" spans="1:9" x14ac:dyDescent="0.55000000000000004">
      <c r="A73" s="54" t="s">
        <v>188</v>
      </c>
      <c r="B73" s="54" t="s">
        <v>188</v>
      </c>
      <c r="C73" s="54" t="s">
        <v>188</v>
      </c>
      <c r="D73" s="54" t="s">
        <v>188</v>
      </c>
      <c r="E73" s="54" t="s">
        <v>188</v>
      </c>
      <c r="F73" s="54" t="s">
        <v>188</v>
      </c>
      <c r="G73" s="54" t="s">
        <v>187</v>
      </c>
      <c r="H73" s="54" t="s">
        <v>187</v>
      </c>
      <c r="I73" s="54" t="s">
        <v>187</v>
      </c>
    </row>
    <row r="74" spans="1:9" x14ac:dyDescent="0.55000000000000004">
      <c r="A74" s="54" t="s">
        <v>187</v>
      </c>
      <c r="B74" s="54" t="s">
        <v>187</v>
      </c>
      <c r="C74" s="54" t="s">
        <v>187</v>
      </c>
      <c r="D74" s="54" t="s">
        <v>187</v>
      </c>
      <c r="E74" s="54" t="s">
        <v>187</v>
      </c>
      <c r="F74" s="54" t="s">
        <v>187</v>
      </c>
      <c r="G74" s="54" t="s">
        <v>187</v>
      </c>
      <c r="H74" s="54" t="s">
        <v>187</v>
      </c>
      <c r="I74" s="54" t="s">
        <v>187</v>
      </c>
    </row>
    <row r="75" spans="1:9" x14ac:dyDescent="0.55000000000000004">
      <c r="A75" s="54" t="s">
        <v>187</v>
      </c>
      <c r="B75" s="54" t="s">
        <v>187</v>
      </c>
      <c r="C75" s="54" t="s">
        <v>187</v>
      </c>
      <c r="D75" s="54" t="s">
        <v>187</v>
      </c>
      <c r="E75" s="54" t="s">
        <v>187</v>
      </c>
      <c r="F75" s="54" t="s">
        <v>187</v>
      </c>
      <c r="G75" s="54" t="s">
        <v>187</v>
      </c>
      <c r="H75" s="54" t="s">
        <v>187</v>
      </c>
      <c r="I75" s="54" t="s">
        <v>187</v>
      </c>
    </row>
    <row r="76" spans="1:9" x14ac:dyDescent="0.55000000000000004">
      <c r="A76" s="54" t="s">
        <v>187</v>
      </c>
      <c r="B76" s="54" t="s">
        <v>187</v>
      </c>
      <c r="C76" s="54" t="s">
        <v>187</v>
      </c>
      <c r="D76" s="54" t="s">
        <v>187</v>
      </c>
      <c r="E76" s="54" t="s">
        <v>187</v>
      </c>
      <c r="F76" s="54" t="s">
        <v>187</v>
      </c>
      <c r="G76" s="54" t="s">
        <v>187</v>
      </c>
      <c r="H76" s="54" t="s">
        <v>187</v>
      </c>
      <c r="I76" s="54" t="s">
        <v>187</v>
      </c>
    </row>
    <row r="77" spans="1:9" x14ac:dyDescent="0.55000000000000004">
      <c r="A77" s="54" t="s">
        <v>187</v>
      </c>
      <c r="B77" s="54" t="s">
        <v>187</v>
      </c>
      <c r="C77" s="54" t="s">
        <v>187</v>
      </c>
      <c r="D77" s="54" t="s">
        <v>187</v>
      </c>
      <c r="E77" s="54" t="s">
        <v>187</v>
      </c>
      <c r="F77" s="54" t="s">
        <v>187</v>
      </c>
      <c r="G77" s="54" t="s">
        <v>187</v>
      </c>
      <c r="H77" s="54" t="s">
        <v>187</v>
      </c>
      <c r="I77" s="54" t="s">
        <v>187</v>
      </c>
    </row>
    <row r="78" spans="1:9" x14ac:dyDescent="0.55000000000000004">
      <c r="A78" s="54" t="s">
        <v>188</v>
      </c>
      <c r="B78" s="54" t="s">
        <v>188</v>
      </c>
      <c r="C78" s="54" t="s">
        <v>187</v>
      </c>
      <c r="D78" s="54" t="s">
        <v>187</v>
      </c>
      <c r="E78" s="54" t="s">
        <v>187</v>
      </c>
      <c r="F78" s="54" t="s">
        <v>187</v>
      </c>
      <c r="G78" s="54" t="s">
        <v>187</v>
      </c>
      <c r="H78" s="54" t="s">
        <v>187</v>
      </c>
      <c r="I78" s="54" t="s">
        <v>187</v>
      </c>
    </row>
    <row r="79" spans="1:9" x14ac:dyDescent="0.55000000000000004">
      <c r="A79" s="54" t="s">
        <v>187</v>
      </c>
      <c r="B79" s="54" t="s">
        <v>187</v>
      </c>
      <c r="C79" s="54" t="s">
        <v>187</v>
      </c>
      <c r="D79" s="54" t="s">
        <v>187</v>
      </c>
      <c r="E79" s="54" t="s">
        <v>187</v>
      </c>
      <c r="F79" s="54" t="s">
        <v>187</v>
      </c>
      <c r="G79" s="54" t="s">
        <v>187</v>
      </c>
      <c r="H79" s="54" t="s">
        <v>187</v>
      </c>
      <c r="I79" s="54" t="s">
        <v>187</v>
      </c>
    </row>
    <row r="80" spans="1:9" x14ac:dyDescent="0.55000000000000004">
      <c r="A80" s="54" t="s">
        <v>187</v>
      </c>
      <c r="B80" s="54" t="s">
        <v>187</v>
      </c>
      <c r="C80" s="54" t="s">
        <v>187</v>
      </c>
      <c r="D80" s="54" t="s">
        <v>187</v>
      </c>
      <c r="E80" s="54" t="s">
        <v>187</v>
      </c>
      <c r="F80" s="54" t="s">
        <v>187</v>
      </c>
      <c r="G80" s="54" t="s">
        <v>187</v>
      </c>
      <c r="H80" s="54" t="s">
        <v>187</v>
      </c>
      <c r="I80" s="54" t="s">
        <v>187</v>
      </c>
    </row>
    <row r="81" spans="1:9" x14ac:dyDescent="0.55000000000000004">
      <c r="A81" s="54" t="s">
        <v>187</v>
      </c>
      <c r="B81" s="54" t="s">
        <v>187</v>
      </c>
      <c r="C81" s="54" t="s">
        <v>187</v>
      </c>
      <c r="D81" s="54" t="s">
        <v>187</v>
      </c>
      <c r="E81" s="54" t="s">
        <v>187</v>
      </c>
      <c r="F81" s="54" t="s">
        <v>187</v>
      </c>
      <c r="G81" s="54" t="s">
        <v>187</v>
      </c>
      <c r="H81" s="54" t="s">
        <v>187</v>
      </c>
      <c r="I81" s="54" t="s">
        <v>187</v>
      </c>
    </row>
    <row r="82" spans="1:9" x14ac:dyDescent="0.55000000000000004">
      <c r="A82" s="54" t="s">
        <v>187</v>
      </c>
      <c r="B82" s="54" t="s">
        <v>187</v>
      </c>
      <c r="C82" s="54" t="s">
        <v>187</v>
      </c>
      <c r="D82" s="54" t="s">
        <v>187</v>
      </c>
      <c r="E82" s="54" t="s">
        <v>187</v>
      </c>
      <c r="F82" s="54" t="s">
        <v>187</v>
      </c>
      <c r="G82" s="54" t="s">
        <v>187</v>
      </c>
      <c r="H82" s="54" t="s">
        <v>187</v>
      </c>
      <c r="I82" s="54" t="s">
        <v>187</v>
      </c>
    </row>
    <row r="83" spans="1:9" x14ac:dyDescent="0.55000000000000004">
      <c r="A83" s="54" t="s">
        <v>188</v>
      </c>
      <c r="B83" s="54" t="s">
        <v>188</v>
      </c>
      <c r="C83" s="54" t="s">
        <v>188</v>
      </c>
      <c r="D83" s="54" t="s">
        <v>188</v>
      </c>
      <c r="E83" s="54" t="s">
        <v>188</v>
      </c>
      <c r="F83" s="54" t="s">
        <v>188</v>
      </c>
      <c r="G83" s="54" t="s">
        <v>187</v>
      </c>
      <c r="H83" s="54" t="s">
        <v>187</v>
      </c>
      <c r="I83" s="54" t="s">
        <v>187</v>
      </c>
    </row>
    <row r="84" spans="1:9" x14ac:dyDescent="0.55000000000000004">
      <c r="A84" s="54" t="s">
        <v>187</v>
      </c>
      <c r="B84" s="54" t="s">
        <v>187</v>
      </c>
      <c r="C84" s="54" t="s">
        <v>187</v>
      </c>
      <c r="D84" s="54" t="s">
        <v>187</v>
      </c>
      <c r="E84" s="54" t="s">
        <v>187</v>
      </c>
      <c r="F84" s="54" t="s">
        <v>187</v>
      </c>
      <c r="G84" s="54" t="s">
        <v>187</v>
      </c>
      <c r="H84" s="54" t="s">
        <v>187</v>
      </c>
      <c r="I84" s="54" t="s">
        <v>187</v>
      </c>
    </row>
    <row r="85" spans="1:9" x14ac:dyDescent="0.55000000000000004">
      <c r="A85" s="54" t="s">
        <v>187</v>
      </c>
      <c r="B85" s="54" t="s">
        <v>187</v>
      </c>
      <c r="C85" s="54" t="s">
        <v>187</v>
      </c>
      <c r="D85" s="54" t="s">
        <v>187</v>
      </c>
      <c r="E85" s="54" t="s">
        <v>187</v>
      </c>
      <c r="F85" s="54" t="s">
        <v>187</v>
      </c>
      <c r="G85" s="54" t="s">
        <v>187</v>
      </c>
      <c r="H85" s="54" t="s">
        <v>187</v>
      </c>
      <c r="I85" s="54" t="s">
        <v>187</v>
      </c>
    </row>
    <row r="86" spans="1:9" x14ac:dyDescent="0.55000000000000004">
      <c r="A86" s="54" t="s">
        <v>187</v>
      </c>
      <c r="B86" s="54" t="s">
        <v>187</v>
      </c>
      <c r="C86" s="54" t="s">
        <v>187</v>
      </c>
      <c r="D86" s="54" t="s">
        <v>187</v>
      </c>
      <c r="E86" s="54" t="s">
        <v>187</v>
      </c>
      <c r="F86" s="54" t="s">
        <v>187</v>
      </c>
      <c r="G86" s="54" t="s">
        <v>187</v>
      </c>
      <c r="H86" s="54" t="s">
        <v>187</v>
      </c>
      <c r="I86" s="54" t="s">
        <v>187</v>
      </c>
    </row>
    <row r="87" spans="1:9" x14ac:dyDescent="0.55000000000000004">
      <c r="A87" s="54" t="s">
        <v>187</v>
      </c>
      <c r="B87" s="54" t="s">
        <v>187</v>
      </c>
      <c r="C87" s="54" t="s">
        <v>187</v>
      </c>
      <c r="D87" s="54" t="s">
        <v>187</v>
      </c>
      <c r="E87" s="54" t="s">
        <v>187</v>
      </c>
      <c r="F87" s="54" t="s">
        <v>187</v>
      </c>
      <c r="G87" s="54" t="s">
        <v>187</v>
      </c>
      <c r="H87" s="54" t="s">
        <v>187</v>
      </c>
      <c r="I87" s="54" t="s">
        <v>187</v>
      </c>
    </row>
    <row r="88" spans="1:9" x14ac:dyDescent="0.55000000000000004">
      <c r="A88" s="54" t="s">
        <v>188</v>
      </c>
      <c r="B88" s="54" t="s">
        <v>188</v>
      </c>
      <c r="C88" s="54" t="s">
        <v>187</v>
      </c>
      <c r="D88" s="54" t="s">
        <v>187</v>
      </c>
      <c r="E88" s="54" t="s">
        <v>187</v>
      </c>
      <c r="F88" s="54" t="s">
        <v>187</v>
      </c>
      <c r="G88" s="54" t="s">
        <v>187</v>
      </c>
      <c r="H88" s="54" t="s">
        <v>187</v>
      </c>
      <c r="I88" s="54" t="s">
        <v>187</v>
      </c>
    </row>
    <row r="89" spans="1:9" x14ac:dyDescent="0.55000000000000004">
      <c r="A89" s="54" t="s">
        <v>187</v>
      </c>
      <c r="B89" s="54" t="s">
        <v>187</v>
      </c>
      <c r="C89" s="54" t="s">
        <v>187</v>
      </c>
      <c r="D89" s="54" t="s">
        <v>187</v>
      </c>
      <c r="E89" s="54" t="s">
        <v>187</v>
      </c>
      <c r="F89" s="54" t="s">
        <v>187</v>
      </c>
      <c r="G89" s="54" t="s">
        <v>187</v>
      </c>
      <c r="H89" s="54" t="s">
        <v>187</v>
      </c>
      <c r="I89" s="54" t="s">
        <v>187</v>
      </c>
    </row>
    <row r="90" spans="1:9" x14ac:dyDescent="0.55000000000000004">
      <c r="A90" s="54" t="s">
        <v>187</v>
      </c>
      <c r="B90" s="54" t="s">
        <v>187</v>
      </c>
      <c r="C90" s="54" t="s">
        <v>187</v>
      </c>
      <c r="D90" s="54" t="s">
        <v>187</v>
      </c>
      <c r="E90" s="54" t="s">
        <v>187</v>
      </c>
      <c r="F90" s="54" t="s">
        <v>187</v>
      </c>
      <c r="G90" s="54" t="s">
        <v>187</v>
      </c>
      <c r="H90" s="54" t="s">
        <v>187</v>
      </c>
      <c r="I90" s="54" t="s">
        <v>187</v>
      </c>
    </row>
    <row r="91" spans="1:9" x14ac:dyDescent="0.55000000000000004">
      <c r="A91" s="54" t="s">
        <v>187</v>
      </c>
      <c r="B91" s="54" t="s">
        <v>187</v>
      </c>
      <c r="C91" s="54" t="s">
        <v>187</v>
      </c>
      <c r="D91" s="54" t="s">
        <v>187</v>
      </c>
      <c r="E91" s="54" t="s">
        <v>187</v>
      </c>
      <c r="F91" s="54" t="s">
        <v>187</v>
      </c>
      <c r="G91" s="54" t="s">
        <v>187</v>
      </c>
      <c r="H91" s="54" t="s">
        <v>187</v>
      </c>
      <c r="I91" s="54" t="s">
        <v>187</v>
      </c>
    </row>
    <row r="92" spans="1:9" x14ac:dyDescent="0.55000000000000004">
      <c r="A92" s="54" t="s">
        <v>187</v>
      </c>
      <c r="B92" s="54" t="s">
        <v>187</v>
      </c>
      <c r="C92" s="54" t="s">
        <v>187</v>
      </c>
      <c r="D92" s="54" t="s">
        <v>187</v>
      </c>
      <c r="E92" s="54" t="s">
        <v>187</v>
      </c>
      <c r="F92" s="54" t="s">
        <v>187</v>
      </c>
      <c r="G92" s="54" t="s">
        <v>187</v>
      </c>
      <c r="H92" s="54" t="s">
        <v>187</v>
      </c>
      <c r="I92" s="54" t="s">
        <v>187</v>
      </c>
    </row>
    <row r="93" spans="1:9" x14ac:dyDescent="0.55000000000000004">
      <c r="A93" s="54" t="s">
        <v>188</v>
      </c>
      <c r="B93" s="54" t="s">
        <v>188</v>
      </c>
      <c r="C93" s="54" t="s">
        <v>188</v>
      </c>
      <c r="D93" s="54" t="s">
        <v>188</v>
      </c>
      <c r="E93" s="54" t="s">
        <v>188</v>
      </c>
      <c r="F93" s="54" t="s">
        <v>187</v>
      </c>
      <c r="G93" s="54" t="s">
        <v>187</v>
      </c>
      <c r="H93" s="54" t="s">
        <v>187</v>
      </c>
      <c r="I93" s="54" t="s">
        <v>187</v>
      </c>
    </row>
    <row r="94" spans="1:9" x14ac:dyDescent="0.55000000000000004">
      <c r="A94" s="54" t="s">
        <v>187</v>
      </c>
      <c r="B94" s="54" t="s">
        <v>187</v>
      </c>
      <c r="C94" s="54" t="s">
        <v>187</v>
      </c>
      <c r="D94" s="54" t="s">
        <v>187</v>
      </c>
      <c r="E94" s="54" t="s">
        <v>187</v>
      </c>
      <c r="F94" s="54" t="s">
        <v>187</v>
      </c>
      <c r="G94" s="54" t="s">
        <v>187</v>
      </c>
      <c r="H94" s="54" t="s">
        <v>187</v>
      </c>
      <c r="I94" s="54" t="s">
        <v>187</v>
      </c>
    </row>
    <row r="95" spans="1:9" x14ac:dyDescent="0.55000000000000004">
      <c r="A95" s="54" t="s">
        <v>187</v>
      </c>
      <c r="B95" s="54" t="s">
        <v>187</v>
      </c>
      <c r="C95" s="54" t="s">
        <v>187</v>
      </c>
      <c r="D95" s="54" t="s">
        <v>187</v>
      </c>
      <c r="E95" s="54" t="s">
        <v>187</v>
      </c>
      <c r="F95" s="54" t="s">
        <v>187</v>
      </c>
      <c r="G95" s="54" t="s">
        <v>187</v>
      </c>
      <c r="H95" s="54" t="s">
        <v>187</v>
      </c>
      <c r="I95" s="54" t="s">
        <v>187</v>
      </c>
    </row>
    <row r="96" spans="1:9" x14ac:dyDescent="0.55000000000000004">
      <c r="A96" s="54" t="s">
        <v>187</v>
      </c>
      <c r="B96" s="54" t="s">
        <v>187</v>
      </c>
      <c r="C96" s="54" t="s">
        <v>187</v>
      </c>
      <c r="D96" s="54" t="s">
        <v>187</v>
      </c>
      <c r="E96" s="54" t="s">
        <v>187</v>
      </c>
      <c r="F96" s="54" t="s">
        <v>187</v>
      </c>
      <c r="G96" s="54" t="s">
        <v>187</v>
      </c>
      <c r="H96" s="54" t="s">
        <v>187</v>
      </c>
      <c r="I96" s="54" t="s">
        <v>187</v>
      </c>
    </row>
    <row r="97" spans="1:9" x14ac:dyDescent="0.55000000000000004">
      <c r="A97" s="54" t="s">
        <v>187</v>
      </c>
      <c r="B97" s="54" t="s">
        <v>187</v>
      </c>
      <c r="C97" s="54" t="s">
        <v>187</v>
      </c>
      <c r="D97" s="54" t="s">
        <v>187</v>
      </c>
      <c r="E97" s="54" t="s">
        <v>187</v>
      </c>
      <c r="F97" s="54" t="s">
        <v>187</v>
      </c>
      <c r="G97" s="54" t="s">
        <v>187</v>
      </c>
      <c r="H97" s="54" t="s">
        <v>187</v>
      </c>
      <c r="I97" s="54" t="s">
        <v>187</v>
      </c>
    </row>
    <row r="98" spans="1:9" x14ac:dyDescent="0.55000000000000004">
      <c r="A98" s="54" t="s">
        <v>188</v>
      </c>
      <c r="B98" s="54" t="s">
        <v>187</v>
      </c>
      <c r="C98" s="54" t="s">
        <v>187</v>
      </c>
      <c r="D98" s="54" t="s">
        <v>187</v>
      </c>
      <c r="E98" s="54" t="s">
        <v>187</v>
      </c>
      <c r="F98" s="54" t="s">
        <v>187</v>
      </c>
      <c r="G98" s="54" t="s">
        <v>187</v>
      </c>
      <c r="H98" s="54" t="s">
        <v>187</v>
      </c>
      <c r="I98" s="54" t="s">
        <v>187</v>
      </c>
    </row>
    <row r="99" spans="1:9" x14ac:dyDescent="0.55000000000000004">
      <c r="A99" s="54" t="s">
        <v>187</v>
      </c>
      <c r="B99" s="54" t="s">
        <v>187</v>
      </c>
      <c r="C99" s="54" t="s">
        <v>187</v>
      </c>
      <c r="D99" s="54" t="s">
        <v>187</v>
      </c>
      <c r="E99" s="54" t="s">
        <v>187</v>
      </c>
      <c r="F99" s="54" t="s">
        <v>187</v>
      </c>
      <c r="G99" s="54" t="s">
        <v>187</v>
      </c>
      <c r="H99" s="54" t="s">
        <v>187</v>
      </c>
      <c r="I99" s="54" t="s">
        <v>187</v>
      </c>
    </row>
    <row r="100" spans="1:9" x14ac:dyDescent="0.55000000000000004">
      <c r="A100" s="54" t="s">
        <v>187</v>
      </c>
      <c r="B100" s="54" t="s">
        <v>187</v>
      </c>
      <c r="C100" s="54" t="s">
        <v>187</v>
      </c>
      <c r="D100" s="54" t="s">
        <v>187</v>
      </c>
      <c r="E100" s="54" t="s">
        <v>187</v>
      </c>
      <c r="F100" s="54" t="s">
        <v>187</v>
      </c>
      <c r="G100" s="54" t="s">
        <v>187</v>
      </c>
      <c r="H100" s="54" t="s">
        <v>187</v>
      </c>
      <c r="I100" s="54" t="s">
        <v>187</v>
      </c>
    </row>
    <row r="101" spans="1:9" x14ac:dyDescent="0.55000000000000004">
      <c r="A101" s="54" t="s">
        <v>187</v>
      </c>
      <c r="B101" s="54" t="s">
        <v>187</v>
      </c>
      <c r="C101" s="54" t="s">
        <v>187</v>
      </c>
      <c r="D101" s="54" t="s">
        <v>187</v>
      </c>
      <c r="E101" s="54" t="s">
        <v>187</v>
      </c>
      <c r="F101" s="54" t="s">
        <v>187</v>
      </c>
      <c r="G101" s="54" t="s">
        <v>187</v>
      </c>
      <c r="H101" s="54" t="s">
        <v>187</v>
      </c>
      <c r="I101" s="54" t="s">
        <v>187</v>
      </c>
    </row>
    <row r="102" spans="1:9" x14ac:dyDescent="0.55000000000000004">
      <c r="A102" s="54" t="s">
        <v>187</v>
      </c>
      <c r="B102" s="54" t="s">
        <v>187</v>
      </c>
      <c r="C102" s="54" t="s">
        <v>187</v>
      </c>
      <c r="D102" s="54" t="s">
        <v>187</v>
      </c>
      <c r="E102" s="54" t="s">
        <v>187</v>
      </c>
      <c r="F102" s="54" t="s">
        <v>187</v>
      </c>
      <c r="G102" s="54" t="s">
        <v>187</v>
      </c>
      <c r="H102" s="54" t="s">
        <v>187</v>
      </c>
      <c r="I102" s="54" t="s">
        <v>187</v>
      </c>
    </row>
    <row r="103" spans="1:9" x14ac:dyDescent="0.55000000000000004">
      <c r="A103" s="54" t="s">
        <v>188</v>
      </c>
      <c r="B103" s="54" t="s">
        <v>188</v>
      </c>
      <c r="C103" s="54" t="s">
        <v>188</v>
      </c>
      <c r="D103" s="54" t="s">
        <v>188</v>
      </c>
      <c r="E103" s="54" t="s">
        <v>188</v>
      </c>
      <c r="F103" s="54" t="s">
        <v>187</v>
      </c>
      <c r="G103" s="54" t="s">
        <v>187</v>
      </c>
      <c r="H103" s="54" t="s">
        <v>187</v>
      </c>
      <c r="I103" s="54" t="s">
        <v>187</v>
      </c>
    </row>
    <row r="104" spans="1:9" x14ac:dyDescent="0.55000000000000004">
      <c r="A104" s="54" t="s">
        <v>187</v>
      </c>
      <c r="B104" s="54" t="s">
        <v>187</v>
      </c>
      <c r="C104" s="54" t="s">
        <v>187</v>
      </c>
      <c r="D104" s="54" t="s">
        <v>187</v>
      </c>
      <c r="E104" s="54" t="s">
        <v>187</v>
      </c>
      <c r="F104" s="54" t="s">
        <v>187</v>
      </c>
      <c r="G104" s="54" t="s">
        <v>187</v>
      </c>
      <c r="H104" s="54" t="s">
        <v>187</v>
      </c>
      <c r="I104" s="54" t="s">
        <v>187</v>
      </c>
    </row>
    <row r="105" spans="1:9" x14ac:dyDescent="0.55000000000000004">
      <c r="A105" s="54" t="s">
        <v>187</v>
      </c>
      <c r="B105" s="54" t="s">
        <v>187</v>
      </c>
      <c r="C105" s="54" t="s">
        <v>187</v>
      </c>
      <c r="D105" s="54" t="s">
        <v>187</v>
      </c>
      <c r="E105" s="54" t="s">
        <v>187</v>
      </c>
      <c r="F105" s="54" t="s">
        <v>187</v>
      </c>
      <c r="G105" s="54" t="s">
        <v>187</v>
      </c>
      <c r="H105" s="54" t="s">
        <v>187</v>
      </c>
      <c r="I105" s="54" t="s">
        <v>187</v>
      </c>
    </row>
    <row r="106" spans="1:9" x14ac:dyDescent="0.55000000000000004">
      <c r="A106" s="54" t="s">
        <v>187</v>
      </c>
      <c r="B106" s="54" t="s">
        <v>187</v>
      </c>
      <c r="C106" s="54" t="s">
        <v>187</v>
      </c>
      <c r="D106" s="54" t="s">
        <v>187</v>
      </c>
      <c r="E106" s="54" t="s">
        <v>187</v>
      </c>
      <c r="F106" s="54" t="s">
        <v>187</v>
      </c>
      <c r="G106" s="54" t="s">
        <v>187</v>
      </c>
      <c r="H106" s="54" t="s">
        <v>187</v>
      </c>
      <c r="I106" s="54" t="s">
        <v>187</v>
      </c>
    </row>
    <row r="107" spans="1:9" x14ac:dyDescent="0.55000000000000004">
      <c r="A107" s="54" t="s">
        <v>187</v>
      </c>
      <c r="B107" s="54" t="s">
        <v>187</v>
      </c>
      <c r="C107" s="54" t="s">
        <v>187</v>
      </c>
      <c r="D107" s="54" t="s">
        <v>187</v>
      </c>
      <c r="E107" s="54" t="s">
        <v>187</v>
      </c>
      <c r="F107" s="54" t="s">
        <v>187</v>
      </c>
      <c r="G107" s="54" t="s">
        <v>187</v>
      </c>
      <c r="H107" s="54" t="s">
        <v>187</v>
      </c>
      <c r="I107" s="54" t="s">
        <v>187</v>
      </c>
    </row>
    <row r="108" spans="1:9" x14ac:dyDescent="0.55000000000000004">
      <c r="A108" s="54" t="s">
        <v>188</v>
      </c>
      <c r="B108" s="54" t="s">
        <v>187</v>
      </c>
      <c r="C108" s="54" t="s">
        <v>187</v>
      </c>
      <c r="D108" s="54" t="s">
        <v>187</v>
      </c>
      <c r="E108" s="54" t="s">
        <v>187</v>
      </c>
      <c r="F108" s="54" t="s">
        <v>187</v>
      </c>
      <c r="G108" s="54" t="s">
        <v>187</v>
      </c>
      <c r="H108" s="54" t="s">
        <v>187</v>
      </c>
      <c r="I108" s="54" t="s">
        <v>187</v>
      </c>
    </row>
    <row r="109" spans="1:9" x14ac:dyDescent="0.55000000000000004">
      <c r="A109" s="54" t="s">
        <v>187</v>
      </c>
      <c r="B109" s="54" t="s">
        <v>187</v>
      </c>
      <c r="C109" s="54" t="s">
        <v>187</v>
      </c>
      <c r="D109" s="54" t="s">
        <v>187</v>
      </c>
      <c r="E109" s="54" t="s">
        <v>187</v>
      </c>
      <c r="F109" s="54" t="s">
        <v>187</v>
      </c>
      <c r="G109" s="54" t="s">
        <v>187</v>
      </c>
      <c r="H109" s="54" t="s">
        <v>187</v>
      </c>
      <c r="I109" s="54" t="s">
        <v>187</v>
      </c>
    </row>
    <row r="110" spans="1:9" x14ac:dyDescent="0.55000000000000004">
      <c r="A110" s="54" t="s">
        <v>187</v>
      </c>
      <c r="B110" s="54" t="s">
        <v>187</v>
      </c>
      <c r="C110" s="54" t="s">
        <v>187</v>
      </c>
      <c r="D110" s="54" t="s">
        <v>187</v>
      </c>
      <c r="E110" s="54" t="s">
        <v>187</v>
      </c>
      <c r="F110" s="54" t="s">
        <v>187</v>
      </c>
      <c r="G110" s="54" t="s">
        <v>187</v>
      </c>
      <c r="H110" s="54" t="s">
        <v>187</v>
      </c>
      <c r="I110" s="54" t="s">
        <v>187</v>
      </c>
    </row>
    <row r="111" spans="1:9" x14ac:dyDescent="0.55000000000000004">
      <c r="A111" s="54" t="s">
        <v>187</v>
      </c>
      <c r="B111" s="54" t="s">
        <v>187</v>
      </c>
      <c r="C111" s="54" t="s">
        <v>187</v>
      </c>
      <c r="D111" s="54" t="s">
        <v>187</v>
      </c>
      <c r="E111" s="54" t="s">
        <v>187</v>
      </c>
      <c r="F111" s="54" t="s">
        <v>187</v>
      </c>
      <c r="G111" s="54" t="s">
        <v>187</v>
      </c>
      <c r="H111" s="54" t="s">
        <v>187</v>
      </c>
      <c r="I111" s="54" t="s">
        <v>187</v>
      </c>
    </row>
    <row r="112" spans="1:9" x14ac:dyDescent="0.55000000000000004">
      <c r="A112" s="54" t="s">
        <v>187</v>
      </c>
      <c r="B112" s="54" t="s">
        <v>187</v>
      </c>
      <c r="C112" s="54" t="s">
        <v>187</v>
      </c>
      <c r="D112" s="54" t="s">
        <v>187</v>
      </c>
      <c r="E112" s="54" t="s">
        <v>187</v>
      </c>
      <c r="F112" s="54" t="s">
        <v>187</v>
      </c>
      <c r="G112" s="54" t="s">
        <v>187</v>
      </c>
      <c r="H112" s="54" t="s">
        <v>187</v>
      </c>
      <c r="I112" s="54" t="s">
        <v>187</v>
      </c>
    </row>
    <row r="113" spans="1:9" x14ac:dyDescent="0.55000000000000004">
      <c r="A113" s="54" t="s">
        <v>187</v>
      </c>
      <c r="B113" s="54" t="s">
        <v>187</v>
      </c>
      <c r="C113" s="54" t="s">
        <v>187</v>
      </c>
      <c r="D113" s="54" t="s">
        <v>187</v>
      </c>
      <c r="E113" s="54" t="s">
        <v>187</v>
      </c>
      <c r="F113" s="54" t="s">
        <v>187</v>
      </c>
      <c r="G113" s="54" t="s">
        <v>187</v>
      </c>
      <c r="H113" s="54" t="s">
        <v>187</v>
      </c>
      <c r="I113" s="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Game Rules</vt:lpstr>
      <vt:lpstr>Base Pays</vt:lpstr>
      <vt:lpstr>Base Game - Calcs</vt:lpstr>
      <vt:lpstr>Wheel</vt:lpstr>
      <vt:lpstr>RTP Checks</vt:lpstr>
      <vt:lpstr>Free Games - Calcs</vt:lpstr>
      <vt:lpstr>export_configuration</vt:lpstr>
      <vt:lpstr>export_main</vt:lpstr>
      <vt:lpstr>export_freegames</vt:lpstr>
      <vt:lpstr>export_holdandspin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Albright, Carlyn</dc:creator>
  <cp:lastModifiedBy>Albright, Carlyn</cp:lastModifiedBy>
  <dcterms:created xsi:type="dcterms:W3CDTF">2021-10-01T18:01:03Z</dcterms:created>
  <dcterms:modified xsi:type="dcterms:W3CDTF">2021-11-17T20:56:56Z</dcterms:modified>
</cp:coreProperties>
</file>