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577852B-D673-4163-8B50-56CA5381E6E9}" xr6:coauthVersionLast="47" xr6:coauthVersionMax="47" xr10:uidLastSave="{00000000-0000-0000-0000-000000000000}"/>
  <bookViews>
    <workbookView xWindow="-120" yWindow="-120" windowWidth="20730" windowHeight="11160" xr2:uid="{2FCD8D83-41B7-48E5-90A0-32FB7F3F5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P10" i="1" s="1"/>
  <c r="J11" i="1"/>
  <c r="P11" i="1" s="1"/>
  <c r="J12" i="1"/>
  <c r="J13" i="1"/>
  <c r="J14" i="1"/>
  <c r="P14" i="1" s="1"/>
  <c r="J15" i="1"/>
  <c r="P15" i="1" s="1"/>
  <c r="J16" i="1"/>
  <c r="J17" i="1"/>
  <c r="G23" i="1"/>
  <c r="N9" i="1"/>
  <c r="N10" i="1"/>
  <c r="N11" i="1"/>
  <c r="N12" i="1"/>
  <c r="N13" i="1"/>
  <c r="N14" i="1"/>
  <c r="N15" i="1"/>
  <c r="N16" i="1"/>
  <c r="N17" i="1"/>
  <c r="N8" i="1"/>
  <c r="M9" i="1"/>
  <c r="O9" i="1" s="1"/>
  <c r="M10" i="1"/>
  <c r="M11" i="1"/>
  <c r="M12" i="1"/>
  <c r="M13" i="1"/>
  <c r="O13" i="1" s="1"/>
  <c r="M14" i="1"/>
  <c r="M15" i="1"/>
  <c r="M16" i="1"/>
  <c r="M17" i="1"/>
  <c r="O17" i="1" s="1"/>
  <c r="M8" i="1"/>
  <c r="P9" i="1"/>
  <c r="P12" i="1"/>
  <c r="P13" i="1"/>
  <c r="P16" i="1"/>
  <c r="P17" i="1"/>
  <c r="P8" i="1"/>
  <c r="F9" i="1"/>
  <c r="L9" i="1" s="1"/>
  <c r="F10" i="1"/>
  <c r="L10" i="1" s="1"/>
  <c r="F11" i="1"/>
  <c r="L11" i="1" s="1"/>
  <c r="F12" i="1"/>
  <c r="L12" i="1" s="1"/>
  <c r="F13" i="1"/>
  <c r="L13" i="1" s="1"/>
  <c r="F14" i="1"/>
  <c r="L14" i="1" s="1"/>
  <c r="F15" i="1"/>
  <c r="L15" i="1" s="1"/>
  <c r="F16" i="1"/>
  <c r="L16" i="1" s="1"/>
  <c r="F17" i="1"/>
  <c r="L17" i="1" s="1"/>
  <c r="F8" i="1"/>
  <c r="L8" i="1" s="1"/>
  <c r="Q17" i="1" l="1"/>
  <c r="R17" i="1" s="1"/>
  <c r="Q13" i="1"/>
  <c r="R13" i="1" s="1"/>
  <c r="Q9" i="1"/>
  <c r="R9" i="1" s="1"/>
  <c r="O15" i="1"/>
  <c r="N34" i="1" s="1"/>
  <c r="O11" i="1"/>
  <c r="O16" i="1"/>
  <c r="O12" i="1"/>
  <c r="Q12" i="1" s="1"/>
  <c r="R12" i="1" s="1"/>
  <c r="M29" i="1"/>
  <c r="G30" i="1"/>
  <c r="G32" i="1"/>
  <c r="G26" i="1"/>
  <c r="M30" i="1"/>
  <c r="G31" i="1"/>
  <c r="G25" i="1"/>
  <c r="G33" i="1"/>
  <c r="G29" i="1"/>
  <c r="O8" i="1"/>
  <c r="Q8" i="1" s="1"/>
  <c r="R8" i="1" s="1"/>
  <c r="O14" i="1"/>
  <c r="Q14" i="1" s="1"/>
  <c r="R14" i="1" s="1"/>
  <c r="O10" i="1"/>
  <c r="Q10" i="1" s="1"/>
  <c r="R10" i="1" s="1"/>
  <c r="Q11" i="1"/>
  <c r="R11" i="1" s="1"/>
  <c r="Q16" i="1"/>
  <c r="R16" i="1" s="1"/>
  <c r="Q15" i="1" l="1"/>
  <c r="G34" i="1" l="1"/>
  <c r="J35" i="1"/>
  <c r="R15" i="1"/>
</calcChain>
</file>

<file path=xl/sharedStrings.xml><?xml version="1.0" encoding="utf-8"?>
<sst xmlns="http://schemas.openxmlformats.org/spreadsheetml/2006/main" count="67" uniqueCount="63">
  <si>
    <t>SNO</t>
  </si>
  <si>
    <t>EMPLOYES NAME</t>
  </si>
  <si>
    <t>E.ID</t>
  </si>
  <si>
    <t>DEGIGNATION</t>
  </si>
  <si>
    <t>B.SALARY</t>
  </si>
  <si>
    <t>SALARY/DAY</t>
  </si>
  <si>
    <t>DA</t>
  </si>
  <si>
    <t>TA</t>
  </si>
  <si>
    <t>HRA</t>
  </si>
  <si>
    <t>Evening  Coffee  Cafe</t>
  </si>
  <si>
    <t>T.ALLOWANCE</t>
  </si>
  <si>
    <t>OVER TIME</t>
  </si>
  <si>
    <t>OT.SALARY</t>
  </si>
  <si>
    <t>PF%</t>
  </si>
  <si>
    <t>ESI%</t>
  </si>
  <si>
    <t>TOTAL FUND</t>
  </si>
  <si>
    <t>GROSS S.</t>
  </si>
  <si>
    <t>T.INCOME</t>
  </si>
  <si>
    <t>A. INCOME</t>
  </si>
  <si>
    <t>MANAGER</t>
  </si>
  <si>
    <t>PA</t>
  </si>
  <si>
    <t>SECERATRY</t>
  </si>
  <si>
    <t>ATTENDENT</t>
  </si>
  <si>
    <t>WORKER1</t>
  </si>
  <si>
    <t>WORKER2</t>
  </si>
  <si>
    <t>WAITERESS1</t>
  </si>
  <si>
    <t>ECC200602</t>
  </si>
  <si>
    <t>ECC200603</t>
  </si>
  <si>
    <t>ECC200604</t>
  </si>
  <si>
    <t>ECC200605</t>
  </si>
  <si>
    <t>ECC200606</t>
  </si>
  <si>
    <t>ECC200607</t>
  </si>
  <si>
    <t>ECC200608</t>
  </si>
  <si>
    <t>ECC200609</t>
  </si>
  <si>
    <t>ECC200628</t>
  </si>
  <si>
    <t>ADERIENE</t>
  </si>
  <si>
    <t>MARINATE</t>
  </si>
  <si>
    <t>AALYA</t>
  </si>
  <si>
    <t>NINO</t>
  </si>
  <si>
    <t>CHLOE</t>
  </si>
  <si>
    <t>SABRINA</t>
  </si>
  <si>
    <t>GISSELE</t>
  </si>
  <si>
    <t>WAITERESS2</t>
  </si>
  <si>
    <t>SAM</t>
  </si>
  <si>
    <t>PIEON2</t>
  </si>
  <si>
    <t>PIEON1</t>
  </si>
  <si>
    <t>ECC200610</t>
  </si>
  <si>
    <t>CHARLES</t>
  </si>
  <si>
    <t>CHRISTIANA</t>
  </si>
  <si>
    <t xml:space="preserve">SALARY SLIP FOR MARCH 2024   </t>
  </si>
  <si>
    <t>NAME</t>
  </si>
  <si>
    <t>EMP NO.</t>
  </si>
  <si>
    <t>EARNING</t>
  </si>
  <si>
    <t>DEDUCTION</t>
  </si>
  <si>
    <t>PF</t>
  </si>
  <si>
    <t>ESI</t>
  </si>
  <si>
    <t>BASIC SALARY</t>
  </si>
  <si>
    <t>OT</t>
  </si>
  <si>
    <t>GROSS SALARY</t>
  </si>
  <si>
    <t>TOTAL DEDUCTION</t>
  </si>
  <si>
    <t>NET SALARY</t>
  </si>
  <si>
    <t>SNO.</t>
  </si>
  <si>
    <r>
      <t xml:space="preserve">  </t>
    </r>
    <r>
      <rPr>
        <sz val="18"/>
        <color theme="1"/>
        <rFont val="Calibri"/>
        <family val="2"/>
        <scheme val="minor"/>
      </rPr>
      <t xml:space="preserve">  </t>
    </r>
    <r>
      <rPr>
        <sz val="18"/>
        <color theme="0" tint="-0.499984740745262"/>
        <rFont val="Algerian"/>
        <family val="5"/>
      </rPr>
      <t>EVENING COFFEE CAFE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</si>
</sst>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 tint="-0.499984740745262"/>
      <name val="Algerian"/>
      <family val="5"/>
    </font>
    <font>
      <sz val="18"/>
      <color theme="0" tint="-0.499984740745262"/>
      <name val="Algerian"/>
      <family val="5"/>
    </font>
    <font>
      <sz val="48"/>
      <color theme="0" tint="-0.499984740745262"/>
      <name val="Algerian"/>
      <family val="5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3" fontId="6" fillId="0" borderId="0" xfId="0" applyNumberFormat="1" applyFont="1"/>
    <xf numFmtId="1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D2EB-1F8E-4B4F-9FD8-302869E45CFE}">
  <dimension ref="A2:R35"/>
  <sheetViews>
    <sheetView tabSelected="1" workbookViewId="0">
      <selection activeCell="D24" sqref="D24"/>
    </sheetView>
  </sheetViews>
  <sheetFormatPr defaultRowHeight="15" x14ac:dyDescent="0.25"/>
  <cols>
    <col min="2" max="2" width="20.140625" customWidth="1"/>
    <col min="3" max="3" width="10.7109375" customWidth="1"/>
    <col min="4" max="4" width="15.7109375" customWidth="1"/>
    <col min="6" max="6" width="15" customWidth="1"/>
    <col min="10" max="10" width="15.28515625" customWidth="1"/>
    <col min="11" max="11" width="10.7109375" customWidth="1"/>
    <col min="12" max="12" width="10.5703125" customWidth="1"/>
    <col min="15" max="15" width="11.42578125" customWidth="1"/>
    <col min="17" max="17" width="11.140625" customWidth="1"/>
    <col min="18" max="18" width="12" customWidth="1"/>
    <col min="19" max="19" width="12.85546875" customWidth="1"/>
  </cols>
  <sheetData>
    <row r="2" spans="1:18" x14ac:dyDescent="0.25">
      <c r="C2" s="4" t="s">
        <v>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8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8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8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8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15</v>
      </c>
      <c r="P7" s="5" t="s">
        <v>16</v>
      </c>
      <c r="Q7" s="5" t="s">
        <v>17</v>
      </c>
      <c r="R7" s="5" t="s">
        <v>18</v>
      </c>
    </row>
    <row r="8" spans="1:18" x14ac:dyDescent="0.25">
      <c r="A8" s="5">
        <v>1</v>
      </c>
      <c r="B8" s="5" t="s">
        <v>35</v>
      </c>
      <c r="C8" s="5" t="s">
        <v>34</v>
      </c>
      <c r="D8" s="5" t="s">
        <v>19</v>
      </c>
      <c r="E8" s="6">
        <v>380000</v>
      </c>
      <c r="F8" s="7">
        <f t="shared" ref="F8:F17" si="0">(E8/30)</f>
        <v>12666.666666666666</v>
      </c>
      <c r="G8" s="5">
        <v>8000</v>
      </c>
      <c r="H8" s="6">
        <v>10000</v>
      </c>
      <c r="I8" s="6">
        <v>12000</v>
      </c>
      <c r="J8" s="6">
        <f>SUM(G8,H8,I8,)</f>
        <v>30000</v>
      </c>
      <c r="K8" s="6">
        <v>3</v>
      </c>
      <c r="L8" s="5">
        <f>F8/8*3</f>
        <v>4750</v>
      </c>
      <c r="M8" s="5">
        <f>E8*12%</f>
        <v>45600</v>
      </c>
      <c r="N8" s="5">
        <f>IF(E8&gt;300000,E8*15%,IF(E8&gt;200000,E8*10%,IF(E8&gt;100000,E8*7%,IF(E8&lt;100000,E8*5%,))))</f>
        <v>57000</v>
      </c>
      <c r="O8" s="5">
        <f>SUM(M8,N8)</f>
        <v>102600</v>
      </c>
      <c r="P8" s="6">
        <f>E8+J8</f>
        <v>410000</v>
      </c>
      <c r="Q8" s="6">
        <f>P8-O8</f>
        <v>307400</v>
      </c>
      <c r="R8" s="5">
        <f>Q8*12</f>
        <v>3688800</v>
      </c>
    </row>
    <row r="9" spans="1:18" x14ac:dyDescent="0.25">
      <c r="A9" s="5">
        <v>2</v>
      </c>
      <c r="B9" s="5" t="s">
        <v>36</v>
      </c>
      <c r="C9" s="5" t="s">
        <v>26</v>
      </c>
      <c r="D9" s="5" t="s">
        <v>20</v>
      </c>
      <c r="E9" s="6">
        <v>220000</v>
      </c>
      <c r="F9" s="7">
        <f t="shared" si="0"/>
        <v>7333.333333333333</v>
      </c>
      <c r="G9" s="5">
        <v>6000</v>
      </c>
      <c r="H9" s="5">
        <v>6000</v>
      </c>
      <c r="I9" s="6">
        <v>10000</v>
      </c>
      <c r="J9" s="6">
        <f t="shared" ref="J9:J17" si="1">SUM(G9,H9,I9,)</f>
        <v>22000</v>
      </c>
      <c r="K9" s="6">
        <v>3</v>
      </c>
      <c r="L9" s="5">
        <f>F9/8*3</f>
        <v>2750</v>
      </c>
      <c r="M9" s="5">
        <f>E9*12%</f>
        <v>26400</v>
      </c>
      <c r="N9" s="5">
        <f>IF(E9&gt;300000,E9*15%,IF(E9&gt;200000,E9*10%,IF(E9&gt;100000,E9*7%,IF(E9&lt;100000,E9*5%,))))</f>
        <v>22000</v>
      </c>
      <c r="O9" s="5">
        <f t="shared" ref="O9:O17" si="2">SUM(M9,N9)</f>
        <v>48400</v>
      </c>
      <c r="P9" s="6">
        <f>E9+J9</f>
        <v>242000</v>
      </c>
      <c r="Q9" s="6">
        <f t="shared" ref="Q9:Q17" si="3">P9-O9</f>
        <v>193600</v>
      </c>
      <c r="R9" s="5">
        <f t="shared" ref="R9:R17" si="4">Q9*12</f>
        <v>2323200</v>
      </c>
    </row>
    <row r="10" spans="1:18" x14ac:dyDescent="0.25">
      <c r="A10" s="5">
        <v>3</v>
      </c>
      <c r="B10" s="5" t="s">
        <v>37</v>
      </c>
      <c r="C10" s="5" t="s">
        <v>27</v>
      </c>
      <c r="D10" s="5" t="s">
        <v>21</v>
      </c>
      <c r="E10" s="6">
        <v>150000</v>
      </c>
      <c r="F10" s="7">
        <f t="shared" si="0"/>
        <v>5000</v>
      </c>
      <c r="G10" s="5">
        <v>5000</v>
      </c>
      <c r="H10" s="5">
        <v>5000</v>
      </c>
      <c r="I10" s="5">
        <v>8000</v>
      </c>
      <c r="J10" s="6">
        <f t="shared" si="1"/>
        <v>18000</v>
      </c>
      <c r="K10" s="6">
        <v>3</v>
      </c>
      <c r="L10" s="5">
        <f>F10/8*3</f>
        <v>1875</v>
      </c>
      <c r="M10" s="5">
        <f>E10*12%</f>
        <v>18000</v>
      </c>
      <c r="N10" s="5">
        <f>IF(E10&gt;300000,E10*15%,IF(E10&gt;200000,E10*10%,IF(E10&gt;100000,E10*7%,IF(E10&lt;100000,E10*5%,))))</f>
        <v>10500.000000000002</v>
      </c>
      <c r="O10" s="5">
        <f t="shared" si="2"/>
        <v>28500</v>
      </c>
      <c r="P10" s="6">
        <f>E10+J10</f>
        <v>168000</v>
      </c>
      <c r="Q10" s="6">
        <f t="shared" si="3"/>
        <v>139500</v>
      </c>
      <c r="R10" s="5">
        <f t="shared" si="4"/>
        <v>1674000</v>
      </c>
    </row>
    <row r="11" spans="1:18" x14ac:dyDescent="0.25">
      <c r="A11" s="5">
        <v>4</v>
      </c>
      <c r="B11" s="5" t="s">
        <v>38</v>
      </c>
      <c r="C11" s="5" t="s">
        <v>28</v>
      </c>
      <c r="D11" s="5" t="s">
        <v>22</v>
      </c>
      <c r="E11" s="6">
        <v>110000</v>
      </c>
      <c r="F11" s="7">
        <f t="shared" si="0"/>
        <v>3666.6666666666665</v>
      </c>
      <c r="G11" s="5">
        <v>4000</v>
      </c>
      <c r="H11" s="5">
        <v>4000</v>
      </c>
      <c r="I11" s="5">
        <v>8000</v>
      </c>
      <c r="J11" s="6">
        <f t="shared" si="1"/>
        <v>16000</v>
      </c>
      <c r="K11" s="6">
        <v>3</v>
      </c>
      <c r="L11" s="5">
        <f>F11/8*3</f>
        <v>1375</v>
      </c>
      <c r="M11" s="5">
        <f>E11*12%</f>
        <v>13200</v>
      </c>
      <c r="N11" s="5">
        <f>IF(E11&gt;300000,E11*15%,IF(E11&gt;200000,E11*10%,IF(E11&gt;100000,E11*7%,IF(E11&lt;100000,E11*5%,))))</f>
        <v>7700.0000000000009</v>
      </c>
      <c r="O11" s="5">
        <f t="shared" si="2"/>
        <v>20900</v>
      </c>
      <c r="P11" s="6">
        <f>E11+J11</f>
        <v>126000</v>
      </c>
      <c r="Q11" s="6">
        <f t="shared" si="3"/>
        <v>105100</v>
      </c>
      <c r="R11" s="5">
        <f t="shared" si="4"/>
        <v>1261200</v>
      </c>
    </row>
    <row r="12" spans="1:18" x14ac:dyDescent="0.25">
      <c r="A12" s="5">
        <v>5</v>
      </c>
      <c r="B12" s="5" t="s">
        <v>43</v>
      </c>
      <c r="C12" s="5" t="s">
        <v>29</v>
      </c>
      <c r="D12" s="5" t="s">
        <v>23</v>
      </c>
      <c r="E12" s="6">
        <v>90000</v>
      </c>
      <c r="F12" s="7">
        <f t="shared" si="0"/>
        <v>3000</v>
      </c>
      <c r="G12" s="5">
        <v>2000</v>
      </c>
      <c r="H12" s="5">
        <v>3000</v>
      </c>
      <c r="I12" s="5">
        <v>5000</v>
      </c>
      <c r="J12" s="6">
        <f t="shared" si="1"/>
        <v>10000</v>
      </c>
      <c r="K12" s="6">
        <v>2</v>
      </c>
      <c r="L12" s="5">
        <f>F12/8*2</f>
        <v>750</v>
      </c>
      <c r="M12" s="5">
        <f>E12*12%</f>
        <v>10800</v>
      </c>
      <c r="N12" s="5">
        <f>IF(E12&gt;300000,E12*15%,IF(E12&gt;200000,E12*10%,IF(E12&gt;100000,E12*7%,IF(E12&lt;100000,E12*5%,))))</f>
        <v>4500</v>
      </c>
      <c r="O12" s="5">
        <f t="shared" si="2"/>
        <v>15300</v>
      </c>
      <c r="P12" s="6">
        <f>E12+J12</f>
        <v>100000</v>
      </c>
      <c r="Q12" s="6">
        <f t="shared" si="3"/>
        <v>84700</v>
      </c>
      <c r="R12" s="5">
        <f t="shared" si="4"/>
        <v>1016400</v>
      </c>
    </row>
    <row r="13" spans="1:18" x14ac:dyDescent="0.25">
      <c r="A13" s="5">
        <v>6</v>
      </c>
      <c r="B13" s="5" t="s">
        <v>39</v>
      </c>
      <c r="C13" s="5" t="s">
        <v>30</v>
      </c>
      <c r="D13" s="5" t="s">
        <v>24</v>
      </c>
      <c r="E13" s="6">
        <v>90000</v>
      </c>
      <c r="F13" s="7">
        <f t="shared" si="0"/>
        <v>3000</v>
      </c>
      <c r="G13" s="5">
        <v>2000</v>
      </c>
      <c r="H13" s="5">
        <v>3000</v>
      </c>
      <c r="I13" s="5">
        <v>5000</v>
      </c>
      <c r="J13" s="6">
        <f t="shared" si="1"/>
        <v>10000</v>
      </c>
      <c r="K13" s="6">
        <v>2</v>
      </c>
      <c r="L13" s="5">
        <f t="shared" ref="L13:L17" si="5">F13/8*2</f>
        <v>750</v>
      </c>
      <c r="M13" s="5">
        <f>E13*12%</f>
        <v>10800</v>
      </c>
      <c r="N13" s="5">
        <f>IF(E13&gt;300000,E13*15%,IF(E13&gt;200000,E13*10%,IF(E13&gt;100000,E13*7%,IF(E13&lt;100000,E13*5%,))))</f>
        <v>4500</v>
      </c>
      <c r="O13" s="5">
        <f t="shared" si="2"/>
        <v>15300</v>
      </c>
      <c r="P13" s="6">
        <f>E13+J13</f>
        <v>100000</v>
      </c>
      <c r="Q13" s="6">
        <f t="shared" si="3"/>
        <v>84700</v>
      </c>
      <c r="R13" s="5">
        <f t="shared" si="4"/>
        <v>1016400</v>
      </c>
    </row>
    <row r="14" spans="1:18" x14ac:dyDescent="0.25">
      <c r="A14" s="5">
        <v>7</v>
      </c>
      <c r="B14" s="5" t="s">
        <v>40</v>
      </c>
      <c r="C14" s="5" t="s">
        <v>31</v>
      </c>
      <c r="D14" s="5" t="s">
        <v>25</v>
      </c>
      <c r="E14" s="6">
        <v>80000</v>
      </c>
      <c r="F14" s="7">
        <f t="shared" si="0"/>
        <v>2666.6666666666665</v>
      </c>
      <c r="G14" s="5">
        <v>2000</v>
      </c>
      <c r="H14" s="5">
        <v>3000</v>
      </c>
      <c r="I14" s="5">
        <v>5000</v>
      </c>
      <c r="J14" s="6">
        <f t="shared" si="1"/>
        <v>10000</v>
      </c>
      <c r="K14" s="6">
        <v>2</v>
      </c>
      <c r="L14" s="7">
        <f t="shared" si="5"/>
        <v>666.66666666666663</v>
      </c>
      <c r="M14" s="5">
        <f>E14*12%</f>
        <v>9600</v>
      </c>
      <c r="N14" s="5">
        <f>IF(E14&gt;300000,E14*15%,IF(E14&gt;200000,E14*10%,IF(E14&gt;100000,E14*7%,IF(E14&lt;100000,E14*5%,))))</f>
        <v>4000</v>
      </c>
      <c r="O14" s="5">
        <f t="shared" si="2"/>
        <v>13600</v>
      </c>
      <c r="P14" s="6">
        <f>E14+J14</f>
        <v>90000</v>
      </c>
      <c r="Q14" s="6">
        <f t="shared" si="3"/>
        <v>76400</v>
      </c>
      <c r="R14" s="5">
        <f t="shared" si="4"/>
        <v>916800</v>
      </c>
    </row>
    <row r="15" spans="1:18" x14ac:dyDescent="0.25">
      <c r="A15" s="5">
        <v>8</v>
      </c>
      <c r="B15" s="5" t="s">
        <v>41</v>
      </c>
      <c r="C15" s="5" t="s">
        <v>32</v>
      </c>
      <c r="D15" s="5" t="s">
        <v>42</v>
      </c>
      <c r="E15" s="6">
        <v>80000</v>
      </c>
      <c r="F15" s="7">
        <f t="shared" si="0"/>
        <v>2666.6666666666665</v>
      </c>
      <c r="G15" s="5">
        <v>2000</v>
      </c>
      <c r="H15" s="5">
        <v>3000</v>
      </c>
      <c r="I15" s="5">
        <v>5000</v>
      </c>
      <c r="J15" s="6">
        <f t="shared" si="1"/>
        <v>10000</v>
      </c>
      <c r="K15" s="6">
        <v>2</v>
      </c>
      <c r="L15" s="7">
        <f t="shared" si="5"/>
        <v>666.66666666666663</v>
      </c>
      <c r="M15" s="5">
        <f>E15*12%</f>
        <v>9600</v>
      </c>
      <c r="N15" s="5">
        <f>IF(E15&gt;300000,E15*15%,IF(E15&gt;200000,E15*10%,IF(E15&gt;100000,E15*7%,IF(E15&lt;100000,E15*5%,))))</f>
        <v>4000</v>
      </c>
      <c r="O15" s="5">
        <f t="shared" si="2"/>
        <v>13600</v>
      </c>
      <c r="P15" s="6">
        <f>E15+J15</f>
        <v>90000</v>
      </c>
      <c r="Q15" s="6">
        <f t="shared" si="3"/>
        <v>76400</v>
      </c>
      <c r="R15" s="5">
        <f t="shared" si="4"/>
        <v>916800</v>
      </c>
    </row>
    <row r="16" spans="1:18" x14ac:dyDescent="0.25">
      <c r="A16" s="5">
        <v>9</v>
      </c>
      <c r="B16" s="5" t="s">
        <v>47</v>
      </c>
      <c r="C16" s="5" t="s">
        <v>33</v>
      </c>
      <c r="D16" s="5" t="s">
        <v>45</v>
      </c>
      <c r="E16" s="6">
        <v>60000</v>
      </c>
      <c r="F16" s="7">
        <f t="shared" si="0"/>
        <v>2000</v>
      </c>
      <c r="G16" s="5">
        <v>2000</v>
      </c>
      <c r="H16" s="5">
        <v>3000</v>
      </c>
      <c r="I16" s="5">
        <v>5000</v>
      </c>
      <c r="J16" s="6">
        <f t="shared" si="1"/>
        <v>10000</v>
      </c>
      <c r="K16" s="6">
        <v>2</v>
      </c>
      <c r="L16" s="5">
        <f t="shared" si="5"/>
        <v>500</v>
      </c>
      <c r="M16" s="5">
        <f>E16*12%</f>
        <v>7200</v>
      </c>
      <c r="N16" s="5">
        <f>IF(E16&gt;300000,E16*15%,IF(E16&gt;200000,E16*10%,IF(E16&gt;100000,E16*7%,IF(E16&lt;100000,E16*5%,))))</f>
        <v>3000</v>
      </c>
      <c r="O16" s="5">
        <f t="shared" si="2"/>
        <v>10200</v>
      </c>
      <c r="P16" s="6">
        <f>E16+J16</f>
        <v>70000</v>
      </c>
      <c r="Q16" s="6">
        <f t="shared" si="3"/>
        <v>59800</v>
      </c>
      <c r="R16" s="5">
        <f t="shared" si="4"/>
        <v>717600</v>
      </c>
    </row>
    <row r="17" spans="1:18" x14ac:dyDescent="0.25">
      <c r="A17" s="5">
        <v>10</v>
      </c>
      <c r="B17" s="5" t="s">
        <v>48</v>
      </c>
      <c r="C17" s="5" t="s">
        <v>46</v>
      </c>
      <c r="D17" s="5" t="s">
        <v>44</v>
      </c>
      <c r="E17" s="6">
        <v>60000</v>
      </c>
      <c r="F17" s="7">
        <f t="shared" si="0"/>
        <v>2000</v>
      </c>
      <c r="G17" s="5">
        <v>2000</v>
      </c>
      <c r="H17" s="5">
        <v>3000</v>
      </c>
      <c r="I17" s="5">
        <v>5000</v>
      </c>
      <c r="J17" s="6">
        <f t="shared" si="1"/>
        <v>10000</v>
      </c>
      <c r="K17" s="6">
        <v>2</v>
      </c>
      <c r="L17" s="5">
        <f t="shared" si="5"/>
        <v>500</v>
      </c>
      <c r="M17" s="5">
        <f>E17*12%</f>
        <v>7200</v>
      </c>
      <c r="N17" s="5">
        <f>IF(E17&gt;300000,E17*15%,IF(E17&gt;200000,E17*10%,IF(E17&gt;100000,E17*7%,IF(E17&lt;100000,E17*5%,))))</f>
        <v>3000</v>
      </c>
      <c r="O17" s="5">
        <f t="shared" si="2"/>
        <v>10200</v>
      </c>
      <c r="P17" s="6">
        <f>E17+J17</f>
        <v>70000</v>
      </c>
      <c r="Q17" s="6">
        <f t="shared" si="3"/>
        <v>59800</v>
      </c>
      <c r="R17" s="5">
        <f t="shared" si="4"/>
        <v>717600</v>
      </c>
    </row>
    <row r="20" spans="1:18" ht="25.5" x14ac:dyDescent="0.4">
      <c r="F20" s="2" t="s">
        <v>62</v>
      </c>
      <c r="G20" s="2"/>
      <c r="H20" s="2"/>
      <c r="I20" s="2"/>
      <c r="J20" s="2"/>
      <c r="K20" s="2"/>
      <c r="L20" s="2"/>
      <c r="M20" s="2"/>
    </row>
    <row r="21" spans="1:18" ht="21.75" x14ac:dyDescent="0.35">
      <c r="G21" s="3" t="s">
        <v>49</v>
      </c>
      <c r="H21" s="2"/>
      <c r="I21" s="2"/>
      <c r="J21" s="2"/>
      <c r="K21" s="2"/>
      <c r="L21" s="2"/>
    </row>
    <row r="22" spans="1:18" x14ac:dyDescent="0.25">
      <c r="G22" s="1"/>
      <c r="H22" s="1"/>
      <c r="I22" s="1"/>
      <c r="J22" s="1"/>
      <c r="K22" s="1"/>
      <c r="L22" s="1"/>
    </row>
    <row r="23" spans="1:18" x14ac:dyDescent="0.25">
      <c r="F23" s="5" t="s">
        <v>50</v>
      </c>
      <c r="G23" s="8" t="str">
        <f>VLOOKUP(G24,A7:R17,2,0)</f>
        <v>GISSELE</v>
      </c>
      <c r="H23" s="5"/>
      <c r="I23" s="5"/>
      <c r="J23" s="5"/>
      <c r="K23" s="5"/>
      <c r="L23" s="5"/>
      <c r="M23" s="5"/>
      <c r="N23" s="5"/>
    </row>
    <row r="24" spans="1:18" x14ac:dyDescent="0.25">
      <c r="F24" s="5" t="s">
        <v>61</v>
      </c>
      <c r="G24" s="5">
        <v>8</v>
      </c>
      <c r="H24" s="5"/>
      <c r="I24" s="5"/>
      <c r="J24" s="5"/>
      <c r="K24" s="5"/>
      <c r="L24" s="5"/>
      <c r="M24" s="5"/>
      <c r="N24" s="5"/>
    </row>
    <row r="25" spans="1:18" x14ac:dyDescent="0.25">
      <c r="F25" s="5" t="s">
        <v>51</v>
      </c>
      <c r="G25" s="5" t="str">
        <f>VLOOKUP(G24,A7:R17,3,0)</f>
        <v>ECC200608</v>
      </c>
      <c r="H25" s="5"/>
      <c r="I25" s="5"/>
      <c r="J25" s="5"/>
      <c r="K25" s="5"/>
      <c r="L25" s="5"/>
      <c r="M25" s="5"/>
      <c r="N25" s="5"/>
    </row>
    <row r="26" spans="1:18" x14ac:dyDescent="0.25">
      <c r="F26" s="5" t="s">
        <v>3</v>
      </c>
      <c r="G26" s="5" t="str">
        <f>VLOOKUP(G24,A7:R17,4,0)</f>
        <v>WAITERESS2</v>
      </c>
      <c r="H26" s="5"/>
      <c r="I26" s="5"/>
      <c r="J26" s="5"/>
      <c r="K26" s="5"/>
      <c r="L26" s="5"/>
      <c r="M26" s="5"/>
      <c r="N26" s="5"/>
    </row>
    <row r="27" spans="1:18" x14ac:dyDescent="0.25">
      <c r="F27" s="5"/>
      <c r="G27" s="5"/>
      <c r="H27" s="5"/>
      <c r="I27" s="5"/>
      <c r="J27" s="5"/>
      <c r="K27" s="5"/>
      <c r="L27" s="5"/>
      <c r="M27" s="5"/>
      <c r="N27" s="5"/>
    </row>
    <row r="28" spans="1:18" x14ac:dyDescent="0.25">
      <c r="F28" s="5" t="s">
        <v>52</v>
      </c>
      <c r="G28" s="5"/>
      <c r="H28" s="5"/>
      <c r="I28" s="5"/>
      <c r="J28" s="5"/>
      <c r="K28" s="5"/>
      <c r="L28" s="5" t="s">
        <v>53</v>
      </c>
      <c r="M28" s="5"/>
      <c r="N28" s="5"/>
    </row>
    <row r="29" spans="1:18" x14ac:dyDescent="0.25">
      <c r="F29" s="5" t="s">
        <v>56</v>
      </c>
      <c r="G29" s="5">
        <f>VLOOKUP(G24,A7:R17,5,0)</f>
        <v>80000</v>
      </c>
      <c r="H29" s="5"/>
      <c r="I29" s="5"/>
      <c r="J29" s="5"/>
      <c r="K29" s="5"/>
      <c r="L29" s="5" t="s">
        <v>54</v>
      </c>
      <c r="M29" s="5">
        <f>VLOOKUP(G24,A7:R17,13,0)</f>
        <v>9600</v>
      </c>
      <c r="N29" s="5"/>
    </row>
    <row r="30" spans="1:18" x14ac:dyDescent="0.25">
      <c r="F30" s="5" t="s">
        <v>8</v>
      </c>
      <c r="G30" s="5">
        <f>VLOOKUP(G24,A7:R17,9,0)</f>
        <v>5000</v>
      </c>
      <c r="H30" s="5"/>
      <c r="I30" s="5"/>
      <c r="J30" s="5"/>
      <c r="K30" s="5"/>
      <c r="L30" s="5" t="s">
        <v>55</v>
      </c>
      <c r="M30" s="5">
        <f>VLOOKUP(G24,A7:R17,14,0)</f>
        <v>4000</v>
      </c>
      <c r="N30" s="5"/>
    </row>
    <row r="31" spans="1:18" x14ac:dyDescent="0.25">
      <c r="F31" s="5" t="s">
        <v>6</v>
      </c>
      <c r="G31" s="5">
        <f>VLOOKUP(G24,A7:R17,7,0)</f>
        <v>2000</v>
      </c>
      <c r="H31" s="5"/>
      <c r="I31" s="5"/>
      <c r="J31" s="5"/>
      <c r="K31" s="5"/>
      <c r="L31" s="5"/>
      <c r="M31" s="5"/>
      <c r="N31" s="5"/>
    </row>
    <row r="32" spans="1:18" x14ac:dyDescent="0.25">
      <c r="F32" s="5" t="s">
        <v>7</v>
      </c>
      <c r="G32" s="5">
        <f>VLOOKUP(G24,A7:R17,8,0)</f>
        <v>3000</v>
      </c>
      <c r="H32" s="5"/>
      <c r="I32" s="5"/>
      <c r="J32" s="5"/>
      <c r="K32" s="5"/>
      <c r="L32" s="5"/>
      <c r="M32" s="5"/>
      <c r="N32" s="5"/>
    </row>
    <row r="33" spans="6:14" x14ac:dyDescent="0.25">
      <c r="F33" s="5" t="s">
        <v>57</v>
      </c>
      <c r="G33" s="5">
        <f>VLOOKUP(G24,A7:R17,11,0)</f>
        <v>2</v>
      </c>
      <c r="H33" s="5"/>
      <c r="I33" s="5"/>
      <c r="J33" s="5"/>
      <c r="K33" s="5"/>
      <c r="L33" s="5"/>
      <c r="M33" s="5"/>
      <c r="N33" s="5"/>
    </row>
    <row r="34" spans="6:14" x14ac:dyDescent="0.25">
      <c r="F34" s="5" t="s">
        <v>58</v>
      </c>
      <c r="G34" s="5">
        <f>VLOOKUP(G24,A7:R17,16,0)</f>
        <v>90000</v>
      </c>
      <c r="H34" s="5"/>
      <c r="I34" s="5"/>
      <c r="J34" s="5"/>
      <c r="K34" s="5"/>
      <c r="L34" s="9" t="s">
        <v>59</v>
      </c>
      <c r="M34" s="9"/>
      <c r="N34" s="5">
        <f>VLOOKUP(G24,A7:R17,15,0)</f>
        <v>13600</v>
      </c>
    </row>
    <row r="35" spans="6:14" x14ac:dyDescent="0.25">
      <c r="F35" s="5"/>
      <c r="G35" s="5"/>
      <c r="H35" s="9" t="s">
        <v>60</v>
      </c>
      <c r="I35" s="9"/>
      <c r="J35" s="5">
        <f>VLOOKUP(G24,A7:R17,17,0)</f>
        <v>76400</v>
      </c>
      <c r="K35" s="5"/>
      <c r="L35" s="5"/>
      <c r="M35" s="5"/>
      <c r="N35" s="5"/>
    </row>
  </sheetData>
  <mergeCells count="5">
    <mergeCell ref="H35:I35"/>
    <mergeCell ref="C2:O5"/>
    <mergeCell ref="F20:M20"/>
    <mergeCell ref="G21:L21"/>
    <mergeCell ref="L34:M34"/>
  </mergeCells>
  <phoneticPr fontId="1" type="noConversion"/>
  <dataValidations count="1">
    <dataValidation type="list" allowBlank="1" showInputMessage="1" showErrorMessage="1" sqref="G24" xr:uid="{80F86957-3CB2-4DDC-8C75-2F3BB719E32B}">
      <formula1>$A$7:$A$17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2024-06-11T13:11:48Z</dcterms:created>
  <dcterms:modified xsi:type="dcterms:W3CDTF">2024-06-20T13:59:24Z</dcterms:modified>
</cp:coreProperties>
</file>