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81D0D137-A416-4A5A-8F8A-8E071E13E2E8}" xr6:coauthVersionLast="47" xr6:coauthVersionMax="47" xr10:uidLastSave="{00000000-0000-0000-0000-000000000000}"/>
  <bookViews>
    <workbookView xWindow="-120" yWindow="-120" windowWidth="29040" windowHeight="15840" activeTab="1" xr2:uid="{5BDD0BFE-15A4-4B45-9B3D-718838868B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5" i="2"/>
  <c r="L8" i="2" s="1"/>
  <c r="P11" i="2"/>
  <c r="P8" i="2"/>
  <c r="P12" i="2" s="1"/>
  <c r="P5" i="2"/>
  <c r="P22" i="2" l="1"/>
  <c r="P15" i="2"/>
  <c r="P21" i="2"/>
  <c r="P26" i="2"/>
  <c r="L12" i="2"/>
  <c r="L21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M8" i="1"/>
  <c r="M7" i="1"/>
  <c r="M6" i="1"/>
  <c r="M5" i="1"/>
  <c r="P24" i="2" l="1"/>
  <c r="P17" i="2"/>
  <c r="L15" i="2"/>
  <c r="L22" i="2"/>
  <c r="P23" i="2" l="1"/>
  <c r="P18" i="2"/>
  <c r="L24" i="2"/>
  <c r="L17" i="2"/>
  <c r="L23" i="2" l="1"/>
  <c r="L18" i="2"/>
</calcChain>
</file>

<file path=xl/sharedStrings.xml><?xml version="1.0" encoding="utf-8"?>
<sst xmlns="http://schemas.openxmlformats.org/spreadsheetml/2006/main" count="44" uniqueCount="43">
  <si>
    <t>Price</t>
  </si>
  <si>
    <t>Shares</t>
  </si>
  <si>
    <t>MC</t>
  </si>
  <si>
    <t>Cash</t>
  </si>
  <si>
    <t>Debt</t>
  </si>
  <si>
    <t>EV</t>
  </si>
  <si>
    <t>Revenue</t>
  </si>
  <si>
    <t>Sales of products</t>
  </si>
  <si>
    <t>Sales of services and other</t>
  </si>
  <si>
    <t>COGS products</t>
  </si>
  <si>
    <t>COGS servive and other</t>
  </si>
  <si>
    <t>Gross profit</t>
  </si>
  <si>
    <t>SG&amp;A</t>
  </si>
  <si>
    <t>R&amp;D</t>
  </si>
  <si>
    <t>OpEx</t>
  </si>
  <si>
    <t>OpInc</t>
  </si>
  <si>
    <t>Interest income</t>
  </si>
  <si>
    <t>Interest expense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</si>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</sst>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right"/>
    </xf>
    <xf numFmtId="9" fontId="0" fillId="0" borderId="0" xfId="0" applyNumberFormat="1"/>
    <xf numFmtId="9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9C0F-3C44-4A0F-AF64-DED575E66935}">
  <dimension ref="L3:M8"/>
  <sheetViews>
    <sheetView workbookViewId="0">
      <selection activeCell="M9" sqref="M9"/>
    </sheetView>
  </sheetViews>
  <sheetFormatPr defaultRowHeight="12.75" x14ac:dyDescent="0.2"/>
  <sheetData>
    <row r="3" spans="12:13" x14ac:dyDescent="0.2">
      <c r="L3" t="s">
        <v>0</v>
      </c>
      <c r="M3" s="1">
        <v>55.33</v>
      </c>
    </row>
    <row r="4" spans="12:13" x14ac:dyDescent="0.2">
      <c r="L4" t="s">
        <v>1</v>
      </c>
      <c r="M4" s="1">
        <v>1849</v>
      </c>
    </row>
    <row r="5" spans="12:13" x14ac:dyDescent="0.2">
      <c r="L5" t="s">
        <v>2</v>
      </c>
      <c r="M5" s="1">
        <f>+M3*M4</f>
        <v>102305.17</v>
      </c>
    </row>
    <row r="6" spans="12:13" x14ac:dyDescent="0.2">
      <c r="L6" t="s">
        <v>3</v>
      </c>
      <c r="M6" s="1">
        <f>2961+18</f>
        <v>2979</v>
      </c>
    </row>
    <row r="7" spans="12:13" x14ac:dyDescent="0.2">
      <c r="L7" t="s">
        <v>4</v>
      </c>
      <c r="M7" s="1">
        <f>410+6338</f>
        <v>6748</v>
      </c>
    </row>
    <row r="8" spans="12:13" x14ac:dyDescent="0.2">
      <c r="L8" t="s">
        <v>5</v>
      </c>
      <c r="M8" s="1">
        <f>+M5-M6+M7</f>
        <v>106074.17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6F14-2136-4185-BA4D-C81B164102E3}">
  <dimension ref="B2:AS26"/>
  <sheetViews>
    <sheetView tabSelected="1" workbookViewId="0">
      <selection activeCell="L25" sqref="L25"/>
    </sheetView>
  </sheetViews>
  <sheetFormatPr defaultRowHeight="12.75" x14ac:dyDescent="0.2"/>
  <cols>
    <col min="1" max="1" width="2.85546875" style="1" customWidth="1"/>
    <col min="2" max="2" width="23.7109375" style="1" bestFit="1" customWidth="1"/>
    <col min="3" max="16384" width="9.140625" style="1"/>
  </cols>
  <sheetData>
    <row r="2" spans="2:45" s="3" customFormat="1" x14ac:dyDescent="0.2"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T2" s="3">
        <v>2014</v>
      </c>
      <c r="U2" s="3">
        <f>+T2+1</f>
        <v>2015</v>
      </c>
      <c r="V2" s="3">
        <f t="shared" ref="V2:AS2" si="0">+U2+1</f>
        <v>2016</v>
      </c>
      <c r="W2" s="3">
        <f t="shared" si="0"/>
        <v>2017</v>
      </c>
      <c r="X2" s="3">
        <f t="shared" si="0"/>
        <v>2018</v>
      </c>
      <c r="Y2" s="3">
        <f t="shared" si="0"/>
        <v>2019</v>
      </c>
      <c r="Z2" s="3">
        <f t="shared" si="0"/>
        <v>2020</v>
      </c>
      <c r="AA2" s="3">
        <f t="shared" si="0"/>
        <v>2021</v>
      </c>
      <c r="AB2" s="3">
        <f t="shared" si="0"/>
        <v>2022</v>
      </c>
      <c r="AC2" s="3">
        <f t="shared" si="0"/>
        <v>2023</v>
      </c>
      <c r="AD2" s="3">
        <f t="shared" si="0"/>
        <v>2024</v>
      </c>
      <c r="AE2" s="3">
        <f t="shared" si="0"/>
        <v>2025</v>
      </c>
      <c r="AF2" s="3">
        <f t="shared" si="0"/>
        <v>2026</v>
      </c>
      <c r="AG2" s="3">
        <f t="shared" si="0"/>
        <v>2027</v>
      </c>
      <c r="AH2" s="3">
        <f t="shared" si="0"/>
        <v>2028</v>
      </c>
      <c r="AI2" s="3">
        <f t="shared" si="0"/>
        <v>2029</v>
      </c>
      <c r="AJ2" s="3">
        <f t="shared" si="0"/>
        <v>2030</v>
      </c>
      <c r="AK2" s="3">
        <f t="shared" si="0"/>
        <v>2031</v>
      </c>
      <c r="AL2" s="3">
        <f t="shared" si="0"/>
        <v>2032</v>
      </c>
      <c r="AM2" s="3">
        <f t="shared" si="0"/>
        <v>2033</v>
      </c>
      <c r="AN2" s="3">
        <f t="shared" si="0"/>
        <v>2034</v>
      </c>
      <c r="AO2" s="3">
        <f t="shared" si="0"/>
        <v>2035</v>
      </c>
      <c r="AP2" s="3">
        <f t="shared" si="0"/>
        <v>2036</v>
      </c>
      <c r="AQ2" s="3">
        <f t="shared" si="0"/>
        <v>2037</v>
      </c>
      <c r="AR2" s="3">
        <f t="shared" si="0"/>
        <v>2038</v>
      </c>
      <c r="AS2" s="3">
        <f t="shared" si="0"/>
        <v>2039</v>
      </c>
    </row>
    <row r="3" spans="2:45" x14ac:dyDescent="0.2">
      <c r="B3" s="1" t="s">
        <v>7</v>
      </c>
      <c r="L3" s="1">
        <v>6886</v>
      </c>
      <c r="P3" s="1">
        <v>6852</v>
      </c>
    </row>
    <row r="4" spans="2:45" x14ac:dyDescent="0.2">
      <c r="B4" s="1" t="s">
        <v>8</v>
      </c>
      <c r="L4" s="1">
        <v>1277</v>
      </c>
      <c r="P4" s="1">
        <v>1387</v>
      </c>
    </row>
    <row r="5" spans="2:45" s="2" customFormat="1" x14ac:dyDescent="0.2">
      <c r="B5" s="2" t="s">
        <v>6</v>
      </c>
      <c r="L5" s="2">
        <f>+L3+L4</f>
        <v>8163</v>
      </c>
      <c r="P5" s="2">
        <f>+P3+P4</f>
        <v>8239</v>
      </c>
    </row>
    <row r="6" spans="2:45" x14ac:dyDescent="0.2">
      <c r="B6" s="1" t="s">
        <v>9</v>
      </c>
      <c r="L6" s="1">
        <v>4528</v>
      </c>
      <c r="P6" s="1">
        <v>4270</v>
      </c>
    </row>
    <row r="7" spans="2:45" x14ac:dyDescent="0.2">
      <c r="B7" s="1" t="s">
        <v>10</v>
      </c>
      <c r="L7" s="1">
        <v>747</v>
      </c>
      <c r="P7" s="1">
        <v>795</v>
      </c>
    </row>
    <row r="8" spans="2:45" s="2" customFormat="1" x14ac:dyDescent="0.2">
      <c r="B8" s="2" t="s">
        <v>11</v>
      </c>
      <c r="L8" s="2">
        <f>+L5-L6-L7</f>
        <v>2888</v>
      </c>
      <c r="P8" s="2">
        <f>+P5-P6-P7</f>
        <v>3174</v>
      </c>
    </row>
    <row r="9" spans="2:45" x14ac:dyDescent="0.2">
      <c r="B9" s="1" t="s">
        <v>12</v>
      </c>
      <c r="L9" s="1">
        <v>1388</v>
      </c>
      <c r="P9" s="1">
        <v>1425</v>
      </c>
    </row>
    <row r="10" spans="2:45" x14ac:dyDescent="0.2">
      <c r="B10" s="1" t="s">
        <v>13</v>
      </c>
      <c r="L10" s="1">
        <v>333</v>
      </c>
      <c r="P10" s="1">
        <v>364</v>
      </c>
    </row>
    <row r="11" spans="2:45" x14ac:dyDescent="0.2">
      <c r="B11" s="1" t="s">
        <v>14</v>
      </c>
      <c r="L11" s="1">
        <f>+SUM(L9:L10)</f>
        <v>1721</v>
      </c>
      <c r="P11" s="1">
        <f>+SUM(P9:P10)</f>
        <v>1789</v>
      </c>
    </row>
    <row r="12" spans="2:45" s="2" customFormat="1" x14ac:dyDescent="0.2">
      <c r="B12" s="2" t="s">
        <v>15</v>
      </c>
      <c r="L12" s="2">
        <f>+L8-L11</f>
        <v>1167</v>
      </c>
      <c r="P12" s="2">
        <f>+P8-P11</f>
        <v>1385</v>
      </c>
    </row>
    <row r="13" spans="2:45" x14ac:dyDescent="0.2">
      <c r="B13" s="1" t="s">
        <v>16</v>
      </c>
      <c r="L13" s="1">
        <v>38</v>
      </c>
      <c r="P13" s="1">
        <v>46</v>
      </c>
    </row>
    <row r="14" spans="2:45" x14ac:dyDescent="0.2">
      <c r="B14" s="1" t="s">
        <v>17</v>
      </c>
      <c r="L14" s="1">
        <v>-63</v>
      </c>
      <c r="P14" s="1">
        <v>-13</v>
      </c>
    </row>
    <row r="15" spans="2:45" x14ac:dyDescent="0.2">
      <c r="B15" s="1" t="s">
        <v>18</v>
      </c>
      <c r="L15" s="1">
        <f>+L12+L13+L14</f>
        <v>1142</v>
      </c>
      <c r="P15" s="1">
        <f>+P12+P13+P14</f>
        <v>1418</v>
      </c>
    </row>
    <row r="16" spans="2:45" x14ac:dyDescent="0.2">
      <c r="B16" s="1" t="s">
        <v>19</v>
      </c>
      <c r="L16" s="1">
        <v>349</v>
      </c>
      <c r="P16" s="1">
        <v>315</v>
      </c>
    </row>
    <row r="17" spans="2:16" s="2" customFormat="1" x14ac:dyDescent="0.2">
      <c r="B17" s="2" t="s">
        <v>20</v>
      </c>
      <c r="L17" s="2">
        <f>+L15-L16</f>
        <v>793</v>
      </c>
      <c r="P17" s="2">
        <f>+P15-P16</f>
        <v>1103</v>
      </c>
    </row>
    <row r="18" spans="2:16" x14ac:dyDescent="0.2">
      <c r="B18" s="1" t="s">
        <v>21</v>
      </c>
      <c r="L18" s="6">
        <f>+L17/L19</f>
        <v>0.42338494394020287</v>
      </c>
      <c r="P18" s="6">
        <f>+P17/P19</f>
        <v>0.59460916442048517</v>
      </c>
    </row>
    <row r="19" spans="2:16" x14ac:dyDescent="0.2">
      <c r="B19" s="1" t="s">
        <v>1</v>
      </c>
      <c r="L19" s="1">
        <v>1873</v>
      </c>
      <c r="P19" s="1">
        <v>1855</v>
      </c>
    </row>
    <row r="21" spans="2:16" s="4" customFormat="1" x14ac:dyDescent="0.2">
      <c r="B21" s="4" t="s">
        <v>22</v>
      </c>
      <c r="L21" s="4">
        <f>+L8/L5</f>
        <v>0.35379149822369227</v>
      </c>
      <c r="P21" s="4">
        <f>+P8/P5</f>
        <v>0.38524092729700204</v>
      </c>
    </row>
    <row r="22" spans="2:16" s="4" customFormat="1" x14ac:dyDescent="0.2">
      <c r="B22" s="4" t="s">
        <v>23</v>
      </c>
      <c r="L22" s="4">
        <f>+L12/L5</f>
        <v>0.14296214626975376</v>
      </c>
      <c r="P22" s="4">
        <f>+P12/P5</f>
        <v>0.1681029251122709</v>
      </c>
    </row>
    <row r="23" spans="2:16" s="4" customFormat="1" x14ac:dyDescent="0.2">
      <c r="B23" s="4" t="s">
        <v>24</v>
      </c>
      <c r="L23" s="4">
        <f>+L17/L5</f>
        <v>9.7145657233860094E-2</v>
      </c>
      <c r="P23" s="4">
        <f>+P17/P5</f>
        <v>0.13387547032406846</v>
      </c>
    </row>
    <row r="24" spans="2:16" s="4" customFormat="1" x14ac:dyDescent="0.2">
      <c r="B24" s="4" t="s">
        <v>25</v>
      </c>
      <c r="L24" s="4">
        <f>+L16/L15</f>
        <v>0.30560420315236425</v>
      </c>
      <c r="P24" s="4">
        <f>+P16/P15</f>
        <v>0.22214386459802538</v>
      </c>
    </row>
    <row r="25" spans="2:16" s="4" customFormat="1" x14ac:dyDescent="0.2"/>
    <row r="26" spans="2:16" s="5" customFormat="1" x14ac:dyDescent="0.2">
      <c r="B26" s="5" t="s">
        <v>26</v>
      </c>
      <c r="P26" s="5">
        <f>+P5/L5-1</f>
        <v>9.3103025848340071E-3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2024-09-04T17:26:11Z</dcterms:created>
  <dcterms:modified xsi:type="dcterms:W3CDTF">2024-09-04T18:01:37Z</dcterms:modified>
</cp:coreProperties>
</file>