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BE89823A-B8D3-49DE-A505-5D9B8A50A3B8}" xr6:coauthVersionLast="47" xr6:coauthVersionMax="47" xr10:uidLastSave="{00000000-0000-0000-0000-000000000000}"/>
  <bookViews>
    <workbookView xWindow="810" yWindow="165" windowWidth="14325" windowHeight="15300" activeTab="1" xr2:uid="{4DF8F132-9272-4AB1-A54C-C3B71A1DB5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" i="2" l="1"/>
  <c r="AB31" i="2"/>
  <c r="AB26" i="2"/>
  <c r="O31" i="2"/>
  <c r="N31" i="2"/>
  <c r="M31" i="2"/>
  <c r="L31" i="2"/>
  <c r="K31" i="2"/>
  <c r="J31" i="2"/>
  <c r="I31" i="2"/>
  <c r="P31" i="2"/>
  <c r="AA12" i="2"/>
  <c r="AA9" i="2"/>
  <c r="AA21" i="2" s="1"/>
  <c r="AB12" i="2"/>
  <c r="AB9" i="2"/>
  <c r="I26" i="2"/>
  <c r="I12" i="2"/>
  <c r="I9" i="2"/>
  <c r="I21" i="2" s="1"/>
  <c r="M26" i="2"/>
  <c r="M12" i="2"/>
  <c r="M9" i="2"/>
  <c r="M21" i="2" s="1"/>
  <c r="J14" i="2"/>
  <c r="J26" i="2"/>
  <c r="J12" i="2"/>
  <c r="J9" i="2"/>
  <c r="N14" i="2"/>
  <c r="N26" i="2"/>
  <c r="N12" i="2"/>
  <c r="N9" i="2"/>
  <c r="N5" i="2"/>
  <c r="O5" i="2"/>
  <c r="P5" i="2"/>
  <c r="K14" i="2"/>
  <c r="K26" i="2"/>
  <c r="K12" i="2"/>
  <c r="K9" i="2"/>
  <c r="O14" i="2"/>
  <c r="O26" i="2"/>
  <c r="O12" i="2"/>
  <c r="O9" i="2"/>
  <c r="L14" i="2"/>
  <c r="L26" i="2"/>
  <c r="L12" i="2"/>
  <c r="L9" i="2"/>
  <c r="L21" i="2" s="1"/>
  <c r="P26" i="2"/>
  <c r="P14" i="2"/>
  <c r="P12" i="2"/>
  <c r="P9" i="2"/>
  <c r="L8" i="1"/>
  <c r="L7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N32" i="2" l="1"/>
  <c r="O32" i="2"/>
  <c r="L32" i="2"/>
  <c r="M32" i="2"/>
  <c r="P32" i="2"/>
  <c r="AA13" i="2"/>
  <c r="AB13" i="2"/>
  <c r="AB22" i="2" s="1"/>
  <c r="AB15" i="2"/>
  <c r="AB21" i="2"/>
  <c r="I13" i="2"/>
  <c r="M13" i="2"/>
  <c r="J13" i="2"/>
  <c r="J15" i="2" s="1"/>
  <c r="J17" i="2" s="1"/>
  <c r="J21" i="2"/>
  <c r="N13" i="2"/>
  <c r="N22" i="2" s="1"/>
  <c r="N21" i="2"/>
  <c r="P13" i="2"/>
  <c r="P15" i="2" s="1"/>
  <c r="P17" i="2" s="1"/>
  <c r="P21" i="2"/>
  <c r="K13" i="2"/>
  <c r="K22" i="2" s="1"/>
  <c r="K15" i="2"/>
  <c r="K21" i="2"/>
  <c r="O13" i="2"/>
  <c r="O15" i="2" s="1"/>
  <c r="O21" i="2"/>
  <c r="L13" i="2"/>
  <c r="L15" i="2" s="1"/>
  <c r="L24" i="2" s="1"/>
  <c r="J22" i="2" l="1"/>
  <c r="P24" i="2"/>
  <c r="P22" i="2"/>
  <c r="AA22" i="2"/>
  <c r="AA15" i="2"/>
  <c r="AB24" i="2"/>
  <c r="AB17" i="2"/>
  <c r="I22" i="2"/>
  <c r="I15" i="2"/>
  <c r="M22" i="2"/>
  <c r="M15" i="2"/>
  <c r="J24" i="2"/>
  <c r="N15" i="2"/>
  <c r="N24" i="2" s="1"/>
  <c r="P23" i="2"/>
  <c r="P18" i="2"/>
  <c r="K24" i="2"/>
  <c r="K17" i="2"/>
  <c r="O22" i="2"/>
  <c r="O24" i="2"/>
  <c r="O17" i="2"/>
  <c r="L22" i="2"/>
  <c r="L17" i="2"/>
  <c r="L23" i="2"/>
  <c r="L18" i="2"/>
  <c r="AA24" i="2" l="1"/>
  <c r="AA17" i="2"/>
  <c r="AB23" i="2"/>
  <c r="AB18" i="2"/>
  <c r="I24" i="2"/>
  <c r="I17" i="2"/>
  <c r="M24" i="2"/>
  <c r="M17" i="2"/>
  <c r="J23" i="2"/>
  <c r="J18" i="2"/>
  <c r="N17" i="2"/>
  <c r="N23" i="2" s="1"/>
  <c r="K23" i="2"/>
  <c r="K18" i="2"/>
  <c r="O23" i="2"/>
  <c r="O18" i="2"/>
  <c r="AA23" i="2" l="1"/>
  <c r="AA18" i="2"/>
  <c r="I23" i="2"/>
  <c r="I18" i="2"/>
  <c r="M23" i="2"/>
  <c r="M18" i="2"/>
  <c r="N18" i="2"/>
</calcChain>
</file>

<file path=xl/sharedStrings.xml><?xml version="1.0" encoding="utf-8"?>
<sst xmlns="http://schemas.openxmlformats.org/spreadsheetml/2006/main" count="48" uniqueCount="47">
  <si>
    <t>Revenue</t>
  </si>
  <si>
    <t>COGS</t>
  </si>
  <si>
    <t>Gross profit</t>
  </si>
  <si>
    <t>SG&amp;A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</si>
  <si>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</si>
  <si>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</si>
  <si>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</si>
  <si>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</si>
  <si>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</si>
  <si>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</si>
  <si>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</si>
  <si>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</si>
  <si>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</si>
  <si>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</si>
  <si>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</si>
  <si>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</si>
  <si>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</si>
  <si>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</si>
  <si>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</si>
  <si>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</si>
  <si>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</si>
  <si>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</si>
  <si>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</si>
  <si>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</si>
  <si>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</si>
  <si>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</si>
  <si>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</si>
  <si>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</si>
  <si>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</si>
  <si>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</si>
  <si>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</si>
  <si>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</si>
  <si>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</si>
  <si>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</si>
  <si>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</si>
  <si>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</si>
  <si>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</si>
  <si>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</si>
  <si>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</si>
  <si>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Semiconductors</t>
  </si>
  <si>
    <t>OS</t>
  </si>
  <si>
    <t>CSA</t>
  </si>
  <si>
    <t>L&amp;S</t>
  </si>
  <si>
    <t>CFFO</t>
  </si>
  <si>
    <t>CapEx</t>
  </si>
  <si>
    <t>FCF</t>
  </si>
  <si>
    <t>TTM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</si>
</sst>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9525</xdr:rowOff>
    </xdr:from>
    <xdr:to>
      <xdr:col>16</xdr:col>
      <xdr:colOff>38100</xdr:colOff>
      <xdr:row>39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569FD53-4EF4-0B8A-BCF7-70A76FA67D2E}"/>
            </a:ext>
          </a:extLst>
        </xdr:cNvPr>
        <xdr:cNvCxnSpPr/>
      </xdr:nvCxnSpPr>
      <xdr:spPr>
        <a:xfrm>
          <a:off x="10296525" y="9525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0</xdr:row>
      <xdr:rowOff>28575</xdr:rowOff>
    </xdr:from>
    <xdr:to>
      <xdr:col>28</xdr:col>
      <xdr:colOff>28575</xdr:colOff>
      <xdr:row>39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00653B9-7DAD-4069-BDD4-27688ED7D8E5}"/>
            </a:ext>
          </a:extLst>
        </xdr:cNvPr>
        <xdr:cNvCxnSpPr/>
      </xdr:nvCxnSpPr>
      <xdr:spPr>
        <a:xfrm>
          <a:off x="17602200" y="28575"/>
          <a:ext cx="0" cy="63246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A521-879F-4D09-BFDE-A96C425137BB}">
  <dimension ref="K3:L8"/>
  <sheetViews>
    <sheetView workbookViewId="0">
      <selection activeCell="L4" sqref="L4"/>
    </sheetView>
  </sheetViews>
  <sheetFormatPr defaultRowHeight="12.75" x14ac:dyDescent="0.2"/>
  <sheetData>
    <row r="3" spans="11:12" x14ac:dyDescent="0.2">
      <c r="K3" t="s">
        <v>34</v>
      </c>
      <c r="L3" s="5">
        <v>5.9</v>
      </c>
    </row>
    <row r="4" spans="11:12" x14ac:dyDescent="0.2">
      <c r="K4" t="s">
        <v>12</v>
      </c>
      <c r="L4" s="1">
        <v>99.844393999999994</v>
      </c>
    </row>
    <row r="5" spans="11:12" x14ac:dyDescent="0.2">
      <c r="K5" t="s">
        <v>35</v>
      </c>
      <c r="L5" s="1">
        <f>+L3*L4</f>
        <v>589.08192459999998</v>
      </c>
    </row>
    <row r="6" spans="11:12" x14ac:dyDescent="0.2">
      <c r="K6" t="s">
        <v>36</v>
      </c>
      <c r="L6" s="1">
        <v>1097</v>
      </c>
    </row>
    <row r="7" spans="11:12" x14ac:dyDescent="0.2">
      <c r="K7" t="s">
        <v>37</v>
      </c>
      <c r="L7" s="1">
        <f>610+1886</f>
        <v>2496</v>
      </c>
    </row>
    <row r="8" spans="11:12" x14ac:dyDescent="0.2">
      <c r="K8" t="s">
        <v>38</v>
      </c>
      <c r="L8" s="1">
        <f>+L5-L6+L7</f>
        <v>1988.0819246000001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4216-DE2A-4CFB-9F36-A86598DB36C5}">
  <dimension ref="A2:AM32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2" spans="1:39" x14ac:dyDescent="0.2">
      <c r="A2" s="3"/>
      <c r="B2" s="3" t="s">
        <v>18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19</v>
      </c>
      <c r="H2" s="3" t="s">
        <v>20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x14ac:dyDescent="0.2">
      <c r="A3" s="1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v>345</v>
      </c>
      <c r="O3" s="3">
        <v>372</v>
      </c>
      <c r="P3" s="3">
        <v>381</v>
      </c>
      <c r="Q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">
      <c r="A4" s="8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233</v>
      </c>
      <c r="O4" s="3">
        <v>224</v>
      </c>
      <c r="P4" s="3">
        <v>266</v>
      </c>
      <c r="Q4" s="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6" customFormat="1" x14ac:dyDescent="0.2">
      <c r="A5" s="9" t="s">
        <v>39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>
        <v>629</v>
      </c>
      <c r="N5" s="10">
        <f>+SUM(N3:N4)</f>
        <v>578</v>
      </c>
      <c r="O5" s="10">
        <f>+SUM(O3:O4)</f>
        <v>596</v>
      </c>
      <c r="P5" s="10">
        <f>+SUM(P3:P4)</f>
        <v>647</v>
      </c>
      <c r="Q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">
      <c r="A6" s="8" t="s">
        <v>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279</v>
      </c>
      <c r="N6" s="3">
        <v>268</v>
      </c>
      <c r="O6" s="3">
        <v>221</v>
      </c>
      <c r="P6" s="3">
        <v>233</v>
      </c>
      <c r="Q6" s="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6" customFormat="1" x14ac:dyDescent="0.2">
      <c r="A7" s="6" t="s">
        <v>0</v>
      </c>
      <c r="I7" s="6">
        <v>1177</v>
      </c>
      <c r="J7" s="6">
        <v>927</v>
      </c>
      <c r="K7" s="6">
        <v>851</v>
      </c>
      <c r="L7" s="6">
        <v>904</v>
      </c>
      <c r="M7" s="6">
        <v>908</v>
      </c>
      <c r="N7" s="6">
        <v>847</v>
      </c>
      <c r="O7" s="6">
        <v>819</v>
      </c>
      <c r="P7" s="6">
        <v>881</v>
      </c>
      <c r="AA7" s="6">
        <v>4819</v>
      </c>
      <c r="AB7" s="6">
        <v>3590</v>
      </c>
    </row>
    <row r="8" spans="1:39" x14ac:dyDescent="0.2">
      <c r="A8" s="1" t="s">
        <v>1</v>
      </c>
      <c r="I8" s="1">
        <v>920</v>
      </c>
      <c r="J8" s="1">
        <v>717</v>
      </c>
      <c r="K8" s="1">
        <v>650</v>
      </c>
      <c r="L8" s="1">
        <v>699</v>
      </c>
      <c r="M8" s="1">
        <v>683</v>
      </c>
      <c r="N8" s="1">
        <v>629</v>
      </c>
      <c r="O8" s="1">
        <v>594</v>
      </c>
      <c r="P8" s="1">
        <v>646</v>
      </c>
      <c r="AA8" s="1">
        <v>3561</v>
      </c>
      <c r="AB8" s="1">
        <v>2750</v>
      </c>
    </row>
    <row r="9" spans="1:39" x14ac:dyDescent="0.2">
      <c r="A9" s="1" t="s">
        <v>2</v>
      </c>
      <c r="I9" s="1">
        <f>+I7-I8</f>
        <v>257</v>
      </c>
      <c r="J9" s="1">
        <f>+J7-J8</f>
        <v>210</v>
      </c>
      <c r="K9" s="1">
        <f>+K7-K8</f>
        <v>201</v>
      </c>
      <c r="L9" s="1">
        <f>+L7-L8</f>
        <v>205</v>
      </c>
      <c r="M9" s="1">
        <f>+M7-M8</f>
        <v>225</v>
      </c>
      <c r="N9" s="1">
        <f>+N7-N8</f>
        <v>218</v>
      </c>
      <c r="O9" s="1">
        <f>+O7-O8</f>
        <v>225</v>
      </c>
      <c r="P9" s="1">
        <f>+P7-P8</f>
        <v>235</v>
      </c>
      <c r="AA9" s="1">
        <f>+AA7-AA8</f>
        <v>1258</v>
      </c>
      <c r="AB9" s="1">
        <f>+AB7-AB8</f>
        <v>840</v>
      </c>
    </row>
    <row r="10" spans="1:39" x14ac:dyDescent="0.2">
      <c r="A10" s="1" t="s">
        <v>4</v>
      </c>
      <c r="I10" s="1">
        <v>146</v>
      </c>
      <c r="J10" s="1">
        <v>147</v>
      </c>
      <c r="K10" s="1">
        <v>118</v>
      </c>
      <c r="L10" s="1">
        <v>108</v>
      </c>
      <c r="M10" s="1">
        <v>107</v>
      </c>
      <c r="N10" s="1">
        <v>125</v>
      </c>
      <c r="O10" s="1">
        <v>113</v>
      </c>
      <c r="P10" s="1">
        <v>95</v>
      </c>
      <c r="AA10" s="1">
        <v>630</v>
      </c>
      <c r="AB10" s="1">
        <v>480</v>
      </c>
    </row>
    <row r="11" spans="1:39" x14ac:dyDescent="0.2">
      <c r="A11" s="1" t="s">
        <v>3</v>
      </c>
      <c r="I11" s="1">
        <v>151</v>
      </c>
      <c r="J11" s="1">
        <v>143</v>
      </c>
      <c r="K11" s="1">
        <v>108</v>
      </c>
      <c r="L11" s="1">
        <v>113</v>
      </c>
      <c r="M11" s="1">
        <v>138</v>
      </c>
      <c r="N11" s="1">
        <v>102</v>
      </c>
      <c r="O11" s="1">
        <v>100</v>
      </c>
      <c r="P11" s="1">
        <v>105</v>
      </c>
      <c r="AA11" s="1">
        <v>608</v>
      </c>
      <c r="AB11" s="1">
        <v>501</v>
      </c>
    </row>
    <row r="12" spans="1:39" x14ac:dyDescent="0.2">
      <c r="A12" s="1" t="s">
        <v>5</v>
      </c>
      <c r="I12" s="1">
        <f>+SUM(I10:I11)</f>
        <v>297</v>
      </c>
      <c r="J12" s="1">
        <f>+SUM(J10:J11)</f>
        <v>290</v>
      </c>
      <c r="K12" s="1">
        <f>+SUM(K10:K11)</f>
        <v>226</v>
      </c>
      <c r="L12" s="1">
        <f>+SUM(L10:L11)</f>
        <v>221</v>
      </c>
      <c r="M12" s="1">
        <f>+SUM(M10:M11)</f>
        <v>245</v>
      </c>
      <c r="N12" s="1">
        <f>+SUM(N10:N11)</f>
        <v>227</v>
      </c>
      <c r="O12" s="1">
        <f>+SUM(O10:O11)</f>
        <v>213</v>
      </c>
      <c r="P12" s="1">
        <f>+SUM(P10:P11)</f>
        <v>200</v>
      </c>
      <c r="AA12" s="1">
        <f>+SUM(AA10:AA11)</f>
        <v>1238</v>
      </c>
      <c r="AB12" s="1">
        <f>+SUM(AB10:AB11)</f>
        <v>981</v>
      </c>
    </row>
    <row r="13" spans="1:39" x14ac:dyDescent="0.2">
      <c r="A13" s="1" t="s">
        <v>6</v>
      </c>
      <c r="I13" s="1">
        <f>+I9-I12</f>
        <v>-40</v>
      </c>
      <c r="J13" s="1">
        <f>+J9-J12</f>
        <v>-80</v>
      </c>
      <c r="K13" s="1">
        <f>+K9-K12</f>
        <v>-25</v>
      </c>
      <c r="L13" s="1">
        <f>+L9-L12</f>
        <v>-16</v>
      </c>
      <c r="M13" s="1">
        <f>+M9-M12</f>
        <v>-20</v>
      </c>
      <c r="N13" s="1">
        <f>+N9-N12</f>
        <v>-9</v>
      </c>
      <c r="O13" s="1">
        <f>+O9-O12</f>
        <v>12</v>
      </c>
      <c r="P13" s="1">
        <f>+P9-P12</f>
        <v>35</v>
      </c>
      <c r="AA13" s="1">
        <f>+AA9-AA12</f>
        <v>20</v>
      </c>
      <c r="AB13" s="1">
        <f>+AB9-AB12</f>
        <v>-141</v>
      </c>
    </row>
    <row r="14" spans="1:39" x14ac:dyDescent="0.2">
      <c r="A14" s="1" t="s">
        <v>7</v>
      </c>
      <c r="I14" s="1">
        <v>-43</v>
      </c>
      <c r="J14" s="1">
        <f>11-43</f>
        <v>-32</v>
      </c>
      <c r="K14" s="1">
        <f>7-32</f>
        <v>-25</v>
      </c>
      <c r="L14" s="1">
        <f>30-64</f>
        <v>-34</v>
      </c>
      <c r="M14" s="1">
        <v>-80</v>
      </c>
      <c r="N14" s="1">
        <f>36-94</f>
        <v>-58</v>
      </c>
      <c r="O14" s="1">
        <f>11-66</f>
        <v>-55</v>
      </c>
      <c r="P14" s="1">
        <f>58-92</f>
        <v>-34</v>
      </c>
      <c r="AA14" s="1">
        <v>-201</v>
      </c>
      <c r="AB14" s="1">
        <v>-171</v>
      </c>
    </row>
    <row r="15" spans="1:39" x14ac:dyDescent="0.2">
      <c r="A15" s="1" t="s">
        <v>8</v>
      </c>
      <c r="I15" s="1">
        <f>+I13+I14</f>
        <v>-83</v>
      </c>
      <c r="J15" s="1">
        <f>+J13+J14</f>
        <v>-112</v>
      </c>
      <c r="K15" s="1">
        <f>+K13+K14</f>
        <v>-50</v>
      </c>
      <c r="L15" s="1">
        <f>+L13+L14</f>
        <v>-50</v>
      </c>
      <c r="M15" s="1">
        <f>+M13+M14</f>
        <v>-100</v>
      </c>
      <c r="N15" s="1">
        <f>+N13+N14</f>
        <v>-67</v>
      </c>
      <c r="O15" s="1">
        <f>+O13+O14</f>
        <v>-43</v>
      </c>
      <c r="P15" s="1">
        <f>+P13+P14</f>
        <v>1</v>
      </c>
      <c r="AA15" s="1">
        <f>+AA13+AA14</f>
        <v>-181</v>
      </c>
      <c r="AB15" s="1">
        <f>+AB13+AB14</f>
        <v>-312</v>
      </c>
    </row>
    <row r="16" spans="1:39" x14ac:dyDescent="0.2">
      <c r="A16" s="1" t="s">
        <v>9</v>
      </c>
      <c r="I16" s="1">
        <v>14</v>
      </c>
      <c r="J16" s="1">
        <v>12</v>
      </c>
      <c r="K16" s="1">
        <v>-7</v>
      </c>
      <c r="L16" s="1">
        <v>9</v>
      </c>
      <c r="M16" s="1">
        <v>-2</v>
      </c>
      <c r="N16" s="1">
        <v>21</v>
      </c>
      <c r="O16" s="1">
        <v>2</v>
      </c>
      <c r="P16" s="1">
        <v>10</v>
      </c>
      <c r="AA16" s="1">
        <v>82</v>
      </c>
      <c r="AB16" s="1">
        <v>12</v>
      </c>
    </row>
    <row r="17" spans="1:28" x14ac:dyDescent="0.2">
      <c r="A17" s="1" t="s">
        <v>10</v>
      </c>
      <c r="I17" s="1">
        <f>+I15-I16</f>
        <v>-97</v>
      </c>
      <c r="J17" s="1">
        <f>+J15-J16</f>
        <v>-124</v>
      </c>
      <c r="K17" s="1">
        <f>+K15-K16</f>
        <v>-43</v>
      </c>
      <c r="L17" s="1">
        <f>+L15-L16</f>
        <v>-59</v>
      </c>
      <c r="M17" s="1">
        <f>+M15-M16</f>
        <v>-98</v>
      </c>
      <c r="N17" s="1">
        <f>+N15-N16</f>
        <v>-88</v>
      </c>
      <c r="O17" s="1">
        <f>+O15-O16</f>
        <v>-45</v>
      </c>
      <c r="P17" s="1">
        <f>+P15-P16</f>
        <v>-9</v>
      </c>
      <c r="AA17" s="1">
        <f>+AA15-AA16</f>
        <v>-263</v>
      </c>
      <c r="AB17" s="1">
        <f>+AB15-AB16</f>
        <v>-324</v>
      </c>
    </row>
    <row r="18" spans="1:28" s="5" customFormat="1" x14ac:dyDescent="0.2">
      <c r="A18" s="5" t="s">
        <v>11</v>
      </c>
      <c r="I18" s="5">
        <f>+I17/I19</f>
        <v>-0.13394928609877541</v>
      </c>
      <c r="J18" s="5">
        <f>+J17/J19</f>
        <v>-0.1712341389303933</v>
      </c>
      <c r="K18" s="5">
        <f>+K17/K19</f>
        <v>-5.9379580435539606E-2</v>
      </c>
      <c r="L18" s="5">
        <f>+L17/L19</f>
        <v>-8.1474308039461318E-2</v>
      </c>
      <c r="M18" s="5">
        <f>+M17/M19</f>
        <v>-0.13533020657402051</v>
      </c>
      <c r="N18" s="5">
        <f>+N17/N19</f>
        <v>-0.12152100182156943</v>
      </c>
      <c r="O18" s="5">
        <f>+O17/O19</f>
        <v>-6.2141421386029821E-2</v>
      </c>
      <c r="P18" s="5">
        <f>+P17/P19</f>
        <v>-9.0140263658668715E-2</v>
      </c>
      <c r="AA18" s="5">
        <f>+AA17/AA19</f>
        <v>-2.6340988158033189</v>
      </c>
      <c r="AB18" s="5">
        <f>+AB17/AB19</f>
        <v>-3.2450494917120736</v>
      </c>
    </row>
    <row r="19" spans="1:28" x14ac:dyDescent="0.2">
      <c r="A19" s="1" t="s">
        <v>12</v>
      </c>
      <c r="I19" s="1">
        <v>724.15466200000003</v>
      </c>
      <c r="J19" s="1">
        <v>724.15466200000003</v>
      </c>
      <c r="K19" s="1">
        <v>724.15466200000003</v>
      </c>
      <c r="L19" s="1">
        <v>724.15466200000003</v>
      </c>
      <c r="M19" s="1">
        <v>724.15466200000003</v>
      </c>
      <c r="N19" s="1">
        <v>724.15466200000003</v>
      </c>
      <c r="O19" s="1">
        <v>724.15466200000003</v>
      </c>
      <c r="P19" s="1">
        <v>99.844393999999994</v>
      </c>
      <c r="AA19" s="1">
        <v>99.844393999999994</v>
      </c>
      <c r="AB19" s="1">
        <v>99.844393999999994</v>
      </c>
    </row>
    <row r="21" spans="1:28" s="4" customFormat="1" x14ac:dyDescent="0.2">
      <c r="A21" s="4" t="s">
        <v>13</v>
      </c>
      <c r="I21" s="4">
        <f>+I9/I7</f>
        <v>0.2183517417162277</v>
      </c>
      <c r="J21" s="4">
        <f>+J9/J7</f>
        <v>0.22653721682847897</v>
      </c>
      <c r="K21" s="4">
        <f>+K9/K7</f>
        <v>0.23619271445358403</v>
      </c>
      <c r="L21" s="4">
        <f>+L9/L7</f>
        <v>0.22676991150442477</v>
      </c>
      <c r="M21" s="4">
        <f>+M9/M7</f>
        <v>0.24779735682819384</v>
      </c>
      <c r="N21" s="4">
        <f>+N9/N7</f>
        <v>0.25737898465171194</v>
      </c>
      <c r="O21" s="4">
        <f>+O9/O7</f>
        <v>0.27472527472527475</v>
      </c>
      <c r="P21" s="4">
        <f>+P9/P7</f>
        <v>0.2667423382519864</v>
      </c>
      <c r="AA21" s="4">
        <f>+AA9/AA7</f>
        <v>0.26105001037559661</v>
      </c>
      <c r="AB21" s="4">
        <f>+AB9/AB7</f>
        <v>0.23398328690807799</v>
      </c>
    </row>
    <row r="22" spans="1:28" s="4" customFormat="1" x14ac:dyDescent="0.2">
      <c r="A22" s="4" t="s">
        <v>14</v>
      </c>
      <c r="I22" s="4">
        <f>+I13/I7</f>
        <v>-3.3984706881903144E-2</v>
      </c>
      <c r="J22" s="4">
        <f>+J13/J7</f>
        <v>-8.629989212513485E-2</v>
      </c>
      <c r="K22" s="4">
        <f>+K13/K7</f>
        <v>-2.9377203290246769E-2</v>
      </c>
      <c r="L22" s="4">
        <f>+L13/L7</f>
        <v>-1.7699115044247787E-2</v>
      </c>
      <c r="M22" s="4">
        <f>+M13/M7</f>
        <v>-2.2026431718061675E-2</v>
      </c>
      <c r="N22" s="4">
        <f>+N13/N7</f>
        <v>-1.0625737898465172E-2</v>
      </c>
      <c r="O22" s="4">
        <f>+O13/O7</f>
        <v>1.4652014652014652E-2</v>
      </c>
      <c r="P22" s="4">
        <f>+P13/P7</f>
        <v>3.9727582292849034E-2</v>
      </c>
      <c r="AA22" s="4">
        <f>+AA13/AA7</f>
        <v>4.1502386387217262E-3</v>
      </c>
      <c r="AB22" s="4">
        <f>+AB13/AB7</f>
        <v>-3.9275766016713093E-2</v>
      </c>
    </row>
    <row r="23" spans="1:28" s="4" customFormat="1" x14ac:dyDescent="0.2">
      <c r="A23" s="4" t="s">
        <v>15</v>
      </c>
      <c r="I23" s="4">
        <f>+I17/I7</f>
        <v>-8.2412914188615127E-2</v>
      </c>
      <c r="J23" s="4">
        <f>+J17/J7</f>
        <v>-0.13376483279395901</v>
      </c>
      <c r="K23" s="4">
        <f>+K17/K7</f>
        <v>-5.0528789659224443E-2</v>
      </c>
      <c r="L23" s="4">
        <f>+L17/L7</f>
        <v>-6.5265486725663721E-2</v>
      </c>
      <c r="M23" s="4">
        <f>+M17/M7</f>
        <v>-0.10792951541850221</v>
      </c>
      <c r="N23" s="4">
        <f>+N17/N7</f>
        <v>-0.1038961038961039</v>
      </c>
      <c r="O23" s="4">
        <f>+O17/O7</f>
        <v>-5.4945054945054944E-2</v>
      </c>
      <c r="P23" s="4">
        <f>+P17/P7</f>
        <v>-1.021566401816118E-2</v>
      </c>
      <c r="AA23" s="4">
        <f>+AA17/AA7</f>
        <v>-5.45756380991907E-2</v>
      </c>
      <c r="AB23" s="4">
        <f>+AB17/AB7</f>
        <v>-9.0250696378830084E-2</v>
      </c>
    </row>
    <row r="24" spans="1:28" s="4" customFormat="1" x14ac:dyDescent="0.2">
      <c r="A24" s="4" t="s">
        <v>16</v>
      </c>
      <c r="I24" s="4">
        <f>+I16/I15</f>
        <v>-0.16867469879518071</v>
      </c>
      <c r="J24" s="4">
        <f>+J16/J15</f>
        <v>-0.10714285714285714</v>
      </c>
      <c r="K24" s="4">
        <f>+K16/K15</f>
        <v>0.14000000000000001</v>
      </c>
      <c r="L24" s="4">
        <f>+L16/L15</f>
        <v>-0.18</v>
      </c>
      <c r="M24" s="4">
        <f>+M16/M15</f>
        <v>0.02</v>
      </c>
      <c r="N24" s="4">
        <f>+N16/N15</f>
        <v>-0.31343283582089554</v>
      </c>
      <c r="O24" s="4">
        <f>+O16/O15</f>
        <v>-4.6511627906976744E-2</v>
      </c>
      <c r="P24" s="4">
        <f>+P16/P15</f>
        <v>10</v>
      </c>
      <c r="AA24" s="4">
        <f>+AA16/AA15</f>
        <v>-0.45303867403314918</v>
      </c>
      <c r="AB24" s="4">
        <f>+AB16/AB15</f>
        <v>-3.8461538461538464E-2</v>
      </c>
    </row>
    <row r="25" spans="1:28" s="4" customFormat="1" x14ac:dyDescent="0.2"/>
    <row r="26" spans="1:28" s="7" customFormat="1" x14ac:dyDescent="0.2">
      <c r="A26" s="7" t="s">
        <v>17</v>
      </c>
      <c r="I26" s="7" t="e">
        <f>+I7/E7-1</f>
        <v>#DIV/0!</v>
      </c>
      <c r="J26" s="7" t="e">
        <f>+J7/F7-1</f>
        <v>#DIV/0!</v>
      </c>
      <c r="K26" s="7" t="e">
        <f>+K7/G7-1</f>
        <v>#DIV/0!</v>
      </c>
      <c r="L26" s="7" t="e">
        <f>+L7/H7-1</f>
        <v>#DIV/0!</v>
      </c>
      <c r="M26" s="7">
        <f>+M7/I7-1</f>
        <v>-0.2285471537807986</v>
      </c>
      <c r="N26" s="7">
        <f>+N7/J7-1</f>
        <v>-8.6299892125134892E-2</v>
      </c>
      <c r="O26" s="7">
        <f>+O7/K7-1</f>
        <v>-3.7602820211515842E-2</v>
      </c>
      <c r="P26" s="7">
        <f>+P7/L7-1</f>
        <v>-2.5442477876106206E-2</v>
      </c>
      <c r="AB26" s="7">
        <f>+AB7/AA7-1</f>
        <v>-0.25503216434945009</v>
      </c>
    </row>
    <row r="28" spans="1:28" x14ac:dyDescent="0.2">
      <c r="A28" s="1" t="s">
        <v>43</v>
      </c>
      <c r="I28" s="1">
        <v>201</v>
      </c>
      <c r="J28" s="1">
        <v>116</v>
      </c>
      <c r="K28" s="1">
        <v>202</v>
      </c>
      <c r="L28" s="1">
        <v>141</v>
      </c>
      <c r="M28" s="1">
        <v>80</v>
      </c>
      <c r="N28" s="1">
        <v>55</v>
      </c>
      <c r="O28" s="1">
        <v>55</v>
      </c>
      <c r="P28" s="1">
        <v>246</v>
      </c>
      <c r="AA28" s="1">
        <v>599</v>
      </c>
      <c r="AB28" s="1">
        <v>674</v>
      </c>
    </row>
    <row r="29" spans="1:28" x14ac:dyDescent="0.2">
      <c r="A29" s="1" t="s">
        <v>44</v>
      </c>
      <c r="I29" s="1">
        <v>-233</v>
      </c>
      <c r="J29" s="1">
        <v>-302</v>
      </c>
      <c r="K29" s="1">
        <v>-263</v>
      </c>
      <c r="L29" s="1">
        <v>-262</v>
      </c>
      <c r="M29" s="1">
        <v>-222</v>
      </c>
      <c r="N29" s="1">
        <v>-120</v>
      </c>
      <c r="O29" s="1">
        <v>-176</v>
      </c>
      <c r="P29" s="1">
        <v>-102</v>
      </c>
      <c r="AA29" s="1">
        <v>-537</v>
      </c>
      <c r="AB29" s="1">
        <v>-1049</v>
      </c>
    </row>
    <row r="31" spans="1:28" x14ac:dyDescent="0.2">
      <c r="A31" s="1" t="s">
        <v>45</v>
      </c>
      <c r="I31" s="1">
        <f t="shared" ref="I31:O31" si="1">+I28+I29</f>
        <v>-32</v>
      </c>
      <c r="J31" s="1">
        <f t="shared" si="1"/>
        <v>-186</v>
      </c>
      <c r="K31" s="1">
        <f t="shared" si="1"/>
        <v>-61</v>
      </c>
      <c r="L31" s="1">
        <f t="shared" si="1"/>
        <v>-121</v>
      </c>
      <c r="M31" s="1">
        <f t="shared" si="1"/>
        <v>-142</v>
      </c>
      <c r="N31" s="1">
        <f t="shared" si="1"/>
        <v>-65</v>
      </c>
      <c r="O31" s="1">
        <f t="shared" si="1"/>
        <v>-121</v>
      </c>
      <c r="P31" s="1">
        <f>+P28+P29</f>
        <v>144</v>
      </c>
      <c r="AA31" s="1">
        <f>+AA28+AA29</f>
        <v>62</v>
      </c>
      <c r="AB31" s="1">
        <f>+AB28+AB29</f>
        <v>-375</v>
      </c>
    </row>
    <row r="32" spans="1:28" x14ac:dyDescent="0.2">
      <c r="A32" s="1" t="s">
        <v>46</v>
      </c>
      <c r="L32" s="1">
        <f t="shared" ref="L32:O32" si="2">+SUM(I31:L31)</f>
        <v>-400</v>
      </c>
      <c r="M32" s="1">
        <f t="shared" si="2"/>
        <v>-510</v>
      </c>
      <c r="N32" s="1">
        <f t="shared" si="2"/>
        <v>-389</v>
      </c>
      <c r="O32" s="1">
        <f t="shared" si="2"/>
        <v>-449</v>
      </c>
      <c r="P32" s="1">
        <f>+SUM(M31:P31)</f>
        <v>-184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2024-12-24T21:57:34Z</dcterms:created>
  <dcterms:modified xsi:type="dcterms:W3CDTF">2024-12-24T23:32:37Z</dcterms:modified>
</cp:coreProperties>
</file>