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Semiconductors\"/>
    </mc:Choice>
  </mc:AlternateContent>
  <xr:revisionPtr revIDLastSave="0" documentId="13_ncr:1_{AB3CDFB6-B302-4AF8-A81B-E509C49B742A}" xr6:coauthVersionLast="47" xr6:coauthVersionMax="47" xr10:uidLastSave="{00000000-0000-0000-0000-000000000000}"/>
  <bookViews>
    <workbookView xWindow="375" yWindow="315" windowWidth="13995" windowHeight="15375" activeTab="1" xr2:uid="{CC97A124-CF3E-4604-9E66-5550C0F8067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5" i="2" l="1"/>
  <c r="M94" i="2"/>
  <c r="M92" i="2"/>
  <c r="M90" i="2"/>
  <c r="N92" i="2"/>
  <c r="M87" i="2"/>
  <c r="M84" i="2"/>
  <c r="M74" i="2"/>
  <c r="M75" i="2" s="1"/>
  <c r="M56" i="2"/>
  <c r="N94" i="2"/>
  <c r="N84" i="2"/>
  <c r="N74" i="2"/>
  <c r="N75" i="2" s="1"/>
  <c r="P90" i="2"/>
  <c r="P84" i="2"/>
  <c r="P74" i="2"/>
  <c r="P75" i="2" s="1"/>
  <c r="P94" i="2" s="1"/>
  <c r="O90" i="2"/>
  <c r="O84" i="2"/>
  <c r="O74" i="2"/>
  <c r="O75" i="2" s="1"/>
  <c r="M28" i="2"/>
  <c r="M40" i="2" s="1"/>
  <c r="M49" i="2"/>
  <c r="M51" i="2" s="1"/>
  <c r="P28" i="2"/>
  <c r="P40" i="2" s="1"/>
  <c r="P49" i="2"/>
  <c r="P51" i="2" s="1"/>
  <c r="N28" i="2"/>
  <c r="N40" i="2" s="1"/>
  <c r="N49" i="2"/>
  <c r="N51" i="2" s="1"/>
  <c r="O49" i="2"/>
  <c r="O51" i="2" s="1"/>
  <c r="O28" i="2"/>
  <c r="O40" i="2" s="1"/>
  <c r="I22" i="2"/>
  <c r="I8" i="2"/>
  <c r="I5" i="2"/>
  <c r="M22" i="2"/>
  <c r="M8" i="2"/>
  <c r="M5" i="2"/>
  <c r="M17" i="2" s="1"/>
  <c r="J22" i="2"/>
  <c r="J8" i="2"/>
  <c r="J5" i="2"/>
  <c r="N22" i="2"/>
  <c r="N8" i="2"/>
  <c r="N5" i="2"/>
  <c r="K22" i="2"/>
  <c r="K8" i="2"/>
  <c r="K5" i="2"/>
  <c r="O22" i="2"/>
  <c r="O8" i="2"/>
  <c r="O5" i="2"/>
  <c r="O17" i="2" s="1"/>
  <c r="P22" i="2"/>
  <c r="L22" i="2"/>
  <c r="L8" i="2"/>
  <c r="L5" i="2"/>
  <c r="P8" i="2"/>
  <c r="P5" i="2"/>
  <c r="P9" i="2" s="1"/>
  <c r="U2" i="2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M5" i="1"/>
  <c r="M8" i="1" s="1"/>
  <c r="M10" i="1" s="1"/>
  <c r="P92" i="2" l="1"/>
  <c r="O94" i="2"/>
  <c r="O92" i="2"/>
  <c r="P17" i="2"/>
  <c r="P11" i="2"/>
  <c r="P18" i="2"/>
  <c r="I9" i="2"/>
  <c r="I18" i="2"/>
  <c r="I11" i="2"/>
  <c r="I17" i="2"/>
  <c r="M9" i="2"/>
  <c r="J9" i="2"/>
  <c r="J18" i="2" s="1"/>
  <c r="J17" i="2"/>
  <c r="N9" i="2"/>
  <c r="N18" i="2" s="1"/>
  <c r="N17" i="2"/>
  <c r="K9" i="2"/>
  <c r="K11" i="2" s="1"/>
  <c r="K17" i="2"/>
  <c r="O9" i="2"/>
  <c r="L9" i="2"/>
  <c r="L17" i="2"/>
  <c r="L18" i="2"/>
  <c r="L11" i="2"/>
  <c r="K18" i="2" l="1"/>
  <c r="P13" i="2"/>
  <c r="P56" i="2" s="1"/>
  <c r="P20" i="2"/>
  <c r="I20" i="2"/>
  <c r="I13" i="2"/>
  <c r="M18" i="2"/>
  <c r="M11" i="2"/>
  <c r="J11" i="2"/>
  <c r="J20" i="2" s="1"/>
  <c r="N11" i="2"/>
  <c r="N20" i="2" s="1"/>
  <c r="K20" i="2"/>
  <c r="K13" i="2"/>
  <c r="O11" i="2"/>
  <c r="O18" i="2"/>
  <c r="L20" i="2"/>
  <c r="L13" i="2"/>
  <c r="P19" i="2" l="1"/>
  <c r="P14" i="2"/>
  <c r="I14" i="2"/>
  <c r="I19" i="2"/>
  <c r="M20" i="2"/>
  <c r="M13" i="2"/>
  <c r="J13" i="2"/>
  <c r="N13" i="2"/>
  <c r="K14" i="2"/>
  <c r="K19" i="2"/>
  <c r="O20" i="2"/>
  <c r="O13" i="2"/>
  <c r="O56" i="2" s="1"/>
  <c r="L19" i="2"/>
  <c r="L14" i="2"/>
  <c r="N19" i="2" l="1"/>
  <c r="N56" i="2"/>
  <c r="P53" i="2"/>
  <c r="P54" i="2" s="1"/>
  <c r="O53" i="2"/>
  <c r="O54" i="2" s="1"/>
  <c r="J19" i="2"/>
  <c r="M53" i="2"/>
  <c r="M54" i="2" s="1"/>
  <c r="N53" i="2"/>
  <c r="N54" i="2" s="1"/>
  <c r="M19" i="2"/>
  <c r="M14" i="2"/>
  <c r="J14" i="2"/>
  <c r="N14" i="2"/>
  <c r="O19" i="2"/>
  <c r="O14" i="2"/>
</calcChain>
</file>

<file path=xl/sharedStrings.xml><?xml version="1.0" encoding="utf-8"?>
<sst xmlns="http://schemas.openxmlformats.org/spreadsheetml/2006/main" count="107" uniqueCount="101">
  <si>
    <t>Price</t>
  </si>
  <si>
    <t>Shares</t>
  </si>
  <si>
    <t>MC</t>
  </si>
  <si>
    <t>Cash</t>
  </si>
  <si>
    <t>Debt</t>
  </si>
  <si>
    <t>EV</t>
  </si>
  <si>
    <t>Revenue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</si>
  <si>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</si>
  <si>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</si>
  <si>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</si>
  <si>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</si>
  <si>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</si>
  <si>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</si>
  <si>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</si>
  <si>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</si>
  <si>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</si>
  <si>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</si>
  <si>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</si>
  <si>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</si>
  <si>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</si>
  <si>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</si>
  <si>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</si>
  <si>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</si>
  <si>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COGS</t>
  </si>
  <si>
    <t>Gross profit</t>
  </si>
  <si>
    <t>SG&amp;A</t>
  </si>
  <si>
    <t>R&amp;D</t>
  </si>
  <si>
    <t>OpEx</t>
  </si>
  <si>
    <t>OpInc</t>
  </si>
  <si>
    <t>Interest income</t>
  </si>
  <si>
    <t>Pretax</t>
  </si>
  <si>
    <t>Taxes</t>
  </si>
  <si>
    <t>Net income</t>
  </si>
  <si>
    <t>EPS</t>
  </si>
  <si>
    <t>Gross margin</t>
  </si>
  <si>
    <t>Operating margin</t>
  </si>
  <si>
    <t>Net margin</t>
  </si>
  <si>
    <t>Tax rate</t>
  </si>
  <si>
    <t>Revenue y/y</t>
  </si>
  <si>
    <t>Net cash</t>
  </si>
  <si>
    <t>ROU</t>
  </si>
  <si>
    <t>PP&amp;E</t>
  </si>
  <si>
    <t>Tools at customers</t>
  </si>
  <si>
    <t>Goodwill</t>
  </si>
  <si>
    <t>Investments in associates</t>
  </si>
  <si>
    <t>Other</t>
  </si>
  <si>
    <t>DT</t>
  </si>
  <si>
    <t>ONCA</t>
  </si>
  <si>
    <t>Inventories</t>
  </si>
  <si>
    <t>A/R</t>
  </si>
  <si>
    <t>Contract assets</t>
  </si>
  <si>
    <t>Tax receivable</t>
  </si>
  <si>
    <t>OCA</t>
  </si>
  <si>
    <t>Assets</t>
  </si>
  <si>
    <t>Lease</t>
  </si>
  <si>
    <t>Contingent payable</t>
  </si>
  <si>
    <t>A/P</t>
  </si>
  <si>
    <t>Provision warranty</t>
  </si>
  <si>
    <t>Tax payable</t>
  </si>
  <si>
    <t>Contract liabilties</t>
  </si>
  <si>
    <t>Accrued expense</t>
  </si>
  <si>
    <t>Liabilties</t>
  </si>
  <si>
    <t>S/E</t>
  </si>
  <si>
    <t>L+S/E</t>
  </si>
  <si>
    <t>Employee benefits</t>
  </si>
  <si>
    <t>Cash flow TTM</t>
  </si>
  <si>
    <t>ROIC</t>
  </si>
  <si>
    <t>Model NI</t>
  </si>
  <si>
    <t>Reported NI</t>
  </si>
  <si>
    <t>D&amp;A</t>
  </si>
  <si>
    <t>Sale of PP&amp;E</t>
  </si>
  <si>
    <t>SBC</t>
  </si>
  <si>
    <t>Net finance</t>
  </si>
  <si>
    <t>Investments associates</t>
  </si>
  <si>
    <t>Reversal of investments associates</t>
  </si>
  <si>
    <t>Income tax</t>
  </si>
  <si>
    <t>Change in evaltruation</t>
  </si>
  <si>
    <t>Changes employee benefits</t>
  </si>
  <si>
    <t>Income tax paid</t>
  </si>
  <si>
    <t>Provision for warranty</t>
  </si>
  <si>
    <t>Contract</t>
  </si>
  <si>
    <t>A/P, accrued expense</t>
  </si>
  <si>
    <t>Working capital</t>
  </si>
  <si>
    <t>CFFO</t>
  </si>
  <si>
    <t>CapEx</t>
  </si>
  <si>
    <t>Sale from PP&amp;E</t>
  </si>
  <si>
    <t>Development expenditure</t>
  </si>
  <si>
    <t>Expenditures of intangibles</t>
  </si>
  <si>
    <t>Dividend from associates</t>
  </si>
  <si>
    <t>Other Investments</t>
  </si>
  <si>
    <t>CFFI</t>
  </si>
  <si>
    <t>Payment of lease</t>
  </si>
  <si>
    <t>Credit fee</t>
  </si>
  <si>
    <t>Dividends</t>
  </si>
  <si>
    <t>CFFF</t>
  </si>
  <si>
    <t>FX</t>
  </si>
  <si>
    <t>CIC</t>
  </si>
  <si>
    <t>FCF</t>
  </si>
  <si>
    <t>Treasury shares</t>
  </si>
  <si>
    <t>Acquisitions</t>
  </si>
  <si>
    <t>TTM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</si>
</sst>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x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4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38469-E1E4-4B5A-A233-EB69A9C0EDA5}">
  <dimension ref="L3:M10"/>
  <sheetViews>
    <sheetView workbookViewId="0">
      <selection activeCell="M9" sqref="M9"/>
    </sheetView>
  </sheetViews>
  <sheetFormatPr defaultRowHeight="12.75" x14ac:dyDescent="0.2"/>
  <sheetData>
    <row r="3" spans="12:13" x14ac:dyDescent="0.2">
      <c r="L3" t="s">
        <v>0</v>
      </c>
      <c r="M3">
        <v>679</v>
      </c>
    </row>
    <row r="4" spans="12:13" x14ac:dyDescent="0.2">
      <c r="L4" t="s">
        <v>1</v>
      </c>
      <c r="M4" s="1">
        <v>49.502000000000002</v>
      </c>
    </row>
    <row r="5" spans="12:13" x14ac:dyDescent="0.2">
      <c r="L5" t="s">
        <v>2</v>
      </c>
      <c r="M5" s="1">
        <f>+M3*M4</f>
        <v>33611.858</v>
      </c>
    </row>
    <row r="6" spans="12:13" x14ac:dyDescent="0.2">
      <c r="L6" t="s">
        <v>3</v>
      </c>
      <c r="M6" s="1">
        <v>637.26400000000001</v>
      </c>
    </row>
    <row r="7" spans="12:13" x14ac:dyDescent="0.2">
      <c r="L7" t="s">
        <v>4</v>
      </c>
      <c r="M7" s="1">
        <v>0</v>
      </c>
    </row>
    <row r="8" spans="12:13" x14ac:dyDescent="0.2">
      <c r="L8" t="s">
        <v>5</v>
      </c>
      <c r="M8" s="1">
        <f>+M5-M6+M7</f>
        <v>32974.593999999997</v>
      </c>
    </row>
    <row r="9" spans="12:13" x14ac:dyDescent="0.2">
      <c r="M9" s="1">
        <v>524</v>
      </c>
    </row>
    <row r="10" spans="12:13" x14ac:dyDescent="0.2">
      <c r="M10" s="7">
        <f>+M8/M9</f>
        <v>62.928614503816789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76145-94C3-4DEA-825D-883410ED0FBA}">
  <dimension ref="B2:AS95"/>
  <sheetViews>
    <sheetView tabSelected="1" workbookViewId="0">
      <pane xSplit="2" ySplit="2" topLeftCell="F36" activePane="bottomRight" state="frozen"/>
      <selection pane="topRight" activeCell="C1" sqref="C1"/>
      <selection pane="bottomLeft" activeCell="A3" sqref="A3"/>
      <selection pane="bottomRight" activeCell="L48" sqref="L48"/>
    </sheetView>
  </sheetViews>
  <sheetFormatPr defaultRowHeight="12.75" x14ac:dyDescent="0.2"/>
  <cols>
    <col min="1" max="1" width="2.42578125" style="1" customWidth="1"/>
    <col min="2" max="2" width="15.28515625" style="1" bestFit="1" customWidth="1"/>
    <col min="3" max="16384" width="9.140625" style="1"/>
  </cols>
  <sheetData>
    <row r="2" spans="2:45" s="2" customFormat="1" x14ac:dyDescent="0.2"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T2" s="8">
        <v>2014</v>
      </c>
      <c r="U2" s="8">
        <f>+T2+1</f>
        <v>2015</v>
      </c>
      <c r="V2" s="8">
        <f t="shared" ref="V2:AS2" si="0">+U2+1</f>
        <v>2016</v>
      </c>
      <c r="W2" s="8">
        <f t="shared" si="0"/>
        <v>2017</v>
      </c>
      <c r="X2" s="8">
        <f t="shared" si="0"/>
        <v>2018</v>
      </c>
      <c r="Y2" s="8">
        <f t="shared" si="0"/>
        <v>2019</v>
      </c>
      <c r="Z2" s="8">
        <f t="shared" si="0"/>
        <v>2020</v>
      </c>
      <c r="AA2" s="8">
        <f t="shared" si="0"/>
        <v>2021</v>
      </c>
      <c r="AB2" s="8">
        <f t="shared" si="0"/>
        <v>2022</v>
      </c>
      <c r="AC2" s="8">
        <f t="shared" si="0"/>
        <v>2023</v>
      </c>
      <c r="AD2" s="8">
        <f t="shared" si="0"/>
        <v>2024</v>
      </c>
      <c r="AE2" s="8">
        <f t="shared" si="0"/>
        <v>2025</v>
      </c>
      <c r="AF2" s="8">
        <f t="shared" si="0"/>
        <v>2026</v>
      </c>
      <c r="AG2" s="8">
        <f t="shared" si="0"/>
        <v>2027</v>
      </c>
      <c r="AH2" s="8">
        <f t="shared" si="0"/>
        <v>2028</v>
      </c>
      <c r="AI2" s="8">
        <f t="shared" si="0"/>
        <v>2029</v>
      </c>
      <c r="AJ2" s="8">
        <f t="shared" si="0"/>
        <v>2030</v>
      </c>
      <c r="AK2" s="8">
        <f t="shared" si="0"/>
        <v>2031</v>
      </c>
      <c r="AL2" s="8">
        <f t="shared" si="0"/>
        <v>2032</v>
      </c>
      <c r="AM2" s="8">
        <f t="shared" si="0"/>
        <v>2033</v>
      </c>
      <c r="AN2" s="8">
        <f t="shared" si="0"/>
        <v>2034</v>
      </c>
      <c r="AO2" s="8">
        <f t="shared" si="0"/>
        <v>2035</v>
      </c>
      <c r="AP2" s="8">
        <f t="shared" si="0"/>
        <v>2036</v>
      </c>
      <c r="AQ2" s="8">
        <f t="shared" si="0"/>
        <v>2037</v>
      </c>
      <c r="AR2" s="8">
        <f t="shared" si="0"/>
        <v>2038</v>
      </c>
      <c r="AS2" s="8">
        <f t="shared" si="0"/>
        <v>2039</v>
      </c>
    </row>
    <row r="3" spans="2:45" s="4" customFormat="1" x14ac:dyDescent="0.2">
      <c r="B3" s="4" t="s">
        <v>6</v>
      </c>
      <c r="I3" s="4">
        <v>609.76099999999997</v>
      </c>
      <c r="J3" s="4">
        <v>724.76499999999999</v>
      </c>
      <c r="K3" s="4">
        <v>710.02800000000002</v>
      </c>
      <c r="L3" s="4">
        <v>669.14400000000001</v>
      </c>
      <c r="M3" s="4">
        <v>622.26499999999999</v>
      </c>
      <c r="N3" s="4">
        <v>632.89499999999998</v>
      </c>
      <c r="O3" s="4">
        <v>639.01</v>
      </c>
      <c r="P3" s="4">
        <v>706.11400000000003</v>
      </c>
    </row>
    <row r="4" spans="2:45" x14ac:dyDescent="0.2">
      <c r="B4" s="1" t="s">
        <v>23</v>
      </c>
      <c r="I4" s="1">
        <v>316.49</v>
      </c>
      <c r="J4" s="1">
        <v>388.26100000000002</v>
      </c>
      <c r="K4" s="1">
        <v>359.46800000000002</v>
      </c>
      <c r="L4" s="1">
        <v>346.089</v>
      </c>
      <c r="M4" s="1">
        <v>322.87599999999998</v>
      </c>
      <c r="N4" s="1">
        <v>334.20299999999997</v>
      </c>
      <c r="O4" s="1">
        <v>301.19099999999997</v>
      </c>
      <c r="P4" s="1">
        <v>354.137</v>
      </c>
    </row>
    <row r="5" spans="2:45" x14ac:dyDescent="0.2">
      <c r="B5" s="1" t="s">
        <v>24</v>
      </c>
      <c r="I5" s="1">
        <f t="shared" ref="I5:P5" si="1">+I3-I4</f>
        <v>293.27099999999996</v>
      </c>
      <c r="J5" s="1">
        <f t="shared" si="1"/>
        <v>336.50399999999996</v>
      </c>
      <c r="K5" s="1">
        <f t="shared" si="1"/>
        <v>350.56</v>
      </c>
      <c r="L5" s="1">
        <f t="shared" si="1"/>
        <v>323.05500000000001</v>
      </c>
      <c r="M5" s="1">
        <f t="shared" si="1"/>
        <v>299.38900000000001</v>
      </c>
      <c r="N5" s="1">
        <f t="shared" si="1"/>
        <v>298.69200000000001</v>
      </c>
      <c r="O5" s="1">
        <f t="shared" si="1"/>
        <v>337.81900000000002</v>
      </c>
      <c r="P5" s="1">
        <f t="shared" si="1"/>
        <v>351.97700000000003</v>
      </c>
    </row>
    <row r="6" spans="2:45" x14ac:dyDescent="0.2">
      <c r="B6" s="1" t="s">
        <v>25</v>
      </c>
      <c r="I6" s="1">
        <v>72.531000000000006</v>
      </c>
      <c r="J6" s="1">
        <v>75.998000000000005</v>
      </c>
      <c r="K6" s="1">
        <v>71.11</v>
      </c>
      <c r="L6" s="1">
        <v>74.897999999999996</v>
      </c>
      <c r="M6" s="1">
        <v>78.028000000000006</v>
      </c>
      <c r="N6" s="1">
        <v>84.563999999999993</v>
      </c>
      <c r="O6" s="1">
        <v>74.146000000000001</v>
      </c>
      <c r="P6" s="1">
        <v>88.635999999999996</v>
      </c>
    </row>
    <row r="7" spans="2:45" x14ac:dyDescent="0.2">
      <c r="B7" s="1" t="s">
        <v>26</v>
      </c>
      <c r="I7" s="1">
        <v>60.719000000000001</v>
      </c>
      <c r="J7" s="1">
        <v>78.763999999999996</v>
      </c>
      <c r="K7" s="1">
        <v>75.25</v>
      </c>
      <c r="L7" s="1">
        <v>77.484999999999999</v>
      </c>
      <c r="M7" s="1">
        <v>73.981999999999999</v>
      </c>
      <c r="N7" s="1">
        <v>82.58</v>
      </c>
      <c r="O7" s="1">
        <v>76.558999999999997</v>
      </c>
      <c r="P7" s="1">
        <v>85.771000000000001</v>
      </c>
    </row>
    <row r="8" spans="2:45" x14ac:dyDescent="0.2">
      <c r="B8" s="1" t="s">
        <v>27</v>
      </c>
      <c r="I8" s="1">
        <f t="shared" ref="I8:P8" si="2">+I7+I6</f>
        <v>133.25</v>
      </c>
      <c r="J8" s="1">
        <f t="shared" si="2"/>
        <v>154.762</v>
      </c>
      <c r="K8" s="1">
        <f t="shared" si="2"/>
        <v>146.36000000000001</v>
      </c>
      <c r="L8" s="1">
        <f t="shared" si="2"/>
        <v>152.38299999999998</v>
      </c>
      <c r="M8" s="1">
        <f t="shared" si="2"/>
        <v>152.01</v>
      </c>
      <c r="N8" s="1">
        <f t="shared" si="2"/>
        <v>167.14400000000001</v>
      </c>
      <c r="O8" s="1">
        <f t="shared" si="2"/>
        <v>150.70499999999998</v>
      </c>
      <c r="P8" s="1">
        <f t="shared" si="2"/>
        <v>174.40699999999998</v>
      </c>
    </row>
    <row r="9" spans="2:45" s="4" customFormat="1" x14ac:dyDescent="0.2">
      <c r="B9" s="4" t="s">
        <v>28</v>
      </c>
      <c r="I9" s="4">
        <f t="shared" ref="I9:P9" si="3">+I5-I8</f>
        <v>160.02099999999996</v>
      </c>
      <c r="J9" s="4">
        <f t="shared" si="3"/>
        <v>181.74199999999996</v>
      </c>
      <c r="K9" s="4">
        <f t="shared" si="3"/>
        <v>204.2</v>
      </c>
      <c r="L9" s="4">
        <f t="shared" si="3"/>
        <v>170.67200000000003</v>
      </c>
      <c r="M9" s="4">
        <f t="shared" si="3"/>
        <v>147.37900000000002</v>
      </c>
      <c r="N9" s="4">
        <f t="shared" si="3"/>
        <v>131.548</v>
      </c>
      <c r="O9" s="4">
        <f t="shared" si="3"/>
        <v>187.11400000000003</v>
      </c>
      <c r="P9" s="4">
        <f t="shared" si="3"/>
        <v>177.57000000000005</v>
      </c>
    </row>
    <row r="10" spans="2:45" x14ac:dyDescent="0.2">
      <c r="B10" s="1" t="s">
        <v>29</v>
      </c>
      <c r="I10" s="1">
        <v>0.72799999999999998</v>
      </c>
      <c r="J10" s="1">
        <v>-2.2919999999999998</v>
      </c>
      <c r="K10" s="1">
        <v>-1.077</v>
      </c>
      <c r="L10" s="1">
        <v>0.40200000000000002</v>
      </c>
      <c r="M10" s="1">
        <v>0.81899999999999995</v>
      </c>
      <c r="N10" s="1">
        <v>1.0820000000000001</v>
      </c>
      <c r="O10" s="1">
        <v>4.0110000000000001</v>
      </c>
      <c r="P10" s="1">
        <v>1.66</v>
      </c>
    </row>
    <row r="11" spans="2:45" x14ac:dyDescent="0.2">
      <c r="B11" s="1" t="s">
        <v>30</v>
      </c>
      <c r="I11" s="1">
        <f t="shared" ref="I11:P11" si="4">+I9+I10</f>
        <v>160.74899999999997</v>
      </c>
      <c r="J11" s="1">
        <f t="shared" si="4"/>
        <v>179.44999999999996</v>
      </c>
      <c r="K11" s="1">
        <f t="shared" si="4"/>
        <v>203.12299999999999</v>
      </c>
      <c r="L11" s="1">
        <f t="shared" si="4"/>
        <v>171.07400000000001</v>
      </c>
      <c r="M11" s="1">
        <f t="shared" si="4"/>
        <v>148.19800000000001</v>
      </c>
      <c r="N11" s="1">
        <f t="shared" si="4"/>
        <v>132.63</v>
      </c>
      <c r="O11" s="1">
        <f t="shared" si="4"/>
        <v>191.12500000000003</v>
      </c>
      <c r="P11" s="1">
        <f t="shared" si="4"/>
        <v>179.23000000000005</v>
      </c>
    </row>
    <row r="12" spans="2:45" x14ac:dyDescent="0.2">
      <c r="B12" s="1" t="s">
        <v>31</v>
      </c>
      <c r="I12" s="1">
        <v>30.76</v>
      </c>
      <c r="J12" s="1">
        <v>18.260999999999999</v>
      </c>
      <c r="K12" s="1">
        <v>37.450000000000003</v>
      </c>
      <c r="L12" s="1">
        <v>36.465000000000003</v>
      </c>
      <c r="M12" s="1">
        <v>21.936</v>
      </c>
      <c r="N12" s="1">
        <v>18.597000000000001</v>
      </c>
      <c r="O12" s="1">
        <v>46.055</v>
      </c>
      <c r="P12" s="1">
        <v>40.219000000000001</v>
      </c>
    </row>
    <row r="13" spans="2:45" s="4" customFormat="1" x14ac:dyDescent="0.2">
      <c r="B13" s="4" t="s">
        <v>32</v>
      </c>
      <c r="I13" s="4">
        <f t="shared" ref="I13:P13" si="5">+I11-I12</f>
        <v>129.98899999999998</v>
      </c>
      <c r="J13" s="4">
        <f t="shared" si="5"/>
        <v>161.18899999999996</v>
      </c>
      <c r="K13" s="4">
        <f t="shared" si="5"/>
        <v>165.673</v>
      </c>
      <c r="L13" s="4">
        <f t="shared" si="5"/>
        <v>134.60900000000001</v>
      </c>
      <c r="M13" s="4">
        <f t="shared" si="5"/>
        <v>126.262</v>
      </c>
      <c r="N13" s="4">
        <f t="shared" si="5"/>
        <v>114.03299999999999</v>
      </c>
      <c r="O13" s="4">
        <f t="shared" si="5"/>
        <v>145.07000000000002</v>
      </c>
      <c r="P13" s="4">
        <f t="shared" si="5"/>
        <v>139.01100000000005</v>
      </c>
    </row>
    <row r="14" spans="2:45" x14ac:dyDescent="0.2">
      <c r="B14" s="1" t="s">
        <v>33</v>
      </c>
      <c r="I14" s="6">
        <f t="shared" ref="I14:P14" si="6">+I13/I15</f>
        <v>2.669836510023003</v>
      </c>
      <c r="J14" s="6">
        <f t="shared" si="6"/>
        <v>3.2495816785275076</v>
      </c>
      <c r="K14" s="6">
        <f t="shared" si="6"/>
        <v>3.3493651948892125</v>
      </c>
      <c r="L14" s="6">
        <f t="shared" si="6"/>
        <v>2.7105030002819057</v>
      </c>
      <c r="M14" s="6">
        <f t="shared" si="6"/>
        <v>2.5487908272437321</v>
      </c>
      <c r="N14" s="6">
        <f t="shared" si="6"/>
        <v>2.3050474015079541</v>
      </c>
      <c r="O14" s="6">
        <f t="shared" si="6"/>
        <v>2.9328400452854608</v>
      </c>
      <c r="P14" s="6">
        <f t="shared" si="6"/>
        <v>2.8081895680982596</v>
      </c>
    </row>
    <row r="15" spans="2:45" x14ac:dyDescent="0.2">
      <c r="B15" s="1" t="s">
        <v>1</v>
      </c>
      <c r="I15" s="1">
        <v>48.688000000000002</v>
      </c>
      <c r="J15" s="1">
        <v>49.603000000000002</v>
      </c>
      <c r="K15" s="1">
        <v>49.463999999999999</v>
      </c>
      <c r="L15" s="1">
        <v>49.661999999999999</v>
      </c>
      <c r="M15" s="1">
        <v>49.537999999999997</v>
      </c>
      <c r="N15" s="1">
        <v>49.470999999999997</v>
      </c>
      <c r="O15" s="1">
        <v>49.463999999999999</v>
      </c>
      <c r="P15" s="1">
        <v>49.502000000000002</v>
      </c>
    </row>
    <row r="17" spans="2:16" s="3" customFormat="1" x14ac:dyDescent="0.2">
      <c r="B17" s="3" t="s">
        <v>34</v>
      </c>
      <c r="I17" s="3">
        <f t="shared" ref="I17:P17" si="7">+I5/I3</f>
        <v>0.48096057307699241</v>
      </c>
      <c r="J17" s="3">
        <f t="shared" si="7"/>
        <v>0.46429394355411752</v>
      </c>
      <c r="K17" s="3">
        <f t="shared" si="7"/>
        <v>0.49372700794898228</v>
      </c>
      <c r="L17" s="3">
        <f t="shared" si="7"/>
        <v>0.48278845808973853</v>
      </c>
      <c r="M17" s="3">
        <f t="shared" si="7"/>
        <v>0.48112781531983967</v>
      </c>
      <c r="N17" s="3">
        <f t="shared" si="7"/>
        <v>0.47194558339060982</v>
      </c>
      <c r="O17" s="3">
        <f t="shared" si="7"/>
        <v>0.52865995837310842</v>
      </c>
      <c r="P17" s="3">
        <f t="shared" si="7"/>
        <v>0.49847050193028325</v>
      </c>
    </row>
    <row r="18" spans="2:16" s="3" customFormat="1" x14ac:dyDescent="0.2">
      <c r="B18" s="3" t="s">
        <v>35</v>
      </c>
      <c r="I18" s="3">
        <f t="shared" ref="I18:P18" si="8">+I9/I3</f>
        <v>0.26243233004406641</v>
      </c>
      <c r="J18" s="3">
        <f t="shared" si="8"/>
        <v>0.25075990148530897</v>
      </c>
      <c r="K18" s="3">
        <f t="shared" si="8"/>
        <v>0.28759429205608789</v>
      </c>
      <c r="L18" s="3">
        <f t="shared" si="8"/>
        <v>0.25506019631051019</v>
      </c>
      <c r="M18" s="3">
        <f t="shared" si="8"/>
        <v>0.23684282419869351</v>
      </c>
      <c r="N18" s="3">
        <f t="shared" si="8"/>
        <v>0.20785122334668468</v>
      </c>
      <c r="O18" s="3">
        <f t="shared" si="8"/>
        <v>0.29281857873898692</v>
      </c>
      <c r="P18" s="3">
        <f t="shared" si="8"/>
        <v>0.25147497429593529</v>
      </c>
    </row>
    <row r="19" spans="2:16" s="3" customFormat="1" x14ac:dyDescent="0.2">
      <c r="B19" s="3" t="s">
        <v>36</v>
      </c>
      <c r="I19" s="3">
        <f t="shared" ref="I19:P19" si="9">+I13/I3</f>
        <v>0.21318024603082189</v>
      </c>
      <c r="J19" s="3">
        <f t="shared" si="9"/>
        <v>0.22240174401357676</v>
      </c>
      <c r="K19" s="3">
        <f t="shared" si="9"/>
        <v>0.23333305165430096</v>
      </c>
      <c r="L19" s="3">
        <f t="shared" si="9"/>
        <v>0.2011659672656409</v>
      </c>
      <c r="M19" s="3">
        <f t="shared" si="9"/>
        <v>0.2029071215639639</v>
      </c>
      <c r="N19" s="3">
        <f t="shared" si="9"/>
        <v>0.18017680657929039</v>
      </c>
      <c r="O19" s="3">
        <f t="shared" si="9"/>
        <v>0.22702305128245259</v>
      </c>
      <c r="P19" s="3">
        <f t="shared" si="9"/>
        <v>0.19686764460129674</v>
      </c>
    </row>
    <row r="20" spans="2:16" s="3" customFormat="1" x14ac:dyDescent="0.2">
      <c r="B20" s="3" t="s">
        <v>37</v>
      </c>
      <c r="I20" s="3">
        <f t="shared" ref="I20:P20" si="10">+I12/I11</f>
        <v>0.19135422304337824</v>
      </c>
      <c r="J20" s="3">
        <f t="shared" si="10"/>
        <v>0.1017609361939259</v>
      </c>
      <c r="K20" s="3">
        <f t="shared" si="10"/>
        <v>0.18437104611491562</v>
      </c>
      <c r="L20" s="3">
        <f t="shared" si="10"/>
        <v>0.21315337222488515</v>
      </c>
      <c r="M20" s="3">
        <f t="shared" si="10"/>
        <v>0.1480181918784329</v>
      </c>
      <c r="N20" s="3">
        <f t="shared" si="10"/>
        <v>0.14021714544220765</v>
      </c>
      <c r="O20" s="3">
        <f t="shared" si="10"/>
        <v>0.24096795291039891</v>
      </c>
      <c r="P20" s="3">
        <f t="shared" si="10"/>
        <v>0.22439881716230536</v>
      </c>
    </row>
    <row r="21" spans="2:16" s="3" customFormat="1" x14ac:dyDescent="0.2"/>
    <row r="22" spans="2:16" s="5" customFormat="1" x14ac:dyDescent="0.2">
      <c r="B22" s="5" t="s">
        <v>38</v>
      </c>
      <c r="I22" s="5" t="e">
        <f>+I3/E3-1</f>
        <v>#DIV/0!</v>
      </c>
      <c r="J22" s="5" t="e">
        <f>+J3/F3-1</f>
        <v>#DIV/0!</v>
      </c>
      <c r="K22" s="5" t="e">
        <f>+K3/G3-1</f>
        <v>#DIV/0!</v>
      </c>
      <c r="L22" s="5">
        <f>+L3/K3-1</f>
        <v>-5.7580827798340395E-2</v>
      </c>
      <c r="M22" s="5">
        <f>+M3/I3-1</f>
        <v>2.0506395128583099E-2</v>
      </c>
      <c r="N22" s="5">
        <f>+N3/J3-1</f>
        <v>-0.12675832856167168</v>
      </c>
      <c r="O22" s="5">
        <f>+O3/K3-1</f>
        <v>-0.10002140760646061</v>
      </c>
      <c r="P22" s="5">
        <f>+P3/L3-1</f>
        <v>5.524969214399289E-2</v>
      </c>
    </row>
    <row r="24" spans="2:16" x14ac:dyDescent="0.2">
      <c r="B24" s="1" t="s">
        <v>39</v>
      </c>
    </row>
    <row r="25" spans="2:16" x14ac:dyDescent="0.2">
      <c r="B25" s="1" t="s">
        <v>40</v>
      </c>
      <c r="M25" s="1">
        <v>35.561999999999998</v>
      </c>
      <c r="N25" s="1">
        <v>35.395000000000003</v>
      </c>
      <c r="O25" s="1">
        <v>35.253999999999998</v>
      </c>
      <c r="P25" s="1">
        <v>32.877000000000002</v>
      </c>
    </row>
    <row r="26" spans="2:16" x14ac:dyDescent="0.2">
      <c r="B26" s="1" t="s">
        <v>41</v>
      </c>
      <c r="M26" s="1">
        <v>384.09</v>
      </c>
      <c r="N26" s="1">
        <v>384.94900000000001</v>
      </c>
      <c r="O26" s="1">
        <v>399.85</v>
      </c>
      <c r="P26" s="1">
        <v>416.51900000000001</v>
      </c>
    </row>
    <row r="27" spans="2:16" x14ac:dyDescent="0.2">
      <c r="B27" s="1" t="s">
        <v>42</v>
      </c>
      <c r="M27" s="1">
        <v>70.876999999999995</v>
      </c>
      <c r="N27" s="1">
        <v>79.596999999999994</v>
      </c>
      <c r="O27" s="1">
        <v>88.626999999999995</v>
      </c>
      <c r="P27" s="1">
        <v>91.338999999999999</v>
      </c>
    </row>
    <row r="28" spans="2:16" x14ac:dyDescent="0.2">
      <c r="B28" s="1" t="s">
        <v>43</v>
      </c>
      <c r="M28" s="1">
        <f>320.945+695.577</f>
        <v>1016.5219999999999</v>
      </c>
      <c r="N28" s="1">
        <f>320.167+705.624</f>
        <v>1025.7909999999999</v>
      </c>
      <c r="O28" s="1">
        <f>320.567+738.078</f>
        <v>1058.645</v>
      </c>
      <c r="P28" s="1">
        <f>320.75+769.916</f>
        <v>1090.6660000000002</v>
      </c>
    </row>
    <row r="29" spans="2:16" x14ac:dyDescent="0.2">
      <c r="B29" s="1" t="s">
        <v>44</v>
      </c>
      <c r="M29" s="1">
        <v>885.55600000000004</v>
      </c>
      <c r="N29" s="1">
        <v>861.93700000000001</v>
      </c>
      <c r="O29" s="1">
        <v>879.64099999999996</v>
      </c>
      <c r="P29" s="1">
        <v>891.54899999999998</v>
      </c>
    </row>
    <row r="30" spans="2:16" x14ac:dyDescent="0.2">
      <c r="B30" s="1" t="s">
        <v>45</v>
      </c>
      <c r="M30" s="1">
        <v>10.808</v>
      </c>
      <c r="N30" s="1">
        <v>11.307</v>
      </c>
      <c r="O30" s="1">
        <v>12.795</v>
      </c>
      <c r="P30" s="1">
        <v>16.899000000000001</v>
      </c>
    </row>
    <row r="31" spans="2:16" x14ac:dyDescent="0.2">
      <c r="B31" s="1" t="s">
        <v>46</v>
      </c>
      <c r="M31" s="1">
        <v>0.23200000000000001</v>
      </c>
      <c r="N31" s="1">
        <v>0.17899999999999999</v>
      </c>
      <c r="O31" s="1">
        <v>3.3000000000000002E-2</v>
      </c>
      <c r="P31" s="1">
        <v>30.809000000000001</v>
      </c>
    </row>
    <row r="32" spans="2:16" x14ac:dyDescent="0.2">
      <c r="B32" s="1" t="s">
        <v>47</v>
      </c>
      <c r="M32" s="1">
        <v>14.563000000000001</v>
      </c>
      <c r="N32" s="1">
        <v>18.696999999999999</v>
      </c>
      <c r="O32" s="1">
        <v>19.670000000000002</v>
      </c>
      <c r="P32" s="1">
        <v>18.222999999999999</v>
      </c>
    </row>
    <row r="33" spans="2:16" x14ac:dyDescent="0.2">
      <c r="B33" s="1" t="s">
        <v>64</v>
      </c>
      <c r="M33" s="1">
        <v>0</v>
      </c>
      <c r="N33" s="1">
        <v>0</v>
      </c>
      <c r="O33" s="1">
        <v>0</v>
      </c>
      <c r="P33" s="1">
        <v>2.6520000000000001</v>
      </c>
    </row>
    <row r="34" spans="2:16" x14ac:dyDescent="0.2">
      <c r="B34" s="1" t="s">
        <v>48</v>
      </c>
      <c r="M34" s="1">
        <v>574.45500000000004</v>
      </c>
      <c r="N34" s="1">
        <v>525.69000000000005</v>
      </c>
      <c r="O34" s="1">
        <v>576.44000000000005</v>
      </c>
      <c r="P34" s="1">
        <v>578.42999999999995</v>
      </c>
    </row>
    <row r="35" spans="2:16" x14ac:dyDescent="0.2">
      <c r="B35" s="1" t="s">
        <v>49</v>
      </c>
      <c r="M35" s="1">
        <v>526.21</v>
      </c>
      <c r="N35" s="1">
        <v>487.72699999999998</v>
      </c>
      <c r="O35" s="1">
        <v>616.37900000000002</v>
      </c>
      <c r="P35" s="1">
        <v>624.28300000000002</v>
      </c>
    </row>
    <row r="36" spans="2:16" x14ac:dyDescent="0.2">
      <c r="B36" s="1" t="s">
        <v>50</v>
      </c>
      <c r="M36" s="1">
        <v>0</v>
      </c>
      <c r="N36" s="1">
        <v>59.392000000000003</v>
      </c>
      <c r="O36" s="1">
        <v>50.98</v>
      </c>
      <c r="P36" s="1">
        <v>44.317</v>
      </c>
    </row>
    <row r="37" spans="2:16" x14ac:dyDescent="0.2">
      <c r="B37" s="1" t="s">
        <v>51</v>
      </c>
      <c r="M37" s="1">
        <v>5.7210000000000001</v>
      </c>
      <c r="N37" s="1">
        <v>29.957000000000001</v>
      </c>
      <c r="O37" s="1">
        <v>44.006</v>
      </c>
      <c r="P37" s="1">
        <v>24.65</v>
      </c>
    </row>
    <row r="38" spans="2:16" x14ac:dyDescent="0.2">
      <c r="B38" s="1" t="s">
        <v>52</v>
      </c>
      <c r="M38" s="1">
        <v>100.563</v>
      </c>
      <c r="N38" s="1">
        <v>68.844999999999999</v>
      </c>
      <c r="O38" s="1">
        <v>75.552000000000007</v>
      </c>
      <c r="P38" s="1">
        <v>68.540999999999997</v>
      </c>
    </row>
    <row r="39" spans="2:16" x14ac:dyDescent="0.2">
      <c r="B39" s="1" t="s">
        <v>3</v>
      </c>
      <c r="M39" s="1">
        <v>547.22900000000004</v>
      </c>
      <c r="N39" s="1">
        <v>637.26400000000001</v>
      </c>
      <c r="O39" s="1">
        <v>711.76199999999994</v>
      </c>
      <c r="P39" s="1">
        <v>637.38099999999997</v>
      </c>
    </row>
    <row r="40" spans="2:16" s="4" customFormat="1" x14ac:dyDescent="0.2">
      <c r="B40" s="4" t="s">
        <v>53</v>
      </c>
      <c r="M40" s="4">
        <f>+SUM(M25:M39)</f>
        <v>4172.3879999999999</v>
      </c>
      <c r="N40" s="4">
        <f>+SUM(N25:N39)</f>
        <v>4226.726999999999</v>
      </c>
      <c r="O40" s="4">
        <f>+SUM(O25:O39)</f>
        <v>4569.634</v>
      </c>
      <c r="P40" s="4">
        <f>+SUM(P25:P39)</f>
        <v>4569.1350000000002</v>
      </c>
    </row>
    <row r="41" spans="2:16" x14ac:dyDescent="0.2">
      <c r="B41" s="1" t="s">
        <v>54</v>
      </c>
      <c r="M41" s="1">
        <v>22.175000000000001</v>
      </c>
      <c r="N41" s="1">
        <v>22.684000000000001</v>
      </c>
      <c r="O41" s="1">
        <v>22.056000000000001</v>
      </c>
      <c r="P41" s="1">
        <v>20.207000000000001</v>
      </c>
    </row>
    <row r="42" spans="2:16" x14ac:dyDescent="0.2">
      <c r="B42" s="1" t="s">
        <v>55</v>
      </c>
      <c r="M42" s="1">
        <v>85.89</v>
      </c>
      <c r="N42" s="1">
        <v>88.304000000000002</v>
      </c>
      <c r="O42" s="1">
        <v>90.477999999999994</v>
      </c>
      <c r="P42" s="1">
        <v>92.653000000000006</v>
      </c>
    </row>
    <row r="43" spans="2:16" x14ac:dyDescent="0.2">
      <c r="B43" s="1" t="s">
        <v>46</v>
      </c>
      <c r="M43" s="1">
        <v>118.26900000000001</v>
      </c>
      <c r="N43" s="1">
        <v>150.14699999999999</v>
      </c>
      <c r="O43" s="1">
        <v>154.47900000000001</v>
      </c>
      <c r="P43" s="1">
        <v>185.03800000000001</v>
      </c>
    </row>
    <row r="44" spans="2:16" x14ac:dyDescent="0.2">
      <c r="B44" s="1" t="s">
        <v>56</v>
      </c>
      <c r="M44" s="1">
        <v>207.548</v>
      </c>
      <c r="N44" s="1">
        <v>177.68600000000001</v>
      </c>
      <c r="O44" s="1">
        <v>243.90899999999999</v>
      </c>
      <c r="P44" s="1">
        <v>229.79400000000001</v>
      </c>
    </row>
    <row r="45" spans="2:16" x14ac:dyDescent="0.2">
      <c r="B45" s="1" t="s">
        <v>57</v>
      </c>
      <c r="M45" s="1">
        <v>24.167000000000002</v>
      </c>
      <c r="N45" s="1">
        <v>22.716000000000001</v>
      </c>
      <c r="O45" s="1">
        <v>21.234999999999999</v>
      </c>
      <c r="P45" s="1">
        <v>25.350999999999999</v>
      </c>
    </row>
    <row r="46" spans="2:16" x14ac:dyDescent="0.2">
      <c r="B46" s="1" t="s">
        <v>58</v>
      </c>
      <c r="M46" s="1">
        <v>34.125999999999998</v>
      </c>
      <c r="N46" s="1">
        <v>21.925000000000001</v>
      </c>
      <c r="O46" s="1">
        <v>55.482999999999997</v>
      </c>
      <c r="P46" s="1">
        <v>47.545000000000002</v>
      </c>
    </row>
    <row r="47" spans="2:16" x14ac:dyDescent="0.2">
      <c r="B47" s="1" t="s">
        <v>59</v>
      </c>
      <c r="M47" s="1">
        <v>0</v>
      </c>
      <c r="N47" s="1">
        <v>300.24099999999999</v>
      </c>
      <c r="O47" s="1">
        <v>322.06299999999999</v>
      </c>
      <c r="P47" s="1">
        <v>360.27499999999998</v>
      </c>
    </row>
    <row r="48" spans="2:16" x14ac:dyDescent="0.2">
      <c r="B48" s="1" t="s">
        <v>60</v>
      </c>
      <c r="M48" s="1">
        <v>499.18900000000002</v>
      </c>
      <c r="N48" s="1">
        <v>216.12299999999999</v>
      </c>
      <c r="O48" s="1">
        <v>237.51400000000001</v>
      </c>
      <c r="P48" s="1">
        <v>198.20500000000001</v>
      </c>
    </row>
    <row r="49" spans="2:16" s="4" customFormat="1" x14ac:dyDescent="0.2">
      <c r="B49" s="4" t="s">
        <v>61</v>
      </c>
      <c r="M49" s="4">
        <f>+SUM(M41:M48)</f>
        <v>991.36400000000003</v>
      </c>
      <c r="N49" s="4">
        <f>+SUM(N41:N48)</f>
        <v>999.82600000000002</v>
      </c>
      <c r="O49" s="4">
        <f>+SUM(O41:O48)</f>
        <v>1147.2170000000001</v>
      </c>
      <c r="P49" s="4">
        <f>+SUM(P41:P48)</f>
        <v>1159.068</v>
      </c>
    </row>
    <row r="50" spans="2:16" x14ac:dyDescent="0.2">
      <c r="B50" s="1" t="s">
        <v>62</v>
      </c>
      <c r="M50" s="1">
        <v>3181.0239999999999</v>
      </c>
      <c r="N50" s="1">
        <v>3226.8110000000001</v>
      </c>
      <c r="O50" s="1">
        <v>3422.4169999999999</v>
      </c>
      <c r="P50" s="1">
        <v>3410.067</v>
      </c>
    </row>
    <row r="51" spans="2:16" x14ac:dyDescent="0.2">
      <c r="B51" s="1" t="s">
        <v>63</v>
      </c>
      <c r="M51" s="1">
        <f>+M50+M49</f>
        <v>4172.3879999999999</v>
      </c>
      <c r="N51" s="1">
        <f>+N50+N49</f>
        <v>4226.6370000000006</v>
      </c>
      <c r="O51" s="1">
        <f>+O50+O49</f>
        <v>4569.634</v>
      </c>
      <c r="P51" s="1">
        <f>+P50+P49</f>
        <v>4569.1350000000002</v>
      </c>
    </row>
    <row r="53" spans="2:16" x14ac:dyDescent="0.2">
      <c r="B53" s="1" t="s">
        <v>65</v>
      </c>
      <c r="M53" s="1">
        <f>+SUM(J13:M13)</f>
        <v>587.73299999999995</v>
      </c>
      <c r="N53" s="1">
        <f t="shared" ref="N53:O53" si="11">+SUM(K13:N13)</f>
        <v>540.577</v>
      </c>
      <c r="O53" s="1">
        <f t="shared" si="11"/>
        <v>519.97400000000005</v>
      </c>
      <c r="P53" s="1">
        <f>+SUM(M13:P13)</f>
        <v>524.37600000000009</v>
      </c>
    </row>
    <row r="54" spans="2:16" s="3" customFormat="1" x14ac:dyDescent="0.2">
      <c r="B54" s="3" t="s">
        <v>66</v>
      </c>
      <c r="M54" s="3">
        <f t="shared" ref="M54:O54" si="12">+M53/(M25+M26+M27+M29+M30+M31+M32+M33+M34+M35+M36+M37+M38)</f>
        <v>0.22530271555605472</v>
      </c>
      <c r="N54" s="3">
        <f t="shared" si="12"/>
        <v>0.21086043768469606</v>
      </c>
      <c r="O54" s="3">
        <f t="shared" si="12"/>
        <v>0.18575628200213848</v>
      </c>
      <c r="P54" s="3">
        <f>+P53/(P25+P26+P27+P29+P30+P31+P32+P33+P34+P35+P36+P37+P38)</f>
        <v>0.18456872859974771</v>
      </c>
    </row>
    <row r="56" spans="2:16" x14ac:dyDescent="0.2">
      <c r="B56" s="1" t="s">
        <v>67</v>
      </c>
      <c r="M56" s="1">
        <f>+M13</f>
        <v>126.262</v>
      </c>
      <c r="N56" s="1">
        <f>+N13</f>
        <v>114.03299999999999</v>
      </c>
      <c r="O56" s="1">
        <f>+O13</f>
        <v>145.07000000000002</v>
      </c>
      <c r="P56" s="1">
        <f>+P13</f>
        <v>139.01100000000005</v>
      </c>
    </row>
    <row r="57" spans="2:16" x14ac:dyDescent="0.2">
      <c r="B57" s="1" t="s">
        <v>68</v>
      </c>
      <c r="M57" s="1">
        <v>129.57300000000001</v>
      </c>
      <c r="N57" s="1">
        <v>90.938000000000002</v>
      </c>
      <c r="O57" s="1">
        <v>173.066</v>
      </c>
      <c r="P57" s="1">
        <v>159.02099999999999</v>
      </c>
    </row>
    <row r="58" spans="2:16" x14ac:dyDescent="0.2">
      <c r="B58" s="1" t="s">
        <v>69</v>
      </c>
      <c r="M58" s="1">
        <v>43.564</v>
      </c>
      <c r="N58" s="1">
        <v>51.72</v>
      </c>
      <c r="O58" s="1">
        <v>41.625999999999998</v>
      </c>
      <c r="P58" s="1">
        <v>44.042000000000002</v>
      </c>
    </row>
    <row r="59" spans="2:16" x14ac:dyDescent="0.2">
      <c r="B59" s="1" t="s">
        <v>70</v>
      </c>
      <c r="M59" s="1">
        <v>7.8E-2</v>
      </c>
      <c r="N59" s="1">
        <v>0.10299999999999999</v>
      </c>
      <c r="O59" s="1">
        <v>0.11899999999999999</v>
      </c>
      <c r="P59" s="1">
        <v>2E-3</v>
      </c>
    </row>
    <row r="60" spans="2:16" x14ac:dyDescent="0.2">
      <c r="B60" s="1" t="s">
        <v>71</v>
      </c>
      <c r="M60" s="1">
        <v>9.9640000000000004</v>
      </c>
      <c r="N60" s="1">
        <v>10.726000000000001</v>
      </c>
      <c r="O60" s="1">
        <v>9.2579999999999991</v>
      </c>
      <c r="P60" s="1">
        <v>9.9160000000000004</v>
      </c>
    </row>
    <row r="61" spans="2:16" x14ac:dyDescent="0.2">
      <c r="B61" s="1" t="s">
        <v>72</v>
      </c>
      <c r="M61" s="1">
        <v>-1.238</v>
      </c>
      <c r="N61" s="1">
        <v>3.1869999999999998</v>
      </c>
      <c r="O61" s="1">
        <v>-15.087999999999999</v>
      </c>
      <c r="P61" s="1">
        <v>-20.023</v>
      </c>
    </row>
    <row r="62" spans="2:16" x14ac:dyDescent="0.2">
      <c r="B62" s="1" t="s">
        <v>73</v>
      </c>
      <c r="M62" s="1">
        <v>-0.41799999999999998</v>
      </c>
      <c r="N62" s="1">
        <v>-2.1190000000000002</v>
      </c>
      <c r="O62" s="1">
        <v>-5.109</v>
      </c>
      <c r="P62" s="1">
        <v>-3.91</v>
      </c>
    </row>
    <row r="63" spans="2:16" x14ac:dyDescent="0.2">
      <c r="B63" s="1" t="s">
        <v>74</v>
      </c>
      <c r="M63" s="1">
        <v>0</v>
      </c>
      <c r="N63" s="1">
        <v>0</v>
      </c>
      <c r="O63" s="1">
        <v>0</v>
      </c>
      <c r="P63" s="1">
        <v>0</v>
      </c>
    </row>
    <row r="64" spans="2:16" x14ac:dyDescent="0.2">
      <c r="B64" s="1" t="s">
        <v>75</v>
      </c>
      <c r="M64" s="1">
        <v>21.936</v>
      </c>
      <c r="N64" s="1">
        <v>18.597000000000001</v>
      </c>
      <c r="O64" s="1">
        <v>46.055</v>
      </c>
      <c r="P64" s="1">
        <v>40.219000000000001</v>
      </c>
    </row>
    <row r="65" spans="2:16" x14ac:dyDescent="0.2">
      <c r="B65" s="1" t="s">
        <v>76</v>
      </c>
      <c r="M65" s="1">
        <v>-3.7229999999999999</v>
      </c>
      <c r="N65" s="1">
        <v>-14.757999999999999</v>
      </c>
      <c r="O65" s="1">
        <v>-13.02</v>
      </c>
      <c r="P65" s="1">
        <v>-8.19</v>
      </c>
    </row>
    <row r="66" spans="2:16" x14ac:dyDescent="0.2">
      <c r="B66" s="1" t="s">
        <v>77</v>
      </c>
      <c r="M66" s="1">
        <v>3.4000000000000002E-2</v>
      </c>
      <c r="N66" s="1">
        <v>3.0000000000000001E-3</v>
      </c>
      <c r="O66" s="1">
        <v>-1.4E-2</v>
      </c>
      <c r="P66" s="1">
        <v>1.4999999999999999E-2</v>
      </c>
    </row>
    <row r="67" spans="2:16" x14ac:dyDescent="0.2">
      <c r="B67" s="1" t="s">
        <v>78</v>
      </c>
      <c r="M67" s="1">
        <v>-27.759</v>
      </c>
      <c r="N67" s="1">
        <v>-23.263999999999999</v>
      </c>
      <c r="O67" s="1">
        <v>-21.327999999999999</v>
      </c>
      <c r="P67" s="1">
        <v>-20.728000000000002</v>
      </c>
    </row>
    <row r="68" spans="2:16" x14ac:dyDescent="0.2">
      <c r="B68" s="1" t="s">
        <v>49</v>
      </c>
      <c r="M68" s="1">
        <v>16.065000000000001</v>
      </c>
      <c r="N68" s="1">
        <v>30.559000000000001</v>
      </c>
      <c r="O68" s="1">
        <v>-131.38</v>
      </c>
      <c r="P68" s="1">
        <v>-12.827999999999999</v>
      </c>
    </row>
    <row r="69" spans="2:16" x14ac:dyDescent="0.2">
      <c r="B69" s="1" t="s">
        <v>45</v>
      </c>
      <c r="M69" s="1">
        <v>-16.189</v>
      </c>
      <c r="N69" s="1">
        <v>-31.119</v>
      </c>
      <c r="O69" s="1">
        <v>-6.98</v>
      </c>
      <c r="P69" s="1">
        <v>6.6379999999999999</v>
      </c>
    </row>
    <row r="70" spans="2:16" x14ac:dyDescent="0.2">
      <c r="B70" s="1" t="s">
        <v>48</v>
      </c>
      <c r="M70" s="1">
        <v>15.102</v>
      </c>
      <c r="N70" s="1">
        <v>42.08</v>
      </c>
      <c r="O70" s="1">
        <v>-50.435000000000002</v>
      </c>
      <c r="P70" s="1">
        <v>-1.2589999999999999</v>
      </c>
    </row>
    <row r="71" spans="2:16" x14ac:dyDescent="0.2">
      <c r="B71" s="1" t="s">
        <v>79</v>
      </c>
      <c r="M71" s="1">
        <v>-2.97</v>
      </c>
      <c r="N71" s="1">
        <v>-1.034</v>
      </c>
      <c r="O71" s="1">
        <v>-1.5629999999999999</v>
      </c>
      <c r="P71" s="1">
        <v>4.109</v>
      </c>
    </row>
    <row r="72" spans="2:16" x14ac:dyDescent="0.2">
      <c r="B72" s="1" t="s">
        <v>80</v>
      </c>
      <c r="M72" s="1">
        <v>0</v>
      </c>
      <c r="N72" s="1">
        <v>0</v>
      </c>
      <c r="O72" s="1">
        <v>34.043999999999997</v>
      </c>
      <c r="P72" s="1">
        <v>53.575000000000003</v>
      </c>
    </row>
    <row r="73" spans="2:16" x14ac:dyDescent="0.2">
      <c r="B73" s="1" t="s">
        <v>81</v>
      </c>
      <c r="M73" s="1">
        <v>23.608000000000001</v>
      </c>
      <c r="N73" s="1">
        <v>-10.097</v>
      </c>
      <c r="O73" s="1">
        <v>83.132999999999996</v>
      </c>
      <c r="P73" s="1">
        <v>-55.601999999999997</v>
      </c>
    </row>
    <row r="74" spans="2:16" x14ac:dyDescent="0.2">
      <c r="B74" s="1" t="s">
        <v>82</v>
      </c>
      <c r="M74" s="1">
        <f>+SUM(M68:M73)</f>
        <v>35.616</v>
      </c>
      <c r="N74" s="1">
        <f>+SUM(N68:N73)</f>
        <v>30.388999999999996</v>
      </c>
      <c r="O74" s="1">
        <f>+SUM(O68:O73)</f>
        <v>-73.180999999999969</v>
      </c>
      <c r="P74" s="1">
        <f>+SUM(P68:P73)</f>
        <v>-5.3669999999999973</v>
      </c>
    </row>
    <row r="75" spans="2:16" s="4" customFormat="1" x14ac:dyDescent="0.2">
      <c r="B75" s="4" t="s">
        <v>83</v>
      </c>
      <c r="M75" s="4">
        <f>+M74+SUM(M57:M67)</f>
        <v>207.62699999999995</v>
      </c>
      <c r="N75" s="4">
        <f>+N74+SUM(N57:N67)</f>
        <v>165.52199999999999</v>
      </c>
      <c r="O75" s="4">
        <f>+O74+SUM(O57:O67)</f>
        <v>142.38400000000001</v>
      </c>
      <c r="P75" s="4">
        <f>+P74+SUM(P57:P67)</f>
        <v>194.99699999999999</v>
      </c>
    </row>
    <row r="77" spans="2:16" s="4" customFormat="1" x14ac:dyDescent="0.2">
      <c r="B77" s="4" t="s">
        <v>84</v>
      </c>
      <c r="M77" s="4">
        <v>-58.527000000000001</v>
      </c>
      <c r="N77" s="4">
        <v>-25.431999999999999</v>
      </c>
      <c r="O77" s="4">
        <v>-31.265000000000001</v>
      </c>
      <c r="P77" s="4">
        <v>-36.128999999999998</v>
      </c>
    </row>
    <row r="78" spans="2:16" x14ac:dyDescent="0.2">
      <c r="B78" s="1" t="s">
        <v>85</v>
      </c>
      <c r="M78" s="1">
        <v>2.1800000000000002</v>
      </c>
      <c r="N78" s="1">
        <v>0.23699999999999999</v>
      </c>
      <c r="O78" s="1">
        <v>-0.95499999999999996</v>
      </c>
      <c r="P78" s="1">
        <v>0.99299999999999999</v>
      </c>
    </row>
    <row r="79" spans="2:16" x14ac:dyDescent="0.2">
      <c r="B79" s="1" t="s">
        <v>86</v>
      </c>
      <c r="M79" s="1">
        <v>-38.554000000000002</v>
      </c>
      <c r="N79" s="1">
        <v>-41.935000000000002</v>
      </c>
      <c r="O79" s="1">
        <v>-44.164000000000001</v>
      </c>
      <c r="P79" s="1">
        <v>-45.003999999999998</v>
      </c>
    </row>
    <row r="80" spans="2:16" x14ac:dyDescent="0.2">
      <c r="B80" s="1" t="s">
        <v>87</v>
      </c>
      <c r="M80" s="1">
        <v>-6.6159999999999997</v>
      </c>
      <c r="N80" s="1">
        <v>-3.7919999999999998</v>
      </c>
      <c r="O80" s="1">
        <v>-2.8740000000000001</v>
      </c>
      <c r="P80" s="1">
        <v>-7.9269999999999996</v>
      </c>
    </row>
    <row r="81" spans="2:16" x14ac:dyDescent="0.2">
      <c r="B81" s="1" t="s">
        <v>88</v>
      </c>
      <c r="M81" s="1">
        <v>7.37</v>
      </c>
      <c r="N81" s="1">
        <v>0</v>
      </c>
      <c r="O81" s="1">
        <v>0</v>
      </c>
      <c r="P81" s="1">
        <v>0</v>
      </c>
    </row>
    <row r="82" spans="2:16" x14ac:dyDescent="0.2">
      <c r="B82" s="1" t="s">
        <v>99</v>
      </c>
      <c r="M82" s="1">
        <v>0</v>
      </c>
      <c r="N82" s="1">
        <v>0</v>
      </c>
      <c r="O82" s="1">
        <v>0</v>
      </c>
      <c r="P82" s="1">
        <v>0</v>
      </c>
    </row>
    <row r="83" spans="2:16" x14ac:dyDescent="0.2">
      <c r="B83" s="1" t="s">
        <v>89</v>
      </c>
      <c r="M83" s="1">
        <v>-1.0169999999999999</v>
      </c>
      <c r="N83" s="1">
        <v>-0.79200000000000004</v>
      </c>
      <c r="O83" s="1">
        <v>-1.31</v>
      </c>
      <c r="P83" s="1">
        <v>-3.9769999999999999</v>
      </c>
    </row>
    <row r="84" spans="2:16" x14ac:dyDescent="0.2">
      <c r="B84" s="1" t="s">
        <v>90</v>
      </c>
      <c r="M84" s="1">
        <f>+SUM(M77:M83)</f>
        <v>-95.164000000000001</v>
      </c>
      <c r="N84" s="1">
        <f>+SUM(N77:N83)</f>
        <v>-71.713999999999999</v>
      </c>
      <c r="O84" s="1">
        <f>+SUM(O77:O83)</f>
        <v>-80.567999999999998</v>
      </c>
      <c r="P84" s="1">
        <f>+SUM(P77:P83)</f>
        <v>-92.043999999999983</v>
      </c>
    </row>
    <row r="86" spans="2:16" x14ac:dyDescent="0.2">
      <c r="B86" s="1" t="s">
        <v>91</v>
      </c>
      <c r="M86" s="1">
        <v>-2.7370000000000001</v>
      </c>
      <c r="N86" s="1">
        <v>-4.47</v>
      </c>
      <c r="O86" s="1">
        <v>-3.056</v>
      </c>
      <c r="P86" s="1">
        <v>-2.9540000000000002</v>
      </c>
    </row>
    <row r="87" spans="2:16" x14ac:dyDescent="0.2">
      <c r="B87" s="1" t="s">
        <v>98</v>
      </c>
      <c r="M87" s="1">
        <f>-50.839+0.864</f>
        <v>-49.975000000000001</v>
      </c>
      <c r="N87" s="1">
        <v>0</v>
      </c>
      <c r="O87" s="1">
        <v>0</v>
      </c>
      <c r="P87" s="1">
        <v>-58.518000000000001</v>
      </c>
    </row>
    <row r="88" spans="2:16" x14ac:dyDescent="0.2">
      <c r="B88" s="1" t="s">
        <v>92</v>
      </c>
      <c r="M88" s="1">
        <v>0</v>
      </c>
      <c r="N88" s="1">
        <v>0</v>
      </c>
      <c r="O88" s="1">
        <v>0</v>
      </c>
      <c r="P88" s="1">
        <v>0</v>
      </c>
    </row>
    <row r="89" spans="2:16" x14ac:dyDescent="0.2">
      <c r="B89" s="1" t="s">
        <v>93</v>
      </c>
      <c r="M89" s="1">
        <v>0</v>
      </c>
      <c r="N89" s="1">
        <v>4.0000000000000001E-3</v>
      </c>
      <c r="O89" s="1">
        <v>0</v>
      </c>
      <c r="P89" s="1">
        <v>-135.48699999999999</v>
      </c>
    </row>
    <row r="90" spans="2:16" x14ac:dyDescent="0.2">
      <c r="B90" s="1" t="s">
        <v>94</v>
      </c>
      <c r="M90" s="1">
        <f>+SUM(M86:M89)</f>
        <v>-52.712000000000003</v>
      </c>
      <c r="N90" s="1">
        <v>0</v>
      </c>
      <c r="O90" s="1">
        <f>+SUM(O86:O89)</f>
        <v>-3.056</v>
      </c>
      <c r="P90" s="1">
        <f>+SUM(P86:P89)</f>
        <v>-196.959</v>
      </c>
    </row>
    <row r="91" spans="2:16" x14ac:dyDescent="0.2">
      <c r="B91" s="1" t="s">
        <v>95</v>
      </c>
      <c r="M91" s="1">
        <v>-2.871</v>
      </c>
      <c r="N91" s="1">
        <v>0.69299999999999995</v>
      </c>
      <c r="O91" s="1">
        <v>15.737</v>
      </c>
      <c r="P91" s="1">
        <v>19.625</v>
      </c>
    </row>
    <row r="92" spans="2:16" x14ac:dyDescent="0.2">
      <c r="B92" s="1" t="s">
        <v>96</v>
      </c>
      <c r="M92" s="1">
        <f>+M75+M84+M90+M91</f>
        <v>56.879999999999946</v>
      </c>
      <c r="N92" s="1">
        <f>+N75+N84+N90+N91</f>
        <v>94.500999999999991</v>
      </c>
      <c r="O92" s="1">
        <f>+O75+O84+O90+O91</f>
        <v>74.497000000000014</v>
      </c>
      <c r="P92" s="1">
        <f>+P75+P84+P90+P91</f>
        <v>-74.381</v>
      </c>
    </row>
    <row r="94" spans="2:16" x14ac:dyDescent="0.2">
      <c r="B94" s="1" t="s">
        <v>97</v>
      </c>
      <c r="M94" s="1">
        <f>+M75+M77</f>
        <v>149.09999999999997</v>
      </c>
      <c r="N94" s="1">
        <f>+N75+N77</f>
        <v>140.09</v>
      </c>
      <c r="O94" s="1">
        <f>+O75+O77</f>
        <v>111.11900000000001</v>
      </c>
      <c r="P94" s="1">
        <f>+P75+P77</f>
        <v>158.86799999999999</v>
      </c>
    </row>
    <row r="95" spans="2:16" x14ac:dyDescent="0.2">
      <c r="B95" s="1" t="s">
        <v>100</v>
      </c>
      <c r="P95" s="1">
        <f>+SUM(M94:P94)</f>
        <v>559.17699999999991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2024-07-24T08:05:29Z</dcterms:created>
  <dcterms:modified xsi:type="dcterms:W3CDTF">2024-07-24T14:36:30Z</dcterms:modified>
</cp:coreProperties>
</file>