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"/>
    </mc:Choice>
  </mc:AlternateContent>
  <xr:revisionPtr revIDLastSave="0" documentId="13_ncr:1_{8CB54701-88A4-4727-9E37-0E0C95D6F5E4}" xr6:coauthVersionLast="47" xr6:coauthVersionMax="47" xr10:uidLastSave="{00000000-0000-0000-0000-000000000000}"/>
  <bookViews>
    <workbookView xWindow="-120" yWindow="-120" windowWidth="29040" windowHeight="15840" xr2:uid="{75AB97D8-531B-4298-BFBF-6970B0D2C004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G25" i="1"/>
  <c r="F25" i="1"/>
  <c r="E25" i="1"/>
  <c r="D25" i="1"/>
  <c r="C25" i="1"/>
  <c r="B25" i="1"/>
  <c r="I25" i="1"/>
  <c r="Q23" i="1"/>
  <c r="R23" i="1"/>
  <c r="E39" i="1"/>
  <c r="E38" i="1"/>
  <c r="E32" i="1"/>
  <c r="B39" i="1"/>
  <c r="B38" i="1"/>
  <c r="B32" i="1"/>
  <c r="B35" i="1" s="1"/>
  <c r="F39" i="1"/>
  <c r="F41" i="1" s="1"/>
  <c r="F38" i="1"/>
  <c r="F32" i="1"/>
  <c r="C32" i="1"/>
  <c r="C35" i="1" s="1"/>
  <c r="C39" i="1"/>
  <c r="C38" i="1"/>
  <c r="G39" i="1"/>
  <c r="G38" i="1"/>
  <c r="E35" i="1"/>
  <c r="F35" i="1"/>
  <c r="B41" i="1"/>
  <c r="E41" i="1"/>
  <c r="G41" i="1"/>
  <c r="G42" i="1" s="1"/>
  <c r="G35" i="1"/>
  <c r="G32" i="1"/>
  <c r="I43" i="1"/>
  <c r="I42" i="1"/>
  <c r="I41" i="1"/>
  <c r="I39" i="1"/>
  <c r="I38" i="1"/>
  <c r="I35" i="1"/>
  <c r="I32" i="1"/>
  <c r="D43" i="1"/>
  <c r="D42" i="1"/>
  <c r="D41" i="1"/>
  <c r="D39" i="1"/>
  <c r="D38" i="1"/>
  <c r="D35" i="1"/>
  <c r="D32" i="1"/>
  <c r="H41" i="1"/>
  <c r="H39" i="1"/>
  <c r="H38" i="1"/>
  <c r="H35" i="1"/>
  <c r="H42" i="1" s="1"/>
  <c r="H43" i="1" s="1"/>
  <c r="H32" i="1"/>
  <c r="F42" i="1" l="1"/>
  <c r="F43" i="1" s="1"/>
  <c r="C41" i="1"/>
  <c r="C42" i="1" s="1"/>
  <c r="C43" i="1" s="1"/>
  <c r="B42" i="1"/>
  <c r="B43" i="1" s="1"/>
  <c r="E42" i="1"/>
  <c r="E43" i="1" s="1"/>
  <c r="G43" i="1"/>
  <c r="H23" i="1"/>
  <c r="G23" i="1"/>
  <c r="F23" i="1"/>
  <c r="I23" i="1"/>
  <c r="Q22" i="1"/>
  <c r="R22" i="1"/>
  <c r="P20" i="1"/>
  <c r="Q20" i="1"/>
  <c r="P6" i="1"/>
  <c r="P8" i="1" s="1"/>
  <c r="G20" i="1"/>
  <c r="F20" i="1"/>
  <c r="E20" i="1"/>
  <c r="D20" i="1"/>
  <c r="C20" i="1"/>
  <c r="B20" i="1"/>
  <c r="H20" i="1"/>
  <c r="H22" i="1"/>
  <c r="G22" i="1"/>
  <c r="F22" i="1"/>
  <c r="I22" i="1"/>
  <c r="B6" i="1"/>
  <c r="B8" i="1" s="1"/>
  <c r="F6" i="1"/>
  <c r="F8" i="1" s="1"/>
  <c r="C6" i="1"/>
  <c r="C17" i="1" s="1"/>
  <c r="G6" i="1"/>
  <c r="G17" i="1" s="1"/>
  <c r="D6" i="1"/>
  <c r="D17" i="1"/>
  <c r="H6" i="1"/>
  <c r="H8" i="1" s="1"/>
  <c r="D8" i="2"/>
  <c r="D7" i="2"/>
  <c r="D5" i="2"/>
  <c r="E6" i="1"/>
  <c r="E8" i="1" s="1"/>
  <c r="Q6" i="1"/>
  <c r="Q17" i="1" s="1"/>
  <c r="R6" i="1"/>
  <c r="R8" i="1" s="1"/>
  <c r="P18" i="1" l="1"/>
  <c r="P11" i="1"/>
  <c r="P13" i="1" s="1"/>
  <c r="P17" i="1"/>
  <c r="B17" i="1"/>
  <c r="B11" i="1"/>
  <c r="B13" i="1" s="1"/>
  <c r="B18" i="1"/>
  <c r="F17" i="1"/>
  <c r="F18" i="1"/>
  <c r="F11" i="1"/>
  <c r="F13" i="1" s="1"/>
  <c r="C8" i="1"/>
  <c r="G8" i="1"/>
  <c r="D8" i="1"/>
  <c r="D18" i="1" s="1"/>
  <c r="H17" i="1"/>
  <c r="H11" i="1"/>
  <c r="H13" i="1" s="1"/>
  <c r="H18" i="1"/>
  <c r="E17" i="1"/>
  <c r="E11" i="1"/>
  <c r="E13" i="1" s="1"/>
  <c r="E18" i="1"/>
  <c r="Q8" i="1"/>
  <c r="R18" i="1"/>
  <c r="R11" i="1"/>
  <c r="R13" i="1" s="1"/>
  <c r="R17" i="1"/>
  <c r="P19" i="1" l="1"/>
  <c r="P14" i="1"/>
  <c r="B14" i="1"/>
  <c r="B19" i="1"/>
  <c r="F14" i="1"/>
  <c r="F19" i="1"/>
  <c r="C18" i="1"/>
  <c r="C11" i="1"/>
  <c r="C13" i="1" s="1"/>
  <c r="G18" i="1"/>
  <c r="G11" i="1"/>
  <c r="G13" i="1" s="1"/>
  <c r="D11" i="1"/>
  <c r="D13" i="1" s="1"/>
  <c r="D19" i="1" s="1"/>
  <c r="H14" i="1"/>
  <c r="H19" i="1"/>
  <c r="E14" i="1"/>
  <c r="E19" i="1"/>
  <c r="Q18" i="1"/>
  <c r="Q11" i="1"/>
  <c r="Q13" i="1" s="1"/>
  <c r="R19" i="1"/>
  <c r="R14" i="1"/>
  <c r="C19" i="1" l="1"/>
  <c r="C14" i="1"/>
  <c r="G14" i="1"/>
  <c r="G19" i="1"/>
  <c r="D14" i="1"/>
  <c r="Q19" i="1"/>
  <c r="Q14" i="1"/>
  <c r="I6" i="1" l="1"/>
  <c r="I17" i="1" s="1"/>
  <c r="Q3" i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I8" i="1" l="1"/>
  <c r="I11" i="1" l="1"/>
  <c r="I13" i="1" s="1"/>
  <c r="I18" i="1"/>
  <c r="I14" i="1" l="1"/>
  <c r="I19" i="1"/>
</calcChain>
</file>

<file path=xl/sharedStrings.xml><?xml version="1.0" encoding="utf-8"?>
<sst xmlns="http://schemas.openxmlformats.org/spreadsheetml/2006/main" count="69" uniqueCount="58">
  <si>
    <t>FootLocker</t>
  </si>
  <si>
    <t>Q122</t>
  </si>
  <si>
    <t>Q222</t>
  </si>
  <si>
    <t>Q322</t>
  </si>
  <si>
    <t>Q422</t>
  </si>
  <si>
    <t>Q123</t>
  </si>
  <si>
    <t>Q223</t>
  </si>
  <si>
    <t>Q323</t>
  </si>
  <si>
    <t>Q423</t>
  </si>
  <si>
    <t>Revenue</t>
  </si>
  <si>
    <t>COGS</t>
  </si>
  <si>
    <t>SG&amp;A</t>
  </si>
  <si>
    <t>Operation income</t>
  </si>
  <si>
    <t>Interest expense</t>
  </si>
  <si>
    <t>OI</t>
  </si>
  <si>
    <t xml:space="preserve">Pretax </t>
  </si>
  <si>
    <t>Taxes</t>
  </si>
  <si>
    <t>Net income</t>
  </si>
  <si>
    <t>Feb. 3,</t>
  </si>
  <si>
    <t>Gross profit</t>
  </si>
  <si>
    <t>Gross margin %</t>
  </si>
  <si>
    <t>Operation margin %</t>
  </si>
  <si>
    <t>Net margin %</t>
  </si>
  <si>
    <t>Revenue y/y</t>
  </si>
  <si>
    <t>EPS</t>
  </si>
  <si>
    <t>Shares</t>
  </si>
  <si>
    <t>N/A</t>
  </si>
  <si>
    <t>Footlocker</t>
  </si>
  <si>
    <t>Price</t>
  </si>
  <si>
    <t>MC</t>
  </si>
  <si>
    <t>Cash</t>
  </si>
  <si>
    <t>Debt</t>
  </si>
  <si>
    <t>EV</t>
  </si>
  <si>
    <t>Oct. 28,</t>
  </si>
  <si>
    <t>Jul. 30,</t>
  </si>
  <si>
    <t>Jul. 29,</t>
  </si>
  <si>
    <t>Apr. 29,</t>
  </si>
  <si>
    <t>Apr. 30,</t>
  </si>
  <si>
    <t>SG&amp;A y/y</t>
  </si>
  <si>
    <t>Inventories</t>
  </si>
  <si>
    <t>OA</t>
  </si>
  <si>
    <t>PP&amp;E</t>
  </si>
  <si>
    <t>Lease</t>
  </si>
  <si>
    <t>Deferred taxes</t>
  </si>
  <si>
    <t>Goodwill + Intangibles</t>
  </si>
  <si>
    <t>MI</t>
  </si>
  <si>
    <t>OCA</t>
  </si>
  <si>
    <t>Total assets</t>
  </si>
  <si>
    <t>A/P</t>
  </si>
  <si>
    <t>Accrued liabilties</t>
  </si>
  <si>
    <t>OL</t>
  </si>
  <si>
    <t>Total liabilties</t>
  </si>
  <si>
    <t>S/E</t>
  </si>
  <si>
    <t>L+S/E</t>
  </si>
  <si>
    <t>CCFO</t>
  </si>
  <si>
    <t>CCFI</t>
  </si>
  <si>
    <t>CCFF</t>
  </si>
  <si>
    <t>Net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</si>
</sst>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x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2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5" fillId="0" borderId="0" xfId="0" applyFont="1"/>
    <xf numFmtId="0" fontId="2" fillId="0" borderId="0" xfId="0" applyFont="1"/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/>
    <xf numFmtId="3" fontId="4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9" fontId="2" fillId="0" borderId="0" xfId="1" applyFont="1" applyAlignment="1">
      <alignment horizontal="right"/>
    </xf>
    <xf numFmtId="9" fontId="4" fillId="0" borderId="0" xfId="1" applyFont="1"/>
    <xf numFmtId="9" fontId="4" fillId="0" borderId="0" xfId="1" applyFont="1" applyAlignment="1">
      <alignment horizontal="right"/>
    </xf>
    <xf numFmtId="9" fontId="2" fillId="0" borderId="0" xfId="1" applyFont="1"/>
    <xf numFmtId="3" fontId="2" fillId="0" borderId="0" xfId="1" applyNumberFormat="1" applyFont="1" applyAlignment="1">
      <alignment horizontal="right"/>
    </xf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BF361-EEE4-41B1-903D-B027C7D824EA}">
  <dimension ref="A1:E10"/>
  <sheetViews>
    <sheetView tabSelected="1" workbookViewId="0">
      <selection activeCell="C17" sqref="C17"/>
    </sheetView>
  </sheetViews>
  <sheetFormatPr defaultRowHeight="12.75" x14ac:dyDescent="0.2"/>
  <cols>
    <col min="1" max="1" width="27.42578125" style="14" bestFit="1" customWidth="1"/>
    <col min="2" max="16384" width="9.140625" style="14"/>
  </cols>
  <sheetData>
    <row r="1" spans="1:5" ht="34.5" x14ac:dyDescent="0.45">
      <c r="A1" s="1" t="s">
        <v>27</v>
      </c>
    </row>
    <row r="3" spans="1:5" x14ac:dyDescent="0.2">
      <c r="C3" s="14" t="s">
        <v>28</v>
      </c>
      <c r="D3" s="14">
        <v>24</v>
      </c>
    </row>
    <row r="4" spans="1:5" x14ac:dyDescent="0.2">
      <c r="C4" s="14" t="s">
        <v>25</v>
      </c>
      <c r="D4" s="15">
        <v>94.161806999999996</v>
      </c>
      <c r="E4" s="14" t="s">
        <v>8</v>
      </c>
    </row>
    <row r="5" spans="1:5" x14ac:dyDescent="0.2">
      <c r="C5" s="14" t="s">
        <v>29</v>
      </c>
      <c r="D5" s="15">
        <f>+D3*D4</f>
        <v>2259.8833679999998</v>
      </c>
    </row>
    <row r="6" spans="1:5" x14ac:dyDescent="0.2">
      <c r="C6" s="14" t="s">
        <v>30</v>
      </c>
      <c r="D6" s="14">
        <v>297</v>
      </c>
      <c r="E6" s="14" t="s">
        <v>8</v>
      </c>
    </row>
    <row r="7" spans="1:5" x14ac:dyDescent="0.2">
      <c r="C7" s="14" t="s">
        <v>31</v>
      </c>
      <c r="D7" s="14">
        <f>5+442</f>
        <v>447</v>
      </c>
      <c r="E7" s="14" t="s">
        <v>8</v>
      </c>
    </row>
    <row r="8" spans="1:5" x14ac:dyDescent="0.2">
      <c r="C8" s="14" t="s">
        <v>32</v>
      </c>
      <c r="D8" s="15">
        <f>+D5-D6+D7</f>
        <v>2409.8833679999998</v>
      </c>
    </row>
    <row r="10" spans="1:5" x14ac:dyDescent="0.2">
      <c r="D10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1F334-FDC3-4906-8776-63BA6C81C473}">
  <dimension ref="A1:AI4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1" sqref="B1"/>
    </sheetView>
  </sheetViews>
  <sheetFormatPr defaultRowHeight="12.75" x14ac:dyDescent="0.2"/>
  <cols>
    <col min="1" max="1" width="29.42578125" style="2" bestFit="1" customWidth="1"/>
    <col min="2" max="8" width="9.140625" style="3"/>
    <col min="9" max="9" width="10.140625" style="3" bestFit="1" customWidth="1"/>
    <col min="10" max="16384" width="9.140625" style="3"/>
  </cols>
  <sheetData>
    <row r="1" spans="1:35" s="2" customFormat="1" ht="34.5" x14ac:dyDescent="0.45">
      <c r="A1" s="1" t="s">
        <v>0</v>
      </c>
    </row>
    <row r="2" spans="1:35" x14ac:dyDescent="0.2">
      <c r="B2" s="3" t="s">
        <v>37</v>
      </c>
      <c r="C2" s="3" t="s">
        <v>35</v>
      </c>
      <c r="D2" s="3" t="s">
        <v>33</v>
      </c>
      <c r="E2" s="3" t="s">
        <v>18</v>
      </c>
      <c r="F2" s="3" t="s">
        <v>36</v>
      </c>
      <c r="G2" s="3" t="s">
        <v>34</v>
      </c>
      <c r="H2" s="3" t="s">
        <v>33</v>
      </c>
      <c r="I2" s="3" t="s">
        <v>18</v>
      </c>
    </row>
    <row r="3" spans="1:35" s="4" customFormat="1" x14ac:dyDescent="0.2">
      <c r="A3" s="2"/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P3" s="4">
        <v>2021</v>
      </c>
      <c r="Q3" s="4">
        <f>+P3+1</f>
        <v>2022</v>
      </c>
      <c r="R3" s="4">
        <f t="shared" ref="R3:AI3" si="0">+Q3+1</f>
        <v>2023</v>
      </c>
      <c r="S3" s="4">
        <f t="shared" si="0"/>
        <v>2024</v>
      </c>
      <c r="T3" s="4">
        <f t="shared" si="0"/>
        <v>2025</v>
      </c>
      <c r="U3" s="4">
        <f t="shared" si="0"/>
        <v>2026</v>
      </c>
      <c r="V3" s="4">
        <f t="shared" si="0"/>
        <v>2027</v>
      </c>
      <c r="W3" s="4">
        <f t="shared" si="0"/>
        <v>2028</v>
      </c>
      <c r="X3" s="4">
        <f t="shared" si="0"/>
        <v>2029</v>
      </c>
      <c r="Y3" s="4">
        <f t="shared" si="0"/>
        <v>2030</v>
      </c>
      <c r="Z3" s="4">
        <f t="shared" si="0"/>
        <v>2031</v>
      </c>
      <c r="AA3" s="4">
        <f t="shared" si="0"/>
        <v>2032</v>
      </c>
      <c r="AB3" s="4">
        <f t="shared" si="0"/>
        <v>2033</v>
      </c>
      <c r="AC3" s="4">
        <f t="shared" si="0"/>
        <v>2034</v>
      </c>
      <c r="AD3" s="4">
        <f t="shared" si="0"/>
        <v>2035</v>
      </c>
      <c r="AE3" s="4">
        <f t="shared" si="0"/>
        <v>2036</v>
      </c>
      <c r="AF3" s="4">
        <f t="shared" si="0"/>
        <v>2037</v>
      </c>
      <c r="AG3" s="4">
        <f t="shared" si="0"/>
        <v>2038</v>
      </c>
      <c r="AH3" s="4">
        <f t="shared" si="0"/>
        <v>2039</v>
      </c>
      <c r="AI3" s="4">
        <f t="shared" si="0"/>
        <v>2040</v>
      </c>
    </row>
    <row r="4" spans="1:35" s="6" customFormat="1" x14ac:dyDescent="0.2">
      <c r="A4" s="5" t="s">
        <v>9</v>
      </c>
      <c r="B4" s="6">
        <v>2178</v>
      </c>
      <c r="C4" s="6">
        <v>2068</v>
      </c>
      <c r="D4" s="6">
        <v>2176</v>
      </c>
      <c r="E4" s="6">
        <v>2337</v>
      </c>
      <c r="F4" s="6">
        <v>1931</v>
      </c>
      <c r="G4" s="6">
        <v>1864</v>
      </c>
      <c r="H4" s="6">
        <v>1989</v>
      </c>
      <c r="I4" s="6">
        <v>2384</v>
      </c>
      <c r="P4" s="6">
        <v>8968</v>
      </c>
      <c r="Q4" s="6">
        <v>8759</v>
      </c>
      <c r="R4" s="6">
        <v>8168</v>
      </c>
    </row>
    <row r="5" spans="1:35" x14ac:dyDescent="0.2">
      <c r="A5" s="2" t="s">
        <v>10</v>
      </c>
      <c r="B5" s="3">
        <v>1435</v>
      </c>
      <c r="C5" s="3">
        <v>1411</v>
      </c>
      <c r="D5" s="3">
        <v>1443</v>
      </c>
      <c r="E5" s="3">
        <v>1632</v>
      </c>
      <c r="F5" s="3">
        <v>1349</v>
      </c>
      <c r="G5" s="3">
        <v>1357</v>
      </c>
      <c r="H5" s="3">
        <v>1443</v>
      </c>
      <c r="I5" s="3">
        <v>1746</v>
      </c>
      <c r="P5" s="3">
        <v>5878</v>
      </c>
      <c r="Q5" s="3">
        <v>5955</v>
      </c>
      <c r="R5" s="3">
        <v>5895</v>
      </c>
    </row>
    <row r="6" spans="1:35" x14ac:dyDescent="0.2">
      <c r="A6" s="2" t="s">
        <v>19</v>
      </c>
      <c r="B6" s="3">
        <f t="shared" ref="B6:I6" si="1">+B4-B5</f>
        <v>743</v>
      </c>
      <c r="C6" s="3">
        <f t="shared" si="1"/>
        <v>657</v>
      </c>
      <c r="D6" s="3">
        <f t="shared" si="1"/>
        <v>733</v>
      </c>
      <c r="E6" s="3">
        <f t="shared" si="1"/>
        <v>705</v>
      </c>
      <c r="F6" s="3">
        <f t="shared" si="1"/>
        <v>582</v>
      </c>
      <c r="G6" s="3">
        <f t="shared" si="1"/>
        <v>507</v>
      </c>
      <c r="H6" s="3">
        <f t="shared" si="1"/>
        <v>546</v>
      </c>
      <c r="I6" s="3">
        <f t="shared" si="1"/>
        <v>638</v>
      </c>
      <c r="P6" s="3">
        <f>+P4-P5</f>
        <v>3090</v>
      </c>
      <c r="Q6" s="3">
        <f>+Q4-Q5</f>
        <v>2804</v>
      </c>
      <c r="R6" s="3">
        <f>+R4-R5</f>
        <v>2273</v>
      </c>
    </row>
    <row r="7" spans="1:35" x14ac:dyDescent="0.2">
      <c r="A7" s="2" t="s">
        <v>11</v>
      </c>
      <c r="B7" s="3">
        <v>463</v>
      </c>
      <c r="C7" s="3">
        <v>452</v>
      </c>
      <c r="D7" s="3">
        <v>467</v>
      </c>
      <c r="E7" s="3">
        <v>521</v>
      </c>
      <c r="F7" s="3">
        <v>431</v>
      </c>
      <c r="G7" s="3">
        <v>442</v>
      </c>
      <c r="H7" s="3">
        <v>446</v>
      </c>
      <c r="I7" s="3">
        <v>533</v>
      </c>
      <c r="P7" s="3">
        <v>1851</v>
      </c>
      <c r="Q7" s="3">
        <v>1903</v>
      </c>
      <c r="R7" s="3">
        <v>1852</v>
      </c>
    </row>
    <row r="8" spans="1:35" s="6" customFormat="1" x14ac:dyDescent="0.2">
      <c r="A8" s="5" t="s">
        <v>12</v>
      </c>
      <c r="B8" s="6">
        <f t="shared" ref="B8:I8" si="2">+B6-B7</f>
        <v>280</v>
      </c>
      <c r="C8" s="6">
        <f t="shared" si="2"/>
        <v>205</v>
      </c>
      <c r="D8" s="6">
        <f t="shared" si="2"/>
        <v>266</v>
      </c>
      <c r="E8" s="6">
        <f t="shared" si="2"/>
        <v>184</v>
      </c>
      <c r="F8" s="6">
        <f t="shared" si="2"/>
        <v>151</v>
      </c>
      <c r="G8" s="6">
        <f t="shared" si="2"/>
        <v>65</v>
      </c>
      <c r="H8" s="6">
        <f t="shared" si="2"/>
        <v>100</v>
      </c>
      <c r="I8" s="6">
        <f t="shared" si="2"/>
        <v>105</v>
      </c>
      <c r="P8" s="6">
        <f>+P6-P7</f>
        <v>1239</v>
      </c>
      <c r="Q8" s="6">
        <f>+Q6-Q7</f>
        <v>901</v>
      </c>
      <c r="R8" s="6">
        <f>+R6-R7</f>
        <v>421</v>
      </c>
    </row>
    <row r="9" spans="1:35" x14ac:dyDescent="0.2">
      <c r="A9" s="2" t="s">
        <v>13</v>
      </c>
      <c r="B9" s="3">
        <v>-5</v>
      </c>
      <c r="C9" s="3">
        <v>-5</v>
      </c>
      <c r="D9" s="3">
        <v>-3</v>
      </c>
      <c r="E9" s="3">
        <v>-2</v>
      </c>
      <c r="F9" s="3">
        <v>-1</v>
      </c>
      <c r="G9" s="3">
        <v>-4</v>
      </c>
      <c r="H9" s="3">
        <v>-2</v>
      </c>
      <c r="I9" s="3">
        <v>-2</v>
      </c>
      <c r="P9" s="3">
        <v>-14</v>
      </c>
      <c r="Q9" s="3">
        <v>-15</v>
      </c>
      <c r="R9" s="3">
        <v>-9</v>
      </c>
    </row>
    <row r="10" spans="1:35" x14ac:dyDescent="0.2">
      <c r="A10" s="2" t="s">
        <v>14</v>
      </c>
      <c r="B10" s="3">
        <v>-25</v>
      </c>
      <c r="C10" s="3">
        <v>6</v>
      </c>
      <c r="D10" s="3">
        <v>-14</v>
      </c>
      <c r="E10" s="3">
        <v>-9</v>
      </c>
      <c r="F10" s="3">
        <v>-3</v>
      </c>
      <c r="G10" s="3">
        <v>0</v>
      </c>
      <c r="H10" s="3">
        <v>2</v>
      </c>
      <c r="I10" s="3">
        <v>-555</v>
      </c>
      <c r="P10" s="3">
        <v>384</v>
      </c>
      <c r="Q10" s="3">
        <v>-42</v>
      </c>
      <c r="R10" s="3">
        <v>-556</v>
      </c>
    </row>
    <row r="11" spans="1:35" x14ac:dyDescent="0.2">
      <c r="A11" s="2" t="s">
        <v>15</v>
      </c>
      <c r="B11" s="3">
        <f t="shared" ref="B11:I11" si="3">+B8+B9+B10</f>
        <v>250</v>
      </c>
      <c r="C11" s="3">
        <f t="shared" si="3"/>
        <v>206</v>
      </c>
      <c r="D11" s="3">
        <f t="shared" si="3"/>
        <v>249</v>
      </c>
      <c r="E11" s="3">
        <f t="shared" si="3"/>
        <v>173</v>
      </c>
      <c r="F11" s="3">
        <f t="shared" si="3"/>
        <v>147</v>
      </c>
      <c r="G11" s="3">
        <f t="shared" si="3"/>
        <v>61</v>
      </c>
      <c r="H11" s="3">
        <f t="shared" si="3"/>
        <v>100</v>
      </c>
      <c r="I11" s="3">
        <f t="shared" si="3"/>
        <v>-452</v>
      </c>
      <c r="P11" s="3">
        <f>+P8+P9+P10</f>
        <v>1609</v>
      </c>
      <c r="Q11" s="3">
        <f>+Q8+Q9+Q10</f>
        <v>844</v>
      </c>
      <c r="R11" s="3">
        <f>+R8+R9+R10</f>
        <v>-144</v>
      </c>
    </row>
    <row r="12" spans="1:35" x14ac:dyDescent="0.2">
      <c r="A12" s="2" t="s">
        <v>16</v>
      </c>
      <c r="B12" s="3">
        <v>58</v>
      </c>
      <c r="C12" s="3">
        <v>49</v>
      </c>
      <c r="D12" s="3">
        <v>47</v>
      </c>
      <c r="E12" s="3">
        <v>26</v>
      </c>
      <c r="F12" s="3">
        <v>21</v>
      </c>
      <c r="G12" s="3">
        <v>2</v>
      </c>
      <c r="H12" s="3">
        <v>19</v>
      </c>
      <c r="I12" s="3">
        <v>-135</v>
      </c>
      <c r="P12" s="3">
        <v>348</v>
      </c>
      <c r="Q12" s="3">
        <v>180</v>
      </c>
      <c r="R12" s="3">
        <v>-93</v>
      </c>
    </row>
    <row r="13" spans="1:35" s="6" customFormat="1" x14ac:dyDescent="0.2">
      <c r="A13" s="5" t="s">
        <v>17</v>
      </c>
      <c r="B13" s="6">
        <f t="shared" ref="B13:I13" si="4">+B11-B12</f>
        <v>192</v>
      </c>
      <c r="C13" s="6">
        <f t="shared" si="4"/>
        <v>157</v>
      </c>
      <c r="D13" s="6">
        <f t="shared" si="4"/>
        <v>202</v>
      </c>
      <c r="E13" s="6">
        <f t="shared" si="4"/>
        <v>147</v>
      </c>
      <c r="F13" s="6">
        <f t="shared" si="4"/>
        <v>126</v>
      </c>
      <c r="G13" s="6">
        <f t="shared" si="4"/>
        <v>59</v>
      </c>
      <c r="H13" s="6">
        <f t="shared" si="4"/>
        <v>81</v>
      </c>
      <c r="I13" s="6">
        <f t="shared" si="4"/>
        <v>-317</v>
      </c>
      <c r="P13" s="6">
        <f>+P11-P12</f>
        <v>1261</v>
      </c>
      <c r="Q13" s="6">
        <f>+Q11-Q12</f>
        <v>664</v>
      </c>
      <c r="R13" s="6">
        <f>+R11-R12</f>
        <v>-51</v>
      </c>
    </row>
    <row r="14" spans="1:35" x14ac:dyDescent="0.2">
      <c r="A14" s="2" t="s">
        <v>24</v>
      </c>
      <c r="B14" s="7">
        <f t="shared" ref="B14:I14" si="5">+B13/B15</f>
        <v>1.9753086419753085</v>
      </c>
      <c r="C14" s="7">
        <f t="shared" si="5"/>
        <v>1.6508937960042063</v>
      </c>
      <c r="D14" s="7">
        <f t="shared" si="5"/>
        <v>2.1330517423442448</v>
      </c>
      <c r="E14" s="7">
        <f t="shared" si="5"/>
        <v>1.5555555555555556</v>
      </c>
      <c r="F14" s="7">
        <f t="shared" si="5"/>
        <v>1.3249211356466877</v>
      </c>
      <c r="G14" s="7">
        <f t="shared" si="5"/>
        <v>0.62632696390658171</v>
      </c>
      <c r="H14" s="7">
        <f t="shared" si="5"/>
        <v>0.85533262935586063</v>
      </c>
      <c r="I14" s="7">
        <f t="shared" si="5"/>
        <v>-3.3580508474576267</v>
      </c>
      <c r="J14" s="8">
        <v>0.23</v>
      </c>
      <c r="P14" s="7">
        <f>+P13/P15</f>
        <v>12.148362235067438</v>
      </c>
      <c r="Q14" s="7">
        <f>+Q13/Q15</f>
        <v>6.9528795811518327</v>
      </c>
      <c r="R14" s="7">
        <f>+R13/R15</f>
        <v>-0.54140127388535031</v>
      </c>
    </row>
    <row r="15" spans="1:35" x14ac:dyDescent="0.2">
      <c r="A15" s="2" t="s">
        <v>25</v>
      </c>
      <c r="B15" s="3">
        <v>97.2</v>
      </c>
      <c r="C15" s="3">
        <v>95.1</v>
      </c>
      <c r="D15" s="3">
        <v>94.7</v>
      </c>
      <c r="E15" s="3">
        <v>94.5</v>
      </c>
      <c r="F15" s="3">
        <v>95.1</v>
      </c>
      <c r="G15" s="3">
        <v>94.2</v>
      </c>
      <c r="H15" s="3">
        <v>94.7</v>
      </c>
      <c r="I15" s="3">
        <v>94.4</v>
      </c>
      <c r="P15" s="3">
        <v>103.8</v>
      </c>
      <c r="Q15" s="3">
        <v>95.5</v>
      </c>
      <c r="R15" s="3">
        <v>94.2</v>
      </c>
    </row>
    <row r="17" spans="1:18" x14ac:dyDescent="0.2">
      <c r="A17" s="2" t="s">
        <v>20</v>
      </c>
      <c r="B17" s="9">
        <f t="shared" ref="B17:I17" si="6">+B6/B4</f>
        <v>0.34113865932047749</v>
      </c>
      <c r="C17" s="9">
        <f t="shared" si="6"/>
        <v>0.3176982591876209</v>
      </c>
      <c r="D17" s="9">
        <f t="shared" si="6"/>
        <v>0.33685661764705882</v>
      </c>
      <c r="E17" s="9">
        <f t="shared" si="6"/>
        <v>0.30166880616174585</v>
      </c>
      <c r="F17" s="9">
        <f t="shared" si="6"/>
        <v>0.30139823925427239</v>
      </c>
      <c r="G17" s="9">
        <f t="shared" si="6"/>
        <v>0.27199570815450641</v>
      </c>
      <c r="H17" s="9">
        <f t="shared" si="6"/>
        <v>0.27450980392156865</v>
      </c>
      <c r="I17" s="9">
        <f t="shared" si="6"/>
        <v>0.26761744966442952</v>
      </c>
      <c r="P17" s="9">
        <f>+P6/P4</f>
        <v>0.34455842997323816</v>
      </c>
      <c r="Q17" s="9">
        <f>+Q6/Q4</f>
        <v>0.32012786847813679</v>
      </c>
      <c r="R17" s="9">
        <f>+R6/R4</f>
        <v>0.27828109696376102</v>
      </c>
    </row>
    <row r="18" spans="1:18" x14ac:dyDescent="0.2">
      <c r="A18" s="2" t="s">
        <v>21</v>
      </c>
      <c r="B18" s="9">
        <f t="shared" ref="B18:I18" si="7">+B8/B4</f>
        <v>0.12855831037649221</v>
      </c>
      <c r="C18" s="9">
        <f t="shared" si="7"/>
        <v>9.912959381044488E-2</v>
      </c>
      <c r="D18" s="9">
        <f t="shared" si="7"/>
        <v>0.12224264705882353</v>
      </c>
      <c r="E18" s="9">
        <f t="shared" si="7"/>
        <v>7.8733418913136496E-2</v>
      </c>
      <c r="F18" s="9">
        <f t="shared" si="7"/>
        <v>7.8197824961160026E-2</v>
      </c>
      <c r="G18" s="9">
        <f t="shared" si="7"/>
        <v>3.487124463519313E-2</v>
      </c>
      <c r="H18" s="9">
        <f t="shared" si="7"/>
        <v>5.0276520864756161E-2</v>
      </c>
      <c r="I18" s="9">
        <f t="shared" si="7"/>
        <v>4.4043624161073824E-2</v>
      </c>
      <c r="P18" s="9">
        <f>+P8/P4</f>
        <v>0.13815789473684212</v>
      </c>
      <c r="Q18" s="9">
        <f>+Q8/Q4</f>
        <v>0.10286562392967234</v>
      </c>
      <c r="R18" s="9">
        <f>+R8/R4</f>
        <v>5.1542605288932418E-2</v>
      </c>
    </row>
    <row r="19" spans="1:18" x14ac:dyDescent="0.2">
      <c r="A19" s="2" t="s">
        <v>22</v>
      </c>
      <c r="B19" s="9">
        <f t="shared" ref="B19:I19" si="8">+B13/B4</f>
        <v>8.8154269972451793E-2</v>
      </c>
      <c r="C19" s="9">
        <f t="shared" si="8"/>
        <v>7.5918762088974856E-2</v>
      </c>
      <c r="D19" s="9">
        <f t="shared" si="8"/>
        <v>9.283088235294118E-2</v>
      </c>
      <c r="E19" s="9">
        <f t="shared" si="8"/>
        <v>6.290115532734275E-2</v>
      </c>
      <c r="F19" s="9">
        <f t="shared" si="8"/>
        <v>6.5251165199378555E-2</v>
      </c>
      <c r="G19" s="9">
        <f t="shared" si="8"/>
        <v>3.165236051502146E-2</v>
      </c>
      <c r="H19" s="9">
        <f t="shared" si="8"/>
        <v>4.072398190045249E-2</v>
      </c>
      <c r="I19" s="9">
        <f t="shared" si="8"/>
        <v>-0.13296979865771813</v>
      </c>
      <c r="P19" s="9">
        <f>+P13/P4</f>
        <v>0.14061106155218556</v>
      </c>
      <c r="Q19" s="9">
        <f>+Q13/Q4</f>
        <v>7.5807740609658641E-2</v>
      </c>
      <c r="R19" s="9">
        <f>+R13/R4</f>
        <v>-6.2438785504407446E-3</v>
      </c>
    </row>
    <row r="20" spans="1:18" x14ac:dyDescent="0.2">
      <c r="A20" s="2" t="s">
        <v>16</v>
      </c>
      <c r="B20" s="9">
        <f t="shared" ref="B20:G20" si="9">+B12/B11</f>
        <v>0.23200000000000001</v>
      </c>
      <c r="C20" s="9">
        <f t="shared" si="9"/>
        <v>0.23786407766990292</v>
      </c>
      <c r="D20" s="9">
        <f t="shared" si="9"/>
        <v>0.18875502008032127</v>
      </c>
      <c r="E20" s="9">
        <f t="shared" si="9"/>
        <v>0.15028901734104047</v>
      </c>
      <c r="F20" s="9">
        <f t="shared" si="9"/>
        <v>0.14285714285714285</v>
      </c>
      <c r="G20" s="9">
        <f t="shared" si="9"/>
        <v>3.2786885245901641E-2</v>
      </c>
      <c r="H20" s="9">
        <f>+H12/H11</f>
        <v>0.19</v>
      </c>
      <c r="I20" s="9" t="s">
        <v>26</v>
      </c>
      <c r="P20" s="9">
        <f>+P12/P11</f>
        <v>0.21628340584213798</v>
      </c>
      <c r="Q20" s="9">
        <f>+Q12/Q11</f>
        <v>0.2132701421800948</v>
      </c>
      <c r="R20" s="9" t="s">
        <v>26</v>
      </c>
    </row>
    <row r="22" spans="1:18" s="11" customFormat="1" x14ac:dyDescent="0.2">
      <c r="A22" s="10" t="s">
        <v>23</v>
      </c>
      <c r="F22" s="11">
        <f t="shared" ref="F22:H22" si="10">+F4/B4-1</f>
        <v>-0.1134067952249771</v>
      </c>
      <c r="G22" s="11">
        <f t="shared" si="10"/>
        <v>-9.8646034816247563E-2</v>
      </c>
      <c r="H22" s="11">
        <f t="shared" si="10"/>
        <v>-8.59375E-2</v>
      </c>
      <c r="I22" s="11">
        <f>+I4/E4-1</f>
        <v>2.0111253744116375E-2</v>
      </c>
      <c r="Q22" s="11">
        <f t="shared" ref="Q22" si="11">+Q4/P4-1</f>
        <v>-2.3305084745762761E-2</v>
      </c>
      <c r="R22" s="11">
        <f>+R4/Q4-1</f>
        <v>-6.7473455873958255E-2</v>
      </c>
    </row>
    <row r="23" spans="1:18" s="9" customFormat="1" x14ac:dyDescent="0.2">
      <c r="A23" s="12" t="s">
        <v>38</v>
      </c>
      <c r="F23" s="9">
        <f t="shared" ref="F23:H23" si="12">+F7/B7-1</f>
        <v>-6.9114470842332576E-2</v>
      </c>
      <c r="G23" s="9">
        <f t="shared" si="12"/>
        <v>-2.2123893805309769E-2</v>
      </c>
      <c r="H23" s="9">
        <f t="shared" si="12"/>
        <v>-4.4967880085653111E-2</v>
      </c>
      <c r="I23" s="9">
        <f>+I7/E7-1</f>
        <v>2.303262955854124E-2</v>
      </c>
      <c r="Q23" s="9">
        <f>+Q7/P7-1</f>
        <v>2.8092922744462401E-2</v>
      </c>
      <c r="R23" s="9">
        <f>+R7/Q7-1</f>
        <v>-2.6799789805570184E-2</v>
      </c>
    </row>
    <row r="25" spans="1:18" x14ac:dyDescent="0.2">
      <c r="A25" s="2" t="s">
        <v>57</v>
      </c>
      <c r="B25" s="3">
        <f t="shared" ref="B25:H25" si="13">+B26-B38</f>
        <v>95</v>
      </c>
      <c r="C25" s="3">
        <f t="shared" si="13"/>
        <v>-69</v>
      </c>
      <c r="D25" s="3">
        <f t="shared" si="13"/>
        <v>-103</v>
      </c>
      <c r="E25" s="3">
        <f t="shared" si="13"/>
        <v>84</v>
      </c>
      <c r="F25" s="3">
        <f t="shared" si="13"/>
        <v>-138</v>
      </c>
      <c r="G25" s="3">
        <f t="shared" si="13"/>
        <v>-270</v>
      </c>
      <c r="H25" s="3">
        <f t="shared" si="13"/>
        <v>-262</v>
      </c>
      <c r="I25" s="3">
        <f>+I26-I38</f>
        <v>-150</v>
      </c>
    </row>
    <row r="26" spans="1:18" x14ac:dyDescent="0.2">
      <c r="A26" s="2" t="s">
        <v>30</v>
      </c>
      <c r="B26" s="3">
        <v>551</v>
      </c>
      <c r="C26" s="3">
        <v>386</v>
      </c>
      <c r="D26" s="3">
        <v>351</v>
      </c>
      <c r="E26" s="3">
        <v>536</v>
      </c>
      <c r="F26" s="13">
        <v>313</v>
      </c>
      <c r="G26" s="13">
        <v>180</v>
      </c>
      <c r="H26" s="3">
        <v>187</v>
      </c>
      <c r="I26" s="3">
        <v>297</v>
      </c>
    </row>
    <row r="27" spans="1:18" x14ac:dyDescent="0.2">
      <c r="A27" s="2" t="s">
        <v>39</v>
      </c>
      <c r="B27" s="3">
        <v>1401</v>
      </c>
      <c r="C27" s="3">
        <v>1644</v>
      </c>
      <c r="D27" s="3">
        <v>1685</v>
      </c>
      <c r="E27" s="3">
        <v>1643</v>
      </c>
      <c r="F27" s="13">
        <v>1758</v>
      </c>
      <c r="G27" s="13">
        <v>1831</v>
      </c>
      <c r="H27" s="3">
        <v>1862</v>
      </c>
      <c r="I27" s="3">
        <v>1509</v>
      </c>
    </row>
    <row r="28" spans="1:18" x14ac:dyDescent="0.2">
      <c r="A28" s="2" t="s">
        <v>46</v>
      </c>
      <c r="B28" s="3">
        <v>281</v>
      </c>
      <c r="C28" s="3">
        <v>285</v>
      </c>
      <c r="D28" s="3">
        <v>302</v>
      </c>
      <c r="E28" s="3">
        <v>342</v>
      </c>
      <c r="F28" s="13">
        <v>326</v>
      </c>
      <c r="G28" s="13">
        <v>360</v>
      </c>
      <c r="H28" s="3">
        <v>325</v>
      </c>
      <c r="I28" s="3">
        <v>419</v>
      </c>
    </row>
    <row r="29" spans="1:18" x14ac:dyDescent="0.2">
      <c r="A29" s="2" t="s">
        <v>41</v>
      </c>
      <c r="B29" s="3">
        <v>899</v>
      </c>
      <c r="C29" s="3">
        <v>899</v>
      </c>
      <c r="D29" s="3">
        <v>897</v>
      </c>
      <c r="E29" s="3">
        <v>920</v>
      </c>
      <c r="F29" s="13">
        <v>901</v>
      </c>
      <c r="G29" s="13">
        <v>898</v>
      </c>
      <c r="H29" s="3">
        <v>884</v>
      </c>
      <c r="I29" s="3">
        <v>930</v>
      </c>
    </row>
    <row r="30" spans="1:18" x14ac:dyDescent="0.2">
      <c r="A30" s="2" t="s">
        <v>42</v>
      </c>
      <c r="B30" s="3">
        <v>2566</v>
      </c>
      <c r="C30" s="3">
        <v>2526</v>
      </c>
      <c r="D30" s="3">
        <v>2449</v>
      </c>
      <c r="E30" s="3">
        <v>2443</v>
      </c>
      <c r="F30" s="13">
        <v>2331</v>
      </c>
      <c r="G30" s="13">
        <v>2266</v>
      </c>
      <c r="H30" s="3">
        <v>2182</v>
      </c>
      <c r="I30" s="3">
        <v>2188</v>
      </c>
    </row>
    <row r="31" spans="1:18" x14ac:dyDescent="0.2">
      <c r="A31" s="2" t="s">
        <v>43</v>
      </c>
      <c r="B31" s="3">
        <v>79</v>
      </c>
      <c r="C31" s="3">
        <v>74</v>
      </c>
      <c r="D31" s="3">
        <v>65</v>
      </c>
      <c r="E31" s="3">
        <v>90</v>
      </c>
      <c r="F31" s="13">
        <v>94</v>
      </c>
      <c r="G31" s="13">
        <v>94</v>
      </c>
      <c r="H31" s="3">
        <v>91</v>
      </c>
      <c r="I31" s="3">
        <v>114</v>
      </c>
    </row>
    <row r="32" spans="1:18" x14ac:dyDescent="0.2">
      <c r="A32" s="2" t="s">
        <v>44</v>
      </c>
      <c r="B32" s="3">
        <f>783+441</f>
        <v>1224</v>
      </c>
      <c r="C32" s="3">
        <f>773+432</f>
        <v>1205</v>
      </c>
      <c r="D32" s="3">
        <f>764+424</f>
        <v>1188</v>
      </c>
      <c r="E32" s="3">
        <f>785+426</f>
        <v>1211</v>
      </c>
      <c r="F32" s="13">
        <f>781+421</f>
        <v>1202</v>
      </c>
      <c r="G32" s="13">
        <f>774+415</f>
        <v>1189</v>
      </c>
      <c r="H32" s="3">
        <f>763+407</f>
        <v>1170</v>
      </c>
      <c r="I32" s="3">
        <f>768+399</f>
        <v>1167</v>
      </c>
    </row>
    <row r="33" spans="1:9" x14ac:dyDescent="0.2">
      <c r="A33" s="2" t="s">
        <v>45</v>
      </c>
      <c r="B33" s="3">
        <v>759</v>
      </c>
      <c r="C33" s="3">
        <v>736</v>
      </c>
      <c r="D33" s="3">
        <v>722</v>
      </c>
      <c r="E33" s="3">
        <v>630</v>
      </c>
      <c r="F33" s="13">
        <v>629</v>
      </c>
      <c r="G33" s="13">
        <v>629</v>
      </c>
      <c r="H33" s="3">
        <v>630</v>
      </c>
      <c r="I33" s="3">
        <v>152</v>
      </c>
    </row>
    <row r="34" spans="1:9" x14ac:dyDescent="0.2">
      <c r="A34" s="2" t="s">
        <v>40</v>
      </c>
      <c r="B34" s="3">
        <v>118</v>
      </c>
      <c r="C34" s="3">
        <v>113</v>
      </c>
      <c r="D34" s="3">
        <v>103</v>
      </c>
      <c r="E34" s="3">
        <v>92</v>
      </c>
      <c r="F34" s="13">
        <v>89</v>
      </c>
      <c r="G34" s="13">
        <v>89</v>
      </c>
      <c r="H34" s="3">
        <v>89</v>
      </c>
      <c r="I34" s="3">
        <v>92</v>
      </c>
    </row>
    <row r="35" spans="1:9" x14ac:dyDescent="0.2">
      <c r="A35" s="2" t="s">
        <v>47</v>
      </c>
      <c r="B35" s="13">
        <f t="shared" ref="B35:I35" si="14">SUM(B26:B34)</f>
        <v>7878</v>
      </c>
      <c r="C35" s="13">
        <f t="shared" si="14"/>
        <v>7868</v>
      </c>
      <c r="D35" s="3">
        <f t="shared" si="14"/>
        <v>7762</v>
      </c>
      <c r="E35" s="13">
        <f t="shared" si="14"/>
        <v>7907</v>
      </c>
      <c r="F35" s="13">
        <f t="shared" si="14"/>
        <v>7643</v>
      </c>
      <c r="G35" s="13">
        <f t="shared" si="14"/>
        <v>7536</v>
      </c>
      <c r="H35" s="3">
        <f t="shared" si="14"/>
        <v>7420</v>
      </c>
      <c r="I35" s="3">
        <f t="shared" si="14"/>
        <v>6868</v>
      </c>
    </row>
    <row r="36" spans="1:9" x14ac:dyDescent="0.2">
      <c r="A36" s="2" t="s">
        <v>48</v>
      </c>
      <c r="B36" s="3">
        <v>565</v>
      </c>
      <c r="C36" s="3">
        <v>596</v>
      </c>
      <c r="D36" s="3">
        <v>522</v>
      </c>
      <c r="E36" s="3">
        <v>492</v>
      </c>
      <c r="F36" s="13">
        <v>474</v>
      </c>
      <c r="G36" s="13">
        <v>514</v>
      </c>
      <c r="H36" s="3">
        <v>593</v>
      </c>
      <c r="I36" s="3">
        <v>366</v>
      </c>
    </row>
    <row r="37" spans="1:9" x14ac:dyDescent="0.2">
      <c r="A37" s="2" t="s">
        <v>49</v>
      </c>
      <c r="B37" s="3">
        <v>428</v>
      </c>
      <c r="C37" s="3">
        <v>435</v>
      </c>
      <c r="D37" s="3">
        <v>455</v>
      </c>
      <c r="E37" s="3">
        <v>568</v>
      </c>
      <c r="F37" s="3">
        <v>447</v>
      </c>
      <c r="G37" s="3">
        <v>419</v>
      </c>
      <c r="H37" s="3">
        <v>369</v>
      </c>
      <c r="I37" s="3">
        <v>428</v>
      </c>
    </row>
    <row r="38" spans="1:9" x14ac:dyDescent="0.2">
      <c r="A38" s="2" t="s">
        <v>31</v>
      </c>
      <c r="B38" s="3">
        <f>6+450</f>
        <v>456</v>
      </c>
      <c r="C38" s="3">
        <f>6+449</f>
        <v>455</v>
      </c>
      <c r="D38" s="3">
        <f>6+448</f>
        <v>454</v>
      </c>
      <c r="E38" s="3">
        <f>6+446</f>
        <v>452</v>
      </c>
      <c r="F38" s="3">
        <f>6+445</f>
        <v>451</v>
      </c>
      <c r="G38" s="3">
        <f>6+444</f>
        <v>450</v>
      </c>
      <c r="H38" s="3">
        <f>6+443</f>
        <v>449</v>
      </c>
      <c r="I38" s="3">
        <f>5+442</f>
        <v>447</v>
      </c>
    </row>
    <row r="39" spans="1:9" x14ac:dyDescent="0.2">
      <c r="A39" s="2" t="s">
        <v>42</v>
      </c>
      <c r="B39" s="3">
        <f>557+2323</f>
        <v>2880</v>
      </c>
      <c r="C39" s="3">
        <f>548+2287</f>
        <v>2835</v>
      </c>
      <c r="D39" s="3">
        <f>539+2212</f>
        <v>2751</v>
      </c>
      <c r="E39" s="3">
        <f>544+2230</f>
        <v>2774</v>
      </c>
      <c r="F39" s="3">
        <f>533+2132</f>
        <v>2665</v>
      </c>
      <c r="G39" s="3">
        <f>513+2071</f>
        <v>2584</v>
      </c>
      <c r="H39" s="3">
        <f>491+1994</f>
        <v>2485</v>
      </c>
      <c r="I39" s="3">
        <f>5+2004</f>
        <v>2009</v>
      </c>
    </row>
    <row r="40" spans="1:9" x14ac:dyDescent="0.2">
      <c r="A40" s="2" t="s">
        <v>50</v>
      </c>
      <c r="B40" s="3">
        <v>334</v>
      </c>
      <c r="C40" s="3">
        <v>330</v>
      </c>
      <c r="D40" s="3">
        <v>321</v>
      </c>
      <c r="E40" s="3">
        <v>328</v>
      </c>
      <c r="F40" s="3">
        <v>323</v>
      </c>
      <c r="G40" s="3">
        <v>322</v>
      </c>
      <c r="H40" s="3">
        <v>319</v>
      </c>
      <c r="I40" s="3">
        <v>241</v>
      </c>
    </row>
    <row r="41" spans="1:9" x14ac:dyDescent="0.2">
      <c r="A41" s="2" t="s">
        <v>51</v>
      </c>
      <c r="B41" s="3">
        <f t="shared" ref="B41:I41" si="15">SUM(B36:B40)</f>
        <v>4663</v>
      </c>
      <c r="C41" s="3">
        <f t="shared" si="15"/>
        <v>4651</v>
      </c>
      <c r="D41" s="3">
        <f t="shared" si="15"/>
        <v>4503</v>
      </c>
      <c r="E41" s="3">
        <f t="shared" si="15"/>
        <v>4614</v>
      </c>
      <c r="F41" s="3">
        <f t="shared" si="15"/>
        <v>4360</v>
      </c>
      <c r="G41" s="3">
        <f t="shared" si="15"/>
        <v>4289</v>
      </c>
      <c r="H41" s="3">
        <f t="shared" si="15"/>
        <v>4215</v>
      </c>
      <c r="I41" s="3">
        <f t="shared" si="15"/>
        <v>3491</v>
      </c>
    </row>
    <row r="42" spans="1:9" x14ac:dyDescent="0.2">
      <c r="A42" s="2" t="s">
        <v>52</v>
      </c>
      <c r="B42" s="3">
        <f t="shared" ref="B42:I42" si="16">+B35-B41</f>
        <v>3215</v>
      </c>
      <c r="C42" s="3">
        <f t="shared" si="16"/>
        <v>3217</v>
      </c>
      <c r="D42" s="3">
        <f t="shared" si="16"/>
        <v>3259</v>
      </c>
      <c r="E42" s="3">
        <f t="shared" si="16"/>
        <v>3293</v>
      </c>
      <c r="F42" s="3">
        <f t="shared" si="16"/>
        <v>3283</v>
      </c>
      <c r="G42" s="3">
        <f t="shared" si="16"/>
        <v>3247</v>
      </c>
      <c r="H42" s="3">
        <f t="shared" si="16"/>
        <v>3205</v>
      </c>
      <c r="I42" s="3">
        <f t="shared" si="16"/>
        <v>3377</v>
      </c>
    </row>
    <row r="43" spans="1:9" x14ac:dyDescent="0.2">
      <c r="A43" s="2" t="s">
        <v>53</v>
      </c>
      <c r="B43" s="3">
        <f t="shared" ref="B43:I43" si="17">+B41+B42</f>
        <v>7878</v>
      </c>
      <c r="C43" s="3">
        <f t="shared" si="17"/>
        <v>7868</v>
      </c>
      <c r="D43" s="3">
        <f t="shared" si="17"/>
        <v>7762</v>
      </c>
      <c r="E43" s="3">
        <f t="shared" si="17"/>
        <v>7907</v>
      </c>
      <c r="F43" s="3">
        <f t="shared" si="17"/>
        <v>7643</v>
      </c>
      <c r="G43" s="3">
        <f t="shared" si="17"/>
        <v>7536</v>
      </c>
      <c r="H43" s="3">
        <f t="shared" si="17"/>
        <v>7420</v>
      </c>
      <c r="I43" s="3">
        <f t="shared" si="17"/>
        <v>6868</v>
      </c>
    </row>
    <row r="45" spans="1:9" x14ac:dyDescent="0.2">
      <c r="A45" s="2" t="s">
        <v>54</v>
      </c>
    </row>
    <row r="46" spans="1:9" x14ac:dyDescent="0.2">
      <c r="A46" s="2" t="s">
        <v>55</v>
      </c>
    </row>
    <row r="47" spans="1:9" x14ac:dyDescent="0.2">
      <c r="A47" s="2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2024-03-06T17:39:29Z</dcterms:created>
  <dcterms:modified xsi:type="dcterms:W3CDTF">2024-03-23T15:18:00Z</dcterms:modified>
</cp:coreProperties>
</file>