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AE91E233-F387-4798-ABF3-21FB0BC33B50}" xr6:coauthVersionLast="47" xr6:coauthVersionMax="47" xr10:uidLastSave="{00000000-0000-0000-0000-000000000000}"/>
  <bookViews>
    <workbookView xWindow="150" yWindow="135" windowWidth="13695" windowHeight="15300" activeTab="1" xr2:uid="{3833CEF7-0898-4C6B-83BF-34F8804A93C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" i="2" l="1"/>
  <c r="J69" i="2"/>
  <c r="J67" i="2"/>
  <c r="J65" i="2"/>
  <c r="J60" i="2"/>
  <c r="J52" i="2"/>
  <c r="J53" i="2" s="1"/>
  <c r="J39" i="2"/>
  <c r="J40" i="2"/>
  <c r="J27" i="2"/>
  <c r="J35" i="2" s="1"/>
  <c r="N65" i="2"/>
  <c r="N60" i="2"/>
  <c r="N52" i="2"/>
  <c r="N53" i="2" s="1"/>
  <c r="N39" i="2"/>
  <c r="N40" i="2"/>
  <c r="N27" i="2"/>
  <c r="N35" i="2" s="1"/>
  <c r="F9" i="2"/>
  <c r="F19" i="2" s="1"/>
  <c r="F24" i="2"/>
  <c r="G24" i="2"/>
  <c r="H24" i="2"/>
  <c r="I24" i="2"/>
  <c r="J24" i="2"/>
  <c r="K24" i="2"/>
  <c r="G9" i="2"/>
  <c r="G19" i="2" s="1"/>
  <c r="L24" i="2"/>
  <c r="K9" i="2"/>
  <c r="K11" i="2" s="1"/>
  <c r="H9" i="2"/>
  <c r="H19" i="2" s="1"/>
  <c r="L9" i="2"/>
  <c r="L19" i="2" s="1"/>
  <c r="J9" i="2"/>
  <c r="J11" i="2" s="1"/>
  <c r="N24" i="2"/>
  <c r="N9" i="2"/>
  <c r="N19" i="2" s="1"/>
  <c r="M24" i="2"/>
  <c r="AC24" i="2"/>
  <c r="G8" i="1"/>
  <c r="AB9" i="2"/>
  <c r="AB11" i="2" s="1"/>
  <c r="AC9" i="2"/>
  <c r="AC11" i="2" s="1"/>
  <c r="I9" i="2"/>
  <c r="I11" i="2" s="1"/>
  <c r="M9" i="2"/>
  <c r="M11" i="2" s="1"/>
  <c r="T3" i="2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G7" i="1"/>
  <c r="G6" i="1"/>
  <c r="N67" i="2" l="1"/>
  <c r="J42" i="2"/>
  <c r="J43" i="2" s="1"/>
  <c r="N69" i="2"/>
  <c r="J44" i="2"/>
  <c r="N26" i="2"/>
  <c r="N42" i="2"/>
  <c r="N43" i="2" s="1"/>
  <c r="N44" i="2" s="1"/>
  <c r="F11" i="2"/>
  <c r="G11" i="2"/>
  <c r="K20" i="2"/>
  <c r="K13" i="2"/>
  <c r="K19" i="2"/>
  <c r="H11" i="2"/>
  <c r="L11" i="2"/>
  <c r="J13" i="2"/>
  <c r="J20" i="2"/>
  <c r="J19" i="2"/>
  <c r="N11" i="2"/>
  <c r="M19" i="2"/>
  <c r="M20" i="2"/>
  <c r="M13" i="2"/>
  <c r="M15" i="2" s="1"/>
  <c r="M16" i="2" s="1"/>
  <c r="G9" i="1"/>
  <c r="AB20" i="2"/>
  <c r="AB13" i="2"/>
  <c r="AB19" i="2"/>
  <c r="AC20" i="2"/>
  <c r="AC13" i="2"/>
  <c r="AC19" i="2"/>
  <c r="I20" i="2"/>
  <c r="I13" i="2"/>
  <c r="I19" i="2"/>
  <c r="M21" i="2" l="1"/>
  <c r="F20" i="2"/>
  <c r="F13" i="2"/>
  <c r="G20" i="2"/>
  <c r="G13" i="2"/>
  <c r="K22" i="2"/>
  <c r="K15" i="2"/>
  <c r="H20" i="2"/>
  <c r="H13" i="2"/>
  <c r="L20" i="2"/>
  <c r="L13" i="2"/>
  <c r="J22" i="2"/>
  <c r="J15" i="2"/>
  <c r="J46" i="2" s="1"/>
  <c r="N20" i="2"/>
  <c r="N13" i="2"/>
  <c r="M22" i="2"/>
  <c r="AB22" i="2"/>
  <c r="AB15" i="2"/>
  <c r="AC22" i="2"/>
  <c r="AC15" i="2"/>
  <c r="I22" i="2"/>
  <c r="I15" i="2"/>
  <c r="F22" i="2" l="1"/>
  <c r="F15" i="2"/>
  <c r="G22" i="2"/>
  <c r="G15" i="2"/>
  <c r="K21" i="2"/>
  <c r="K16" i="2"/>
  <c r="H22" i="2"/>
  <c r="H15" i="2"/>
  <c r="L22" i="2"/>
  <c r="L15" i="2"/>
  <c r="J21" i="2"/>
  <c r="J16" i="2"/>
  <c r="N15" i="2"/>
  <c r="N46" i="2" s="1"/>
  <c r="N22" i="2"/>
  <c r="AB21" i="2"/>
  <c r="AB16" i="2"/>
  <c r="AC21" i="2"/>
  <c r="AC16" i="2"/>
  <c r="I16" i="2"/>
  <c r="I21" i="2"/>
  <c r="F21" i="2" l="1"/>
  <c r="F16" i="2"/>
  <c r="G21" i="2"/>
  <c r="G16" i="2"/>
  <c r="H21" i="2"/>
  <c r="H16" i="2"/>
  <c r="L16" i="2"/>
  <c r="L21" i="2"/>
  <c r="N21" i="2"/>
  <c r="N16" i="2"/>
</calcChain>
</file>

<file path=xl/sharedStrings.xml><?xml version="1.0" encoding="utf-8"?>
<sst xmlns="http://schemas.openxmlformats.org/spreadsheetml/2006/main" count="86" uniqueCount="75">
  <si>
    <t>Gamestop</t>
  </si>
  <si>
    <t>GME</t>
  </si>
  <si>
    <t>(in millions)</t>
  </si>
  <si>
    <t>Price</t>
  </si>
  <si>
    <t>Shares</t>
  </si>
  <si>
    <t>MC</t>
  </si>
  <si>
    <t>Cash</t>
  </si>
  <si>
    <t>Debt</t>
  </si>
  <si>
    <t>EV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</si>
  <si>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</si>
  <si>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</si>
  <si>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</si>
  <si>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</si>
  <si>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</si>
  <si>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</si>
  <si>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</si>
  <si>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</si>
  <si>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</si>
  <si>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</si>
  <si>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</si>
  <si>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</si>
  <si>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</si>
  <si>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</si>
  <si>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</si>
  <si>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</si>
  <si>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</si>
  <si>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Gross profit</t>
  </si>
  <si>
    <t>SG&amp;A</t>
  </si>
  <si>
    <t>Operating income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</si>
  <si>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</si>
  <si>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</si>
  <si>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</si>
  <si>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</si>
  <si>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</si>
  <si>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</si>
  <si>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</si>
  <si>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</si>
  <si>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</si>
  <si>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COGS</t>
  </si>
  <si>
    <t>Interest income</t>
  </si>
  <si>
    <t>Net cash</t>
  </si>
  <si>
    <t>A/R</t>
  </si>
  <si>
    <t>Inventories</t>
  </si>
  <si>
    <t>Prepaid</t>
  </si>
  <si>
    <t>PP&amp;E</t>
  </si>
  <si>
    <t>Lease</t>
  </si>
  <si>
    <t>D/T</t>
  </si>
  <si>
    <t>Other</t>
  </si>
  <si>
    <t>Assets</t>
  </si>
  <si>
    <t>A/P</t>
  </si>
  <si>
    <t>Accrued liabilities</t>
  </si>
  <si>
    <t>Liabilties</t>
  </si>
  <si>
    <t>S/E</t>
  </si>
  <si>
    <t>L+S/E</t>
  </si>
  <si>
    <t>D&amp;A</t>
  </si>
  <si>
    <t>SBC</t>
  </si>
  <si>
    <t>CFFO</t>
  </si>
  <si>
    <t>CapEx</t>
  </si>
  <si>
    <t>CFFI</t>
  </si>
  <si>
    <t>Loss on PP&amp;E</t>
  </si>
  <si>
    <t>WC</t>
  </si>
  <si>
    <t>Model NI</t>
  </si>
  <si>
    <t>Reported NI</t>
  </si>
  <si>
    <t>Digital asset sale</t>
  </si>
  <si>
    <t>Issuance of common</t>
  </si>
  <si>
    <t>Stock awards</t>
  </si>
  <si>
    <t>CFFF</t>
  </si>
  <si>
    <t>FX</t>
  </si>
  <si>
    <t>CIC</t>
  </si>
  <si>
    <t>FCF</t>
  </si>
  <si>
    <t>Hardware &amp; accessories</t>
  </si>
  <si>
    <t>Software</t>
  </si>
  <si>
    <t>Colectibles</t>
  </si>
  <si>
    <t>Purchases securities</t>
  </si>
  <si>
    <t>Securities assets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</si>
</sst>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4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4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76200</xdr:rowOff>
    </xdr:from>
    <xdr:to>
      <xdr:col>14</xdr:col>
      <xdr:colOff>19050</xdr:colOff>
      <xdr:row>75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9EE60FD-4D71-E5A9-22D1-16331E936C66}"/>
            </a:ext>
          </a:extLst>
        </xdr:cNvPr>
        <xdr:cNvCxnSpPr/>
      </xdr:nvCxnSpPr>
      <xdr:spPr>
        <a:xfrm>
          <a:off x="10344150" y="76200"/>
          <a:ext cx="0" cy="12420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0</xdr:row>
      <xdr:rowOff>28575</xdr:rowOff>
    </xdr:from>
    <xdr:to>
      <xdr:col>29</xdr:col>
      <xdr:colOff>9525</xdr:colOff>
      <xdr:row>71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EC49A72-A9C1-4DC9-9461-635F5BBD1926}"/>
            </a:ext>
          </a:extLst>
        </xdr:cNvPr>
        <xdr:cNvCxnSpPr/>
      </xdr:nvCxnSpPr>
      <xdr:spPr>
        <a:xfrm>
          <a:off x="19478625" y="28575"/>
          <a:ext cx="0" cy="1184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CDF3-4F82-46C3-BC49-46A84E1D7F7C}">
  <dimension ref="A1:G9"/>
  <sheetViews>
    <sheetView workbookViewId="0">
      <selection activeCell="G10" sqref="G10"/>
    </sheetView>
  </sheetViews>
  <sheetFormatPr defaultRowHeight="12.75" x14ac:dyDescent="0.2"/>
  <cols>
    <col min="1" max="1" width="27" bestFit="1" customWidth="1"/>
  </cols>
  <sheetData>
    <row r="1" spans="1:7" ht="34.5" x14ac:dyDescent="0.45">
      <c r="A1" s="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F4" t="s">
        <v>3</v>
      </c>
      <c r="G4" s="2">
        <v>28</v>
      </c>
    </row>
    <row r="5" spans="1:7" x14ac:dyDescent="0.2">
      <c r="F5" t="s">
        <v>4</v>
      </c>
      <c r="G5" s="2">
        <v>305.8732</v>
      </c>
    </row>
    <row r="6" spans="1:7" x14ac:dyDescent="0.2">
      <c r="F6" t="s">
        <v>5</v>
      </c>
      <c r="G6" s="2">
        <f>+G4*G5</f>
        <v>8564.4495999999999</v>
      </c>
    </row>
    <row r="7" spans="1:7" x14ac:dyDescent="0.2">
      <c r="F7" t="s">
        <v>6</v>
      </c>
      <c r="G7" s="2">
        <f>921.7+277.6</f>
        <v>1199.3000000000002</v>
      </c>
    </row>
    <row r="8" spans="1:7" x14ac:dyDescent="0.2">
      <c r="F8" t="s">
        <v>7</v>
      </c>
      <c r="G8" s="2">
        <f>17.7+10.8</f>
        <v>28.5</v>
      </c>
    </row>
    <row r="9" spans="1:7" x14ac:dyDescent="0.2">
      <c r="F9" t="s">
        <v>8</v>
      </c>
      <c r="G9" s="2">
        <f>+G6-G7+G8</f>
        <v>7393.6495999999997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9574-280A-43BD-B62B-BC9D082CE46D}">
  <dimension ref="A1:AN69"/>
  <sheetViews>
    <sheetView tabSelected="1" workbookViewId="0">
      <pane xSplit="1" ySplit="3" topLeftCell="G22" activePane="bottomRight" state="frozen"/>
      <selection pane="topRight" activeCell="B1" sqref="B1"/>
      <selection pane="bottomLeft" activeCell="A4" sqref="A4"/>
      <selection pane="bottomRight" activeCell="L28" sqref="L28"/>
    </sheetView>
  </sheetViews>
  <sheetFormatPr defaultRowHeight="12.75" x14ac:dyDescent="0.2"/>
  <cols>
    <col min="1" max="1" width="27" bestFit="1" customWidth="1"/>
    <col min="2" max="5" width="9.140625" style="2"/>
    <col min="6" max="14" width="10.140625" style="2" bestFit="1" customWidth="1"/>
    <col min="15" max="16384" width="9.140625" style="2"/>
  </cols>
  <sheetData>
    <row r="1" spans="1:40" customFormat="1" ht="34.5" x14ac:dyDescent="0.45">
      <c r="A1" s="1" t="s">
        <v>0</v>
      </c>
    </row>
    <row r="2" spans="1:40" customFormat="1" x14ac:dyDescent="0.2">
      <c r="A2" t="s">
        <v>1</v>
      </c>
      <c r="F2" s="10">
        <v>44681</v>
      </c>
      <c r="G2" s="10">
        <v>44772</v>
      </c>
      <c r="H2" s="10">
        <v>44863</v>
      </c>
      <c r="I2" s="10">
        <v>44954</v>
      </c>
      <c r="J2" s="10">
        <v>45045</v>
      </c>
      <c r="K2" s="10">
        <v>45136</v>
      </c>
      <c r="L2" s="10">
        <v>45227</v>
      </c>
      <c r="M2" s="10">
        <v>45325</v>
      </c>
      <c r="N2" s="10">
        <v>45416</v>
      </c>
    </row>
    <row r="3" spans="1:40" s="3" customFormat="1" x14ac:dyDescent="0.2">
      <c r="A3" s="4" t="s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S3" s="3">
        <v>2013</v>
      </c>
      <c r="T3" s="3">
        <f>+S3+1</f>
        <v>2014</v>
      </c>
      <c r="U3" s="3">
        <f t="shared" ref="U3:AN3" si="0">+T3+1</f>
        <v>2015</v>
      </c>
      <c r="V3" s="3">
        <f t="shared" si="0"/>
        <v>2016</v>
      </c>
      <c r="W3" s="3">
        <f t="shared" si="0"/>
        <v>2017</v>
      </c>
      <c r="X3" s="3">
        <f t="shared" si="0"/>
        <v>2018</v>
      </c>
      <c r="Y3" s="3">
        <f t="shared" si="0"/>
        <v>2019</v>
      </c>
      <c r="Z3" s="3">
        <f t="shared" si="0"/>
        <v>2020</v>
      </c>
      <c r="AA3" s="3">
        <f t="shared" si="0"/>
        <v>2021</v>
      </c>
      <c r="AB3" s="3">
        <f t="shared" si="0"/>
        <v>2022</v>
      </c>
      <c r="AC3" s="3">
        <f t="shared" si="0"/>
        <v>2023</v>
      </c>
      <c r="AD3" s="3">
        <f t="shared" si="0"/>
        <v>2024</v>
      </c>
      <c r="AE3" s="3">
        <f t="shared" si="0"/>
        <v>2025</v>
      </c>
      <c r="AF3" s="3">
        <f t="shared" si="0"/>
        <v>2026</v>
      </c>
      <c r="AG3" s="3">
        <f t="shared" si="0"/>
        <v>2027</v>
      </c>
      <c r="AH3" s="3">
        <f t="shared" si="0"/>
        <v>2028</v>
      </c>
      <c r="AI3" s="3">
        <f t="shared" si="0"/>
        <v>2029</v>
      </c>
      <c r="AJ3" s="3">
        <f t="shared" si="0"/>
        <v>2030</v>
      </c>
      <c r="AK3" s="3">
        <f t="shared" si="0"/>
        <v>2031</v>
      </c>
      <c r="AL3" s="3">
        <f t="shared" si="0"/>
        <v>2032</v>
      </c>
      <c r="AM3" s="3">
        <f t="shared" si="0"/>
        <v>2033</v>
      </c>
      <c r="AN3" s="3">
        <f t="shared" si="0"/>
        <v>2034</v>
      </c>
    </row>
    <row r="4" spans="1:40" s="12" customFormat="1" x14ac:dyDescent="0.2">
      <c r="A4" s="11" t="s">
        <v>70</v>
      </c>
      <c r="J4" s="12">
        <v>725.8</v>
      </c>
      <c r="N4" s="12">
        <v>505.3</v>
      </c>
    </row>
    <row r="5" spans="1:40" s="12" customFormat="1" x14ac:dyDescent="0.2">
      <c r="A5" s="11" t="s">
        <v>71</v>
      </c>
      <c r="J5" s="12">
        <v>338.3</v>
      </c>
      <c r="N5" s="12">
        <v>239.7</v>
      </c>
    </row>
    <row r="6" spans="1:40" s="12" customFormat="1" x14ac:dyDescent="0.2">
      <c r="A6" s="11" t="s">
        <v>72</v>
      </c>
      <c r="J6" s="12">
        <v>173</v>
      </c>
      <c r="N6" s="12">
        <v>136.80000000000001</v>
      </c>
    </row>
    <row r="7" spans="1:40" s="6" customFormat="1" x14ac:dyDescent="0.2">
      <c r="A7" s="5" t="s">
        <v>25</v>
      </c>
      <c r="F7" s="6">
        <v>1378.4</v>
      </c>
      <c r="G7" s="6">
        <v>1136</v>
      </c>
      <c r="H7" s="6">
        <v>1186.4000000000001</v>
      </c>
      <c r="I7" s="6">
        <v>2226.4</v>
      </c>
      <c r="J7" s="6">
        <v>1237.0999999999999</v>
      </c>
      <c r="K7" s="6">
        <v>1163.8</v>
      </c>
      <c r="L7" s="6">
        <v>1078.3</v>
      </c>
      <c r="M7" s="6">
        <v>1793.6</v>
      </c>
      <c r="N7" s="6">
        <v>881.8</v>
      </c>
      <c r="AB7" s="6">
        <v>5927.2</v>
      </c>
      <c r="AC7" s="6">
        <v>5272.8</v>
      </c>
    </row>
    <row r="8" spans="1:40" x14ac:dyDescent="0.2">
      <c r="A8" t="s">
        <v>38</v>
      </c>
      <c r="F8" s="2">
        <v>1079.9000000000001</v>
      </c>
      <c r="G8" s="2">
        <v>853.8</v>
      </c>
      <c r="H8" s="2">
        <v>894.8</v>
      </c>
      <c r="I8" s="2">
        <v>1726.6</v>
      </c>
      <c r="J8" s="2">
        <v>949.8</v>
      </c>
      <c r="K8" s="2">
        <v>857.9</v>
      </c>
      <c r="L8" s="2">
        <v>796.5</v>
      </c>
      <c r="M8" s="2">
        <v>1374.4</v>
      </c>
      <c r="N8" s="2">
        <v>637.29999999999995</v>
      </c>
      <c r="AB8" s="2">
        <v>4555.1000000000004</v>
      </c>
      <c r="AC8" s="2">
        <v>3978.6</v>
      </c>
    </row>
    <row r="9" spans="1:40" x14ac:dyDescent="0.2">
      <c r="A9" t="s">
        <v>26</v>
      </c>
      <c r="F9" s="2">
        <f>+F7-F8</f>
        <v>298.5</v>
      </c>
      <c r="G9" s="2">
        <f>+G7-G8</f>
        <v>282.20000000000005</v>
      </c>
      <c r="H9" s="2">
        <f>+H7-H8</f>
        <v>291.60000000000014</v>
      </c>
      <c r="I9" s="2">
        <f>+I7-I8</f>
        <v>499.80000000000018</v>
      </c>
      <c r="J9" s="2">
        <f>+J7-J8</f>
        <v>287.29999999999995</v>
      </c>
      <c r="K9" s="2">
        <f>+K7-K8</f>
        <v>305.89999999999998</v>
      </c>
      <c r="L9" s="2">
        <f>+L7-L8</f>
        <v>281.79999999999995</v>
      </c>
      <c r="M9" s="2">
        <f>+M7-M8</f>
        <v>419.19999999999982</v>
      </c>
      <c r="N9" s="2">
        <f>+N7-N8</f>
        <v>244.5</v>
      </c>
      <c r="AB9" s="2">
        <f>+AB7-AB8</f>
        <v>1372.0999999999995</v>
      </c>
      <c r="AC9" s="2">
        <f>+AC7-AC8</f>
        <v>1294.2000000000003</v>
      </c>
    </row>
    <row r="10" spans="1:40" x14ac:dyDescent="0.2">
      <c r="A10" t="s">
        <v>27</v>
      </c>
      <c r="F10" s="2">
        <v>452.2</v>
      </c>
      <c r="G10" s="2">
        <v>387.5</v>
      </c>
      <c r="H10" s="2">
        <v>387.9</v>
      </c>
      <c r="I10" s="2">
        <v>453.4</v>
      </c>
      <c r="J10" s="2">
        <v>345.7</v>
      </c>
      <c r="K10" s="2">
        <v>322.5</v>
      </c>
      <c r="L10" s="2">
        <v>296.5</v>
      </c>
      <c r="M10" s="2">
        <v>359.2</v>
      </c>
      <c r="N10" s="2">
        <v>295.10000000000002</v>
      </c>
      <c r="AB10" s="2">
        <v>1681</v>
      </c>
      <c r="AC10" s="2">
        <v>1323.9</v>
      </c>
    </row>
    <row r="11" spans="1:40" x14ac:dyDescent="0.2">
      <c r="A11" t="s">
        <v>28</v>
      </c>
      <c r="F11" s="2">
        <f>+F9-F10</f>
        <v>-153.69999999999999</v>
      </c>
      <c r="G11" s="2">
        <f>+G9-G10</f>
        <v>-105.29999999999995</v>
      </c>
      <c r="H11" s="2">
        <f>+H9-H10</f>
        <v>-96.299999999999841</v>
      </c>
      <c r="I11" s="2">
        <f>+I9-I10</f>
        <v>46.400000000000205</v>
      </c>
      <c r="J11" s="2">
        <f>+J9-J10</f>
        <v>-58.400000000000034</v>
      </c>
      <c r="K11" s="2">
        <f>+K9-K10</f>
        <v>-16.600000000000023</v>
      </c>
      <c r="L11" s="2">
        <f>+L9-L10</f>
        <v>-14.700000000000045</v>
      </c>
      <c r="M11" s="2">
        <f>+M9-M10</f>
        <v>59.999999999999829</v>
      </c>
      <c r="N11" s="2">
        <f>+N9-N10</f>
        <v>-50.600000000000023</v>
      </c>
      <c r="AB11" s="2">
        <f>+AB9-AB10</f>
        <v>-308.90000000000055</v>
      </c>
      <c r="AC11" s="2">
        <f>+AC9-AC10</f>
        <v>-29.699999999999818</v>
      </c>
    </row>
    <row r="12" spans="1:40" x14ac:dyDescent="0.2">
      <c r="A12" t="s">
        <v>39</v>
      </c>
      <c r="F12" s="2">
        <v>-0.7</v>
      </c>
      <c r="G12" s="2">
        <v>0.3</v>
      </c>
      <c r="H12" s="2">
        <v>3.7</v>
      </c>
      <c r="I12" s="2">
        <v>6.2</v>
      </c>
      <c r="J12" s="2">
        <v>9.6999999999999993</v>
      </c>
      <c r="K12" s="2">
        <v>11.6</v>
      </c>
      <c r="L12" s="2">
        <v>12.9</v>
      </c>
      <c r="M12" s="2">
        <v>15</v>
      </c>
      <c r="N12" s="2">
        <v>14.9</v>
      </c>
      <c r="AB12" s="2">
        <v>9.5</v>
      </c>
      <c r="AC12" s="2">
        <v>49.5</v>
      </c>
    </row>
    <row r="13" spans="1:40" x14ac:dyDescent="0.2">
      <c r="A13" t="s">
        <v>29</v>
      </c>
      <c r="F13" s="2">
        <f>+F11+F12</f>
        <v>-154.39999999999998</v>
      </c>
      <c r="G13" s="2">
        <f>+G11+G12</f>
        <v>-104.99999999999996</v>
      </c>
      <c r="H13" s="2">
        <f>+H11+H12</f>
        <v>-92.599999999999838</v>
      </c>
      <c r="I13" s="2">
        <f>+I11+I12</f>
        <v>52.600000000000207</v>
      </c>
      <c r="J13" s="2">
        <f>+J11+J12</f>
        <v>-48.700000000000031</v>
      </c>
      <c r="K13" s="2">
        <f>+K11+K12</f>
        <v>-5.0000000000000231</v>
      </c>
      <c r="L13" s="2">
        <f>+L11+L12</f>
        <v>-1.8000000000000451</v>
      </c>
      <c r="M13" s="2">
        <f>+M11+M12</f>
        <v>74.999999999999829</v>
      </c>
      <c r="N13" s="2">
        <f>+N11+N12</f>
        <v>-35.700000000000024</v>
      </c>
      <c r="AB13" s="2">
        <f>+AB11+AB12</f>
        <v>-299.40000000000055</v>
      </c>
      <c r="AC13" s="2">
        <f>+AC11+AC12</f>
        <v>19.800000000000182</v>
      </c>
    </row>
    <row r="14" spans="1:40" x14ac:dyDescent="0.2">
      <c r="A14" t="s">
        <v>30</v>
      </c>
      <c r="F14" s="2">
        <v>3.5</v>
      </c>
      <c r="G14" s="2">
        <v>1.2</v>
      </c>
      <c r="H14" s="2">
        <v>2.1</v>
      </c>
      <c r="I14" s="2">
        <v>4.2</v>
      </c>
      <c r="J14" s="2">
        <v>-0.1</v>
      </c>
      <c r="K14" s="2">
        <v>-0.2</v>
      </c>
      <c r="L14" s="2">
        <v>-1.2</v>
      </c>
      <c r="M14" s="2">
        <v>7.9</v>
      </c>
      <c r="N14" s="2">
        <v>-3.4</v>
      </c>
      <c r="AB14" s="2">
        <v>11</v>
      </c>
      <c r="AC14" s="2">
        <v>6.4</v>
      </c>
    </row>
    <row r="15" spans="1:40" x14ac:dyDescent="0.2">
      <c r="A15" t="s">
        <v>31</v>
      </c>
      <c r="F15" s="2">
        <f>+F13-F14</f>
        <v>-157.89999999999998</v>
      </c>
      <c r="G15" s="2">
        <f>+G13-G14</f>
        <v>-106.19999999999996</v>
      </c>
      <c r="H15" s="2">
        <f>+H13-H14</f>
        <v>-94.699999999999832</v>
      </c>
      <c r="I15" s="2">
        <f>+I13-I14</f>
        <v>48.400000000000205</v>
      </c>
      <c r="J15" s="2">
        <f>+J13-J14</f>
        <v>-48.60000000000003</v>
      </c>
      <c r="K15" s="2">
        <f>+K13-K14</f>
        <v>-4.8000000000000229</v>
      </c>
      <c r="L15" s="2">
        <f>+L13-L14</f>
        <v>-0.60000000000004516</v>
      </c>
      <c r="M15" s="2">
        <f>+M13-M14</f>
        <v>67.099999999999824</v>
      </c>
      <c r="N15" s="2">
        <f>+N13-N14</f>
        <v>-32.300000000000026</v>
      </c>
      <c r="AB15" s="2">
        <f>+AB13-AB14</f>
        <v>-310.40000000000055</v>
      </c>
      <c r="AC15" s="2">
        <f>+AC13-AC14</f>
        <v>13.400000000000182</v>
      </c>
    </row>
    <row r="16" spans="1:40" x14ac:dyDescent="0.2">
      <c r="A16" t="s">
        <v>32</v>
      </c>
      <c r="F16" s="7">
        <f>+F15/F17</f>
        <v>-0.52009222661396559</v>
      </c>
      <c r="G16" s="7">
        <f>+G15/G17</f>
        <v>-0.34911242603550285</v>
      </c>
      <c r="H16" s="7">
        <f>+H15/H17</f>
        <v>-0.31130834976988769</v>
      </c>
      <c r="I16" s="7">
        <f>+I15/I17</f>
        <v>0.15894909688013203</v>
      </c>
      <c r="J16" s="7">
        <f>+J15/J17</f>
        <v>-0.15960591133004937</v>
      </c>
      <c r="K16" s="7">
        <f>+K15/K17</f>
        <v>-1.5748031496063068E-2</v>
      </c>
      <c r="L16" s="7">
        <f>+L15/L17</f>
        <v>-1.9652800524076158E-3</v>
      </c>
      <c r="M16" s="7">
        <f>+M15/M17</f>
        <v>0.21949623814196867</v>
      </c>
      <c r="N16" s="7">
        <f>+N15/N17</f>
        <v>-0.10559006211180133</v>
      </c>
      <c r="AB16" s="7">
        <f>+AB15/AB17</f>
        <v>-1.0203813280736376</v>
      </c>
      <c r="AC16" s="7">
        <f>+AC15/AC17</f>
        <v>4.3905635648755513E-2</v>
      </c>
    </row>
    <row r="17" spans="1:29" x14ac:dyDescent="0.2">
      <c r="A17" t="s">
        <v>4</v>
      </c>
      <c r="F17" s="2">
        <v>303.60000000000002</v>
      </c>
      <c r="G17" s="2">
        <v>304.2</v>
      </c>
      <c r="H17" s="2">
        <v>304.2</v>
      </c>
      <c r="I17" s="2">
        <v>304.5</v>
      </c>
      <c r="J17" s="2">
        <v>304.5</v>
      </c>
      <c r="K17" s="2">
        <v>304.8</v>
      </c>
      <c r="L17" s="2">
        <v>305.3</v>
      </c>
      <c r="M17" s="2">
        <v>305.7</v>
      </c>
      <c r="N17" s="2">
        <v>305.89999999999998</v>
      </c>
      <c r="AB17" s="2">
        <v>304.2</v>
      </c>
      <c r="AC17" s="2">
        <v>305.2</v>
      </c>
    </row>
    <row r="19" spans="1:29" s="8" customFormat="1" x14ac:dyDescent="0.2">
      <c r="A19" s="8" t="s">
        <v>33</v>
      </c>
      <c r="F19" s="8">
        <f>+F9/F7</f>
        <v>0.21655542658154381</v>
      </c>
      <c r="G19" s="8">
        <f>+G9/G7</f>
        <v>0.24841549295774651</v>
      </c>
      <c r="H19" s="8">
        <f>+H9/H7</f>
        <v>0.24578556979096436</v>
      </c>
      <c r="I19" s="8">
        <f>+I9/I7</f>
        <v>0.22448796263025519</v>
      </c>
      <c r="J19" s="8">
        <f>+J9/J7</f>
        <v>0.2322366825640611</v>
      </c>
      <c r="K19" s="8">
        <f>+K9/K7</f>
        <v>0.26284584980237152</v>
      </c>
      <c r="L19" s="8">
        <f>+L9/L7</f>
        <v>0.26133729017898538</v>
      </c>
      <c r="M19" s="8">
        <f>+M9/M7</f>
        <v>0.23371989295272069</v>
      </c>
      <c r="N19" s="8">
        <f>+N9/N7</f>
        <v>0.27727375822181904</v>
      </c>
      <c r="AB19" s="8">
        <f>+AB9/AB7</f>
        <v>0.23149210419759744</v>
      </c>
      <c r="AC19" s="8">
        <f>+AC9/AC7</f>
        <v>0.24544833864360496</v>
      </c>
    </row>
    <row r="20" spans="1:29" s="8" customFormat="1" x14ac:dyDescent="0.2">
      <c r="A20" s="8" t="s">
        <v>34</v>
      </c>
      <c r="F20" s="8">
        <f>+F11/F7</f>
        <v>-0.11150609402205454</v>
      </c>
      <c r="G20" s="8">
        <f>+G11/G7</f>
        <v>-9.2693661971830946E-2</v>
      </c>
      <c r="H20" s="8">
        <f>+H11/H7</f>
        <v>-8.116992582602818E-2</v>
      </c>
      <c r="I20" s="8">
        <f>+I11/I7</f>
        <v>2.0840819259791681E-2</v>
      </c>
      <c r="J20" s="8">
        <f>+J11/J7</f>
        <v>-4.7207178077762542E-2</v>
      </c>
      <c r="K20" s="8">
        <f>+K11/K7</f>
        <v>-1.4263619178553037E-2</v>
      </c>
      <c r="L20" s="8">
        <f>+L11/L7</f>
        <v>-1.3632569785773947E-2</v>
      </c>
      <c r="M20" s="8">
        <f>+M11/M7</f>
        <v>3.3452274754683223E-2</v>
      </c>
      <c r="N20" s="8">
        <f>+N11/N7</f>
        <v>-5.7382626445906131E-2</v>
      </c>
      <c r="AB20" s="8">
        <f>+AB11/AB7</f>
        <v>-5.2115670130921943E-2</v>
      </c>
      <c r="AC20" s="8">
        <f>+AC11/AC7</f>
        <v>-5.6326809285388822E-3</v>
      </c>
    </row>
    <row r="21" spans="1:29" s="8" customFormat="1" x14ac:dyDescent="0.2">
      <c r="A21" s="8" t="s">
        <v>35</v>
      </c>
      <c r="F21" s="8">
        <f>+F15/F7</f>
        <v>-0.11455310504933254</v>
      </c>
      <c r="G21" s="8">
        <f>+G15/G7</f>
        <v>-9.3485915492957705E-2</v>
      </c>
      <c r="H21" s="8">
        <f>+H15/H7</f>
        <v>-7.9821308159136739E-2</v>
      </c>
      <c r="I21" s="8">
        <f>+I15/I7</f>
        <v>2.1739130434782698E-2</v>
      </c>
      <c r="J21" s="8">
        <f>+J15/J7</f>
        <v>-3.9285425592110609E-2</v>
      </c>
      <c r="K21" s="8">
        <f>+K15/K7</f>
        <v>-4.1244200034370364E-3</v>
      </c>
      <c r="L21" s="8">
        <f>+L15/L7</f>
        <v>-5.5643141982754819E-4</v>
      </c>
      <c r="M21" s="8">
        <f>+M15/M7</f>
        <v>3.7410793933987413E-2</v>
      </c>
      <c r="N21" s="8">
        <f>+N15/N7</f>
        <v>-3.662962122930373E-2</v>
      </c>
      <c r="AB21" s="8">
        <f>+AB15/AB7</f>
        <v>-5.2368740720745134E-2</v>
      </c>
      <c r="AC21" s="8">
        <f>+AC15/AC7</f>
        <v>2.5413442573206232E-3</v>
      </c>
    </row>
    <row r="22" spans="1:29" s="8" customFormat="1" x14ac:dyDescent="0.2">
      <c r="A22" s="8" t="s">
        <v>36</v>
      </c>
      <c r="F22" s="8">
        <f>+F14/F13</f>
        <v>-2.2668393782383424E-2</v>
      </c>
      <c r="G22" s="8">
        <f>+G14/G13</f>
        <v>-1.1428571428571432E-2</v>
      </c>
      <c r="H22" s="8">
        <f>+H14/H13</f>
        <v>-2.2678185745140429E-2</v>
      </c>
      <c r="I22" s="8">
        <f>+I14/I13</f>
        <v>7.9847908745246832E-2</v>
      </c>
      <c r="J22" s="8">
        <f>+J14/J13</f>
        <v>2.0533880903490748E-3</v>
      </c>
      <c r="K22" s="8">
        <f>+K14/K13</f>
        <v>3.999999999999982E-2</v>
      </c>
      <c r="L22" s="8">
        <f>+L14/L13</f>
        <v>0.66666666666664998</v>
      </c>
      <c r="M22" s="8">
        <f>+M14/M13</f>
        <v>0.10533333333333358</v>
      </c>
      <c r="N22" s="8">
        <f>+N14/N13</f>
        <v>9.5238095238095177E-2</v>
      </c>
      <c r="AB22" s="8">
        <f>+AB14/AB13</f>
        <v>-3.6740146960587777E-2</v>
      </c>
      <c r="AC22" s="8">
        <f>+AC14/AC13</f>
        <v>0.32323232323232026</v>
      </c>
    </row>
    <row r="23" spans="1:29" s="8" customFormat="1" x14ac:dyDescent="0.2"/>
    <row r="24" spans="1:29" s="9" customFormat="1" x14ac:dyDescent="0.2">
      <c r="A24" s="9" t="s">
        <v>37</v>
      </c>
      <c r="F24" s="9" t="e">
        <f>+F7/B7-1</f>
        <v>#DIV/0!</v>
      </c>
      <c r="G24" s="9" t="e">
        <f>+G7/C7-1</f>
        <v>#DIV/0!</v>
      </c>
      <c r="H24" s="9" t="e">
        <f>+H7/D7-1</f>
        <v>#DIV/0!</v>
      </c>
      <c r="I24" s="9" t="e">
        <f>+I7/E7-1</f>
        <v>#DIV/0!</v>
      </c>
      <c r="J24" s="9">
        <f>+J7/F7-1</f>
        <v>-0.10251015670342434</v>
      </c>
      <c r="K24" s="9">
        <f>+K7/G7-1</f>
        <v>2.4471830985915544E-2</v>
      </c>
      <c r="L24" s="9">
        <f>+L7/H7-1</f>
        <v>-9.1115981119352818E-2</v>
      </c>
      <c r="M24" s="9">
        <f>+M7/I7-1</f>
        <v>-0.19439453826805608</v>
      </c>
      <c r="N24" s="9">
        <f>+N7/J7-1</f>
        <v>-0.28720394470940103</v>
      </c>
      <c r="AC24" s="9">
        <f>+AC7/AB7-1</f>
        <v>-0.11040626265352949</v>
      </c>
    </row>
    <row r="26" spans="1:29" x14ac:dyDescent="0.2">
      <c r="A26" s="8" t="s">
        <v>40</v>
      </c>
      <c r="J26" s="2">
        <f>+J27-J40</f>
        <v>1272.8999999999999</v>
      </c>
      <c r="N26" s="2">
        <f>+N27-N40</f>
        <v>1057.2</v>
      </c>
    </row>
    <row r="27" spans="1:29" x14ac:dyDescent="0.2">
      <c r="A27" s="8" t="s">
        <v>6</v>
      </c>
      <c r="J27" s="2">
        <f>1057+253.1</f>
        <v>1310.0999999999999</v>
      </c>
      <c r="N27" s="2">
        <f>999.9+83</f>
        <v>1082.9000000000001</v>
      </c>
    </row>
    <row r="28" spans="1:29" x14ac:dyDescent="0.2">
      <c r="A28" s="8" t="s">
        <v>41</v>
      </c>
      <c r="J28" s="2">
        <v>119.2</v>
      </c>
      <c r="N28" s="2">
        <v>58.9</v>
      </c>
    </row>
    <row r="29" spans="1:29" x14ac:dyDescent="0.2">
      <c r="A29" s="8" t="s">
        <v>42</v>
      </c>
      <c r="J29" s="2">
        <v>759.5</v>
      </c>
      <c r="N29" s="2">
        <v>675.8</v>
      </c>
    </row>
    <row r="30" spans="1:29" x14ac:dyDescent="0.2">
      <c r="A30" s="8" t="s">
        <v>43</v>
      </c>
      <c r="J30" s="2">
        <v>65.8</v>
      </c>
      <c r="N30" s="2">
        <v>62.1</v>
      </c>
    </row>
    <row r="31" spans="1:29" x14ac:dyDescent="0.2">
      <c r="A31" s="8" t="s">
        <v>44</v>
      </c>
      <c r="J31" s="2">
        <v>123.6</v>
      </c>
      <c r="N31" s="2">
        <v>82.4</v>
      </c>
    </row>
    <row r="32" spans="1:29" x14ac:dyDescent="0.2">
      <c r="A32" s="8" t="s">
        <v>45</v>
      </c>
      <c r="J32" s="2">
        <v>595.79999999999995</v>
      </c>
      <c r="N32" s="2">
        <v>542</v>
      </c>
    </row>
    <row r="33" spans="1:14" x14ac:dyDescent="0.2">
      <c r="A33" s="8" t="s">
        <v>46</v>
      </c>
      <c r="J33" s="2">
        <v>17.5</v>
      </c>
      <c r="N33" s="2">
        <v>17.5</v>
      </c>
    </row>
    <row r="34" spans="1:14" x14ac:dyDescent="0.2">
      <c r="A34" s="8" t="s">
        <v>47</v>
      </c>
      <c r="J34" s="2">
        <v>78.7</v>
      </c>
      <c r="N34" s="2">
        <v>65.5</v>
      </c>
    </row>
    <row r="35" spans="1:14" s="6" customFormat="1" x14ac:dyDescent="0.2">
      <c r="A35" s="9" t="s">
        <v>48</v>
      </c>
      <c r="J35" s="6">
        <f>+SUM(J27:J34)</f>
        <v>3070.2</v>
      </c>
      <c r="N35" s="6">
        <f>+SUM(N27:N34)</f>
        <v>2587.1000000000004</v>
      </c>
    </row>
    <row r="36" spans="1:14" s="6" customFormat="1" x14ac:dyDescent="0.2">
      <c r="A36" s="9"/>
    </row>
    <row r="37" spans="1:14" x14ac:dyDescent="0.2">
      <c r="A37" s="8" t="s">
        <v>49</v>
      </c>
      <c r="J37" s="2">
        <v>561.4</v>
      </c>
      <c r="N37" s="2">
        <v>282.7</v>
      </c>
    </row>
    <row r="38" spans="1:14" x14ac:dyDescent="0.2">
      <c r="A38" s="8" t="s">
        <v>50</v>
      </c>
      <c r="J38" s="2">
        <v>546.4</v>
      </c>
      <c r="N38" s="2">
        <v>377.1</v>
      </c>
    </row>
    <row r="39" spans="1:14" x14ac:dyDescent="0.2">
      <c r="A39" s="8" t="s">
        <v>45</v>
      </c>
      <c r="J39" s="2">
        <f>200.8+412.5</f>
        <v>613.29999999999995</v>
      </c>
      <c r="N39" s="2">
        <f>177.7+385.3</f>
        <v>563</v>
      </c>
    </row>
    <row r="40" spans="1:14" x14ac:dyDescent="0.2">
      <c r="A40" s="8" t="s">
        <v>7</v>
      </c>
      <c r="J40" s="2">
        <f>10.9+26.3</f>
        <v>37.200000000000003</v>
      </c>
      <c r="N40" s="2">
        <f>10.8+14.9</f>
        <v>25.700000000000003</v>
      </c>
    </row>
    <row r="41" spans="1:14" x14ac:dyDescent="0.2">
      <c r="A41" s="8" t="s">
        <v>47</v>
      </c>
      <c r="J41" s="2">
        <v>40.299999999999997</v>
      </c>
      <c r="N41" s="2">
        <v>31.3</v>
      </c>
    </row>
    <row r="42" spans="1:14" s="6" customFormat="1" x14ac:dyDescent="0.2">
      <c r="A42" s="9" t="s">
        <v>51</v>
      </c>
      <c r="J42" s="6">
        <f>+SUM(J37:J41)</f>
        <v>1798.6</v>
      </c>
      <c r="N42" s="6">
        <f>+SUM(N37:N41)</f>
        <v>1279.8</v>
      </c>
    </row>
    <row r="43" spans="1:14" x14ac:dyDescent="0.2">
      <c r="A43" s="8" t="s">
        <v>52</v>
      </c>
      <c r="J43" s="2">
        <f>+J35-J42</f>
        <v>1271.5999999999999</v>
      </c>
      <c r="N43" s="2">
        <f>+N35-N42</f>
        <v>1307.3000000000004</v>
      </c>
    </row>
    <row r="44" spans="1:14" x14ac:dyDescent="0.2">
      <c r="A44" s="8" t="s">
        <v>53</v>
      </c>
      <c r="J44" s="2">
        <f>+J42+J43</f>
        <v>3070.2</v>
      </c>
      <c r="N44" s="2">
        <f>+N42+N43</f>
        <v>2587.1000000000004</v>
      </c>
    </row>
    <row r="46" spans="1:14" x14ac:dyDescent="0.2">
      <c r="A46" s="8" t="s">
        <v>61</v>
      </c>
      <c r="J46" s="2">
        <f>+J15</f>
        <v>-48.60000000000003</v>
      </c>
      <c r="N46" s="2">
        <f>+N15</f>
        <v>-32.300000000000026</v>
      </c>
    </row>
    <row r="47" spans="1:14" x14ac:dyDescent="0.2">
      <c r="A47" s="8" t="s">
        <v>62</v>
      </c>
      <c r="J47" s="2">
        <v>-50.5</v>
      </c>
      <c r="N47" s="2">
        <v>-32.299999999999997</v>
      </c>
    </row>
    <row r="48" spans="1:14" x14ac:dyDescent="0.2">
      <c r="A48" s="8" t="s">
        <v>54</v>
      </c>
      <c r="J48" s="2">
        <v>13.7</v>
      </c>
      <c r="N48" s="2">
        <v>16.8</v>
      </c>
    </row>
    <row r="49" spans="1:14" x14ac:dyDescent="0.2">
      <c r="A49" s="8" t="s">
        <v>55</v>
      </c>
      <c r="J49" s="2">
        <v>7.9</v>
      </c>
      <c r="N49" s="2">
        <v>0.6</v>
      </c>
    </row>
    <row r="50" spans="1:14" x14ac:dyDescent="0.2">
      <c r="A50" s="8" t="s">
        <v>59</v>
      </c>
      <c r="J50" s="2">
        <v>0.6</v>
      </c>
      <c r="N50" s="2">
        <v>0.3</v>
      </c>
    </row>
    <row r="51" spans="1:14" x14ac:dyDescent="0.2">
      <c r="A51" s="8" t="s">
        <v>47</v>
      </c>
      <c r="J51" s="2">
        <v>0.2</v>
      </c>
      <c r="N51" s="2">
        <v>-0.6</v>
      </c>
    </row>
    <row r="52" spans="1:14" x14ac:dyDescent="0.2">
      <c r="A52" s="8" t="s">
        <v>60</v>
      </c>
      <c r="J52" s="2">
        <f>35.6-83.1-4-0.2-22.3-0.6</f>
        <v>-74.599999999999994</v>
      </c>
      <c r="N52" s="2">
        <f>33.4-43.2+8.5-5.1-87.8+1.1-1.5</f>
        <v>-94.600000000000009</v>
      </c>
    </row>
    <row r="53" spans="1:14" x14ac:dyDescent="0.2">
      <c r="A53" s="8" t="s">
        <v>56</v>
      </c>
      <c r="J53" s="2">
        <f>+SUM(J47:J52)</f>
        <v>-102.69999999999999</v>
      </c>
      <c r="N53" s="2">
        <f>+SUM(N47:N52)</f>
        <v>-109.80000000000001</v>
      </c>
    </row>
    <row r="55" spans="1:14" x14ac:dyDescent="0.2">
      <c r="A55" s="8" t="s">
        <v>63</v>
      </c>
      <c r="J55" s="2">
        <v>1.3</v>
      </c>
      <c r="N55" s="2">
        <v>0</v>
      </c>
    </row>
    <row r="56" spans="1:14" x14ac:dyDescent="0.2">
      <c r="A56" s="8" t="s">
        <v>73</v>
      </c>
      <c r="J56" s="2">
        <v>-211</v>
      </c>
      <c r="N56" s="2">
        <v>-7.5</v>
      </c>
    </row>
    <row r="57" spans="1:14" x14ac:dyDescent="0.2">
      <c r="A57" s="8" t="s">
        <v>74</v>
      </c>
      <c r="J57" s="2">
        <v>212.2</v>
      </c>
      <c r="N57" s="2">
        <v>201.9</v>
      </c>
    </row>
    <row r="58" spans="1:14" x14ac:dyDescent="0.2">
      <c r="A58" s="8" t="s">
        <v>57</v>
      </c>
      <c r="J58" s="2">
        <v>-9.1</v>
      </c>
      <c r="N58" s="2">
        <v>-4.9000000000000004</v>
      </c>
    </row>
    <row r="59" spans="1:14" x14ac:dyDescent="0.2">
      <c r="A59" s="8" t="s">
        <v>47</v>
      </c>
      <c r="J59" s="2">
        <v>-0.1</v>
      </c>
      <c r="N59" s="2">
        <v>0.3</v>
      </c>
    </row>
    <row r="60" spans="1:14" x14ac:dyDescent="0.2">
      <c r="A60" s="8" t="s">
        <v>58</v>
      </c>
      <c r="J60" s="2">
        <f>+SUM(J55:J59)</f>
        <v>-6.6999999999999993</v>
      </c>
      <c r="N60" s="2">
        <f>+SUM(N55:N59)</f>
        <v>189.8</v>
      </c>
    </row>
    <row r="62" spans="1:14" x14ac:dyDescent="0.2">
      <c r="A62" s="8" t="s">
        <v>64</v>
      </c>
      <c r="J62" s="2">
        <v>0</v>
      </c>
      <c r="N62" s="2">
        <v>0</v>
      </c>
    </row>
    <row r="63" spans="1:14" x14ac:dyDescent="0.2">
      <c r="A63" s="8" t="s">
        <v>65</v>
      </c>
      <c r="J63" s="2">
        <v>-0.1</v>
      </c>
      <c r="N63" s="2">
        <v>0</v>
      </c>
    </row>
    <row r="64" spans="1:14" x14ac:dyDescent="0.2">
      <c r="A64" s="8" t="s">
        <v>7</v>
      </c>
      <c r="J64" s="2">
        <v>-2.7</v>
      </c>
      <c r="N64" s="2">
        <v>-2.7</v>
      </c>
    </row>
    <row r="65" spans="1:14" x14ac:dyDescent="0.2">
      <c r="A65" s="8" t="s">
        <v>66</v>
      </c>
      <c r="J65" s="2">
        <f>+SUM(J62:J64)</f>
        <v>-2.8000000000000003</v>
      </c>
      <c r="N65" s="2">
        <f>+SUM(N62:N64)</f>
        <v>-2.7</v>
      </c>
    </row>
    <row r="66" spans="1:14" x14ac:dyDescent="0.2">
      <c r="A66" s="8" t="s">
        <v>67</v>
      </c>
      <c r="J66" s="2">
        <v>-4</v>
      </c>
      <c r="N66" s="2">
        <v>1.3</v>
      </c>
    </row>
    <row r="67" spans="1:14" x14ac:dyDescent="0.2">
      <c r="A67" s="8" t="s">
        <v>68</v>
      </c>
      <c r="J67" s="2">
        <f>+J53+J60+J65+J66</f>
        <v>-116.19999999999999</v>
      </c>
      <c r="N67" s="2">
        <f>+N53+N60+N65+N66</f>
        <v>78.599999999999994</v>
      </c>
    </row>
    <row r="69" spans="1:14" x14ac:dyDescent="0.2">
      <c r="A69" s="8" t="s">
        <v>69</v>
      </c>
      <c r="J69" s="2">
        <f>+J53+J58</f>
        <v>-111.79999999999998</v>
      </c>
      <c r="N69" s="2">
        <f>+N53+N58</f>
        <v>-114.70000000000002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2024-06-11T19:20:10Z</dcterms:created>
  <dcterms:modified xsi:type="dcterms:W3CDTF">2024-06-12T12:13:51Z</dcterms:modified>
</cp:coreProperties>
</file>