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Information Technology\"/>
    </mc:Choice>
  </mc:AlternateContent>
  <xr:revisionPtr revIDLastSave="0" documentId="13_ncr:1_{136E8D4A-F2FF-4CD8-8DA8-9C70F8AA39FA}" xr6:coauthVersionLast="47" xr6:coauthVersionMax="47" xr10:uidLastSave="{00000000-0000-0000-0000-000000000000}"/>
  <bookViews>
    <workbookView xWindow="14490" yWindow="135" windowWidth="14235" windowHeight="15495" activeTab="1" xr2:uid="{5702CE92-EAF3-4942-B082-A7A07F6A8328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S28" i="2"/>
  <c r="S26" i="2"/>
  <c r="S25" i="2"/>
  <c r="S24" i="2"/>
  <c r="S23" i="2"/>
  <c r="S20" i="2"/>
  <c r="S19" i="2"/>
  <c r="S17" i="2"/>
  <c r="S14" i="2"/>
  <c r="S15" i="2" s="1"/>
  <c r="K28" i="2"/>
  <c r="K17" i="2"/>
  <c r="Q6" i="2"/>
  <c r="P6" i="2"/>
  <c r="O6" i="2"/>
  <c r="N6" i="2"/>
  <c r="M6" i="2"/>
  <c r="L6" i="2"/>
  <c r="K6" i="2"/>
  <c r="R6" i="2"/>
  <c r="R28" i="2" s="1"/>
  <c r="AD28" i="2"/>
  <c r="R3" i="2"/>
  <c r="R4" i="2"/>
  <c r="R5" i="2"/>
  <c r="K10" i="2"/>
  <c r="L10" i="2"/>
  <c r="M10" i="2"/>
  <c r="N10" i="2"/>
  <c r="O10" i="2"/>
  <c r="P10" i="2"/>
  <c r="Q10" i="2"/>
  <c r="AD10" i="2"/>
  <c r="AE10" i="2"/>
  <c r="AF10" i="2"/>
  <c r="R7" i="2"/>
  <c r="R8" i="2"/>
  <c r="R9" i="2"/>
  <c r="R18" i="2"/>
  <c r="R21" i="2"/>
  <c r="R16" i="2"/>
  <c r="R13" i="2"/>
  <c r="R12" i="2"/>
  <c r="L14" i="2"/>
  <c r="L28" i="2"/>
  <c r="P14" i="2"/>
  <c r="M14" i="2"/>
  <c r="M28" i="2"/>
  <c r="Q14" i="2"/>
  <c r="AD14" i="2"/>
  <c r="AE14" i="2"/>
  <c r="AF14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R10" i="2" l="1"/>
  <c r="R11" i="2" s="1"/>
  <c r="R23" i="2" s="1"/>
  <c r="R14" i="2"/>
  <c r="L11" i="2"/>
  <c r="L15" i="2" s="1"/>
  <c r="L24" i="2" s="1"/>
  <c r="P28" i="2"/>
  <c r="P11" i="2"/>
  <c r="M11" i="2"/>
  <c r="M15" i="2" s="1"/>
  <c r="M24" i="2" s="1"/>
  <c r="Q28" i="2"/>
  <c r="Q11" i="2"/>
  <c r="Q15" i="2" s="1"/>
  <c r="AE28" i="2"/>
  <c r="AD11" i="2"/>
  <c r="AE11" i="2"/>
  <c r="AF28" i="2"/>
  <c r="AF11" i="2"/>
  <c r="AF23" i="2" s="1"/>
  <c r="N14" i="2"/>
  <c r="N11" i="2"/>
  <c r="K14" i="2"/>
  <c r="O14" i="2"/>
  <c r="O28" i="2"/>
  <c r="L5" i="1"/>
  <c r="L8" i="1" s="1"/>
  <c r="L10" i="1" s="1"/>
  <c r="R15" i="2" l="1"/>
  <c r="R24" i="2" s="1"/>
  <c r="AF15" i="2"/>
  <c r="AF17" i="2" s="1"/>
  <c r="L23" i="2"/>
  <c r="L17" i="2"/>
  <c r="L26" i="2" s="1"/>
  <c r="P23" i="2"/>
  <c r="P15" i="2"/>
  <c r="M23" i="2"/>
  <c r="M17" i="2"/>
  <c r="M26" i="2" s="1"/>
  <c r="Q23" i="2"/>
  <c r="Q24" i="2"/>
  <c r="Q17" i="2"/>
  <c r="AD15" i="2"/>
  <c r="AD23" i="2"/>
  <c r="AE23" i="2"/>
  <c r="AE15" i="2"/>
  <c r="O11" i="2"/>
  <c r="N15" i="2"/>
  <c r="N17" i="2" s="1"/>
  <c r="N23" i="2"/>
  <c r="N28" i="2"/>
  <c r="K11" i="2"/>
  <c r="K23" i="2" s="1"/>
  <c r="R17" i="2" l="1"/>
  <c r="R26" i="2" s="1"/>
  <c r="AF24" i="2"/>
  <c r="L19" i="2"/>
  <c r="L20" i="2" s="1"/>
  <c r="P24" i="2"/>
  <c r="P17" i="2"/>
  <c r="M19" i="2"/>
  <c r="M25" i="2" s="1"/>
  <c r="Q26" i="2"/>
  <c r="Q19" i="2"/>
  <c r="AD17" i="2"/>
  <c r="AD24" i="2"/>
  <c r="AE24" i="2"/>
  <c r="AE17" i="2"/>
  <c r="O23" i="2"/>
  <c r="O15" i="2"/>
  <c r="O17" i="2" s="1"/>
  <c r="AF26" i="2"/>
  <c r="AF19" i="2"/>
  <c r="N24" i="2"/>
  <c r="K15" i="2"/>
  <c r="L25" i="2" l="1"/>
  <c r="R19" i="2"/>
  <c r="R25" i="2" s="1"/>
  <c r="P26" i="2"/>
  <c r="P19" i="2"/>
  <c r="M20" i="2"/>
  <c r="Q25" i="2"/>
  <c r="Q20" i="2"/>
  <c r="AD26" i="2"/>
  <c r="AD19" i="2"/>
  <c r="AE26" i="2"/>
  <c r="AE19" i="2"/>
  <c r="O24" i="2"/>
  <c r="AF25" i="2"/>
  <c r="AF20" i="2"/>
  <c r="N26" i="2"/>
  <c r="N19" i="2"/>
  <c r="K24" i="2"/>
  <c r="K19" i="2"/>
  <c r="K26" i="2"/>
  <c r="R20" i="2" l="1"/>
  <c r="P25" i="2"/>
  <c r="P20" i="2"/>
  <c r="AD25" i="2"/>
  <c r="AD20" i="2"/>
  <c r="AE25" i="2"/>
  <c r="AE20" i="2"/>
  <c r="O19" i="2"/>
  <c r="O26" i="2"/>
  <c r="N20" i="2"/>
  <c r="N25" i="2"/>
  <c r="K25" i="2"/>
  <c r="K20" i="2"/>
  <c r="O25" i="2" l="1"/>
  <c r="O20" i="2"/>
</calcChain>
</file>

<file path=xl/sharedStrings.xml><?xml version="1.0" encoding="utf-8"?>
<sst xmlns="http://schemas.openxmlformats.org/spreadsheetml/2006/main" count="50" uniqueCount="46">
  <si>
    <t>Price</t>
  </si>
  <si>
    <t>Shares</t>
  </si>
  <si>
    <t>MC</t>
  </si>
  <si>
    <t>Cash</t>
  </si>
  <si>
    <t>Debt</t>
  </si>
  <si>
    <t>EV</t>
  </si>
  <si>
    <t>Q124</t>
  </si>
  <si>
    <t>Services</t>
  </si>
  <si>
    <t>Sales</t>
  </si>
  <si>
    <t>Financing</t>
  </si>
  <si>
    <t>Revenue</t>
  </si>
  <si>
    <t>Services cost</t>
  </si>
  <si>
    <t>Sales cost</t>
  </si>
  <si>
    <t>Financing cost</t>
  </si>
  <si>
    <t>COGS</t>
  </si>
  <si>
    <t>Gross profit</t>
  </si>
  <si>
    <t>SG&amp;A</t>
  </si>
  <si>
    <t>R&amp;D</t>
  </si>
  <si>
    <t>OpEx</t>
  </si>
  <si>
    <t>OpIn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</si>
  <si>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</si>
  <si>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</si>
  <si>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</si>
  <si>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</si>
  <si>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</si>
  <si>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</si>
  <si>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</si>
  <si>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</si>
  <si>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</si>
  <si>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</si>
  <si>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</si>
  <si>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</si>
  <si>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</si>
  <si>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</si>
  <si>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</si>
  <si>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</si>
  <si>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</si>
  <si>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</si>
  <si>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</si>
  <si>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Q123</t>
  </si>
  <si>
    <t>Q323</t>
  </si>
  <si>
    <t>Q423</t>
  </si>
  <si>
    <t>Q224</t>
  </si>
  <si>
    <t>Q324</t>
  </si>
  <si>
    <t>Q424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</si>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</sst>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0</xdr:row>
      <xdr:rowOff>19050</xdr:rowOff>
    </xdr:from>
    <xdr:to>
      <xdr:col>19</xdr:col>
      <xdr:colOff>28575</xdr:colOff>
      <xdr:row>39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CED332-807A-634D-8263-53AA3188E01B}"/>
            </a:ext>
          </a:extLst>
        </xdr:cNvPr>
        <xdr:cNvCxnSpPr/>
      </xdr:nvCxnSpPr>
      <xdr:spPr>
        <a:xfrm>
          <a:off x="12001500" y="19050"/>
          <a:ext cx="0" cy="6324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9525</xdr:rowOff>
    </xdr:from>
    <xdr:to>
      <xdr:col>32</xdr:col>
      <xdr:colOff>19050</xdr:colOff>
      <xdr:row>44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3046AF-BD6C-1E17-6E4B-1AE955C1488F}"/>
            </a:ext>
          </a:extLst>
        </xdr:cNvPr>
        <xdr:cNvCxnSpPr/>
      </xdr:nvCxnSpPr>
      <xdr:spPr>
        <a:xfrm>
          <a:off x="19916775" y="9525"/>
          <a:ext cx="0" cy="73247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FAF-9012-4B1F-A0FF-BEEC4905700A}">
  <dimension ref="K3:M10"/>
  <sheetViews>
    <sheetView workbookViewId="0">
      <selection activeCell="M7" sqref="M7"/>
    </sheetView>
  </sheetViews>
  <sheetFormatPr defaultRowHeight="12.75" x14ac:dyDescent="0.2"/>
  <cols>
    <col min="12" max="12" width="9.140625" style="1"/>
  </cols>
  <sheetData>
    <row r="3" spans="11:13" x14ac:dyDescent="0.2">
      <c r="K3" t="s">
        <v>0</v>
      </c>
      <c r="L3" s="1">
        <v>245.76</v>
      </c>
    </row>
    <row r="4" spans="11:13" x14ac:dyDescent="0.2">
      <c r="K4" t="s">
        <v>1</v>
      </c>
      <c r="L4" s="1">
        <v>945.4</v>
      </c>
      <c r="M4" s="2" t="s">
        <v>45</v>
      </c>
    </row>
    <row r="5" spans="11:13" x14ac:dyDescent="0.2">
      <c r="K5" t="s">
        <v>2</v>
      </c>
      <c r="L5" s="1">
        <f>+L3*L4</f>
        <v>232341.50399999999</v>
      </c>
      <c r="M5" s="2"/>
    </row>
    <row r="6" spans="11:13" x14ac:dyDescent="0.2">
      <c r="K6" t="s">
        <v>3</v>
      </c>
      <c r="L6" s="1">
        <f>11035+126+6430+1856</f>
        <v>19447</v>
      </c>
      <c r="M6" s="2" t="s">
        <v>45</v>
      </c>
    </row>
    <row r="7" spans="11:13" x14ac:dyDescent="0.2">
      <c r="K7" t="s">
        <v>4</v>
      </c>
      <c r="L7" s="1">
        <f>6913+56371</f>
        <v>63284</v>
      </c>
      <c r="M7" s="2" t="s">
        <v>45</v>
      </c>
    </row>
    <row r="8" spans="11:13" x14ac:dyDescent="0.2">
      <c r="K8" t="s">
        <v>5</v>
      </c>
      <c r="L8" s="1">
        <f>+L5-L6+L7</f>
        <v>276178.50399999996</v>
      </c>
    </row>
    <row r="9" spans="11:13" x14ac:dyDescent="0.2">
      <c r="L9" s="1">
        <v>6486</v>
      </c>
    </row>
    <row r="10" spans="11:13" x14ac:dyDescent="0.2">
      <c r="L10" s="9">
        <f>+L8/L9</f>
        <v>42.580712920135667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E4E6-7ADB-4F5B-8D57-97931B740F7C}">
  <dimension ref="B1:AR28"/>
  <sheetViews>
    <sheetView tabSelected="1" workbookViewId="0">
      <pane xSplit="2" ySplit="2" topLeftCell="M12" activePane="bottomRight" state="frozen"/>
      <selection pane="topRight" activeCell="C1" sqref="C1"/>
      <selection pane="bottomLeft" activeCell="A3" sqref="A3"/>
      <selection pane="bottomRight" activeCell="O40" sqref="O40"/>
    </sheetView>
  </sheetViews>
  <sheetFormatPr defaultRowHeight="12.75" x14ac:dyDescent="0.2"/>
  <cols>
    <col min="1" max="1" width="2.85546875" style="1" customWidth="1"/>
    <col min="2" max="2" width="15.28515625" style="1" bestFit="1" customWidth="1"/>
    <col min="3" max="8" width="9.140625" style="1"/>
    <col min="9" max="11" width="10.140625" style="1" bestFit="1" customWidth="1"/>
    <col min="12" max="12" width="9.140625" style="1"/>
    <col min="13" max="15" width="10.140625" style="1" bestFit="1" customWidth="1"/>
    <col min="16" max="16384" width="9.140625" style="1"/>
  </cols>
  <sheetData>
    <row r="1" spans="2:44" s="8" customFormat="1" x14ac:dyDescent="0.2">
      <c r="I1" s="8">
        <v>44834</v>
      </c>
      <c r="J1" s="8">
        <v>45291</v>
      </c>
      <c r="K1" s="8">
        <v>45046</v>
      </c>
      <c r="L1" s="8">
        <v>45199</v>
      </c>
      <c r="M1" s="8">
        <v>45199</v>
      </c>
      <c r="N1" s="8">
        <v>45291</v>
      </c>
      <c r="O1" s="8">
        <v>45412</v>
      </c>
      <c r="P1" s="8">
        <v>45473</v>
      </c>
      <c r="Q1" s="8">
        <v>45565</v>
      </c>
      <c r="R1" s="8">
        <v>45657</v>
      </c>
      <c r="S1" s="8">
        <v>45747</v>
      </c>
    </row>
    <row r="2" spans="2:44" x14ac:dyDescent="0.2">
      <c r="C2" s="7" t="s">
        <v>30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39</v>
      </c>
      <c r="L2" s="7" t="s">
        <v>38</v>
      </c>
      <c r="M2" s="7" t="s">
        <v>40</v>
      </c>
      <c r="N2" s="7" t="s">
        <v>41</v>
      </c>
      <c r="O2" s="7" t="s">
        <v>6</v>
      </c>
      <c r="P2" s="7" t="s">
        <v>42</v>
      </c>
      <c r="Q2" s="7" t="s">
        <v>43</v>
      </c>
      <c r="R2" s="7" t="s">
        <v>44</v>
      </c>
      <c r="S2" s="7" t="s">
        <v>45</v>
      </c>
      <c r="V2" s="1">
        <v>2014</v>
      </c>
      <c r="W2" s="1">
        <f>+V2+1</f>
        <v>2015</v>
      </c>
      <c r="X2" s="1">
        <f t="shared" ref="X2:AP2" si="0">+W2+1</f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  <c r="AQ2"/>
      <c r="AR2"/>
    </row>
    <row r="3" spans="2:44" x14ac:dyDescent="0.2">
      <c r="B3" s="1" t="s">
        <v>7</v>
      </c>
      <c r="K3" s="1">
        <v>7524</v>
      </c>
      <c r="L3" s="1">
        <v>7553</v>
      </c>
      <c r="M3" s="1">
        <v>7541</v>
      </c>
      <c r="N3" s="1">
        <v>7514</v>
      </c>
      <c r="O3" s="1">
        <v>7470</v>
      </c>
      <c r="P3" s="1">
        <v>7405</v>
      </c>
      <c r="Q3" s="1">
        <v>7453</v>
      </c>
      <c r="R3" s="1">
        <f>+AF3-SUM(O3:Q3)</f>
        <v>7485</v>
      </c>
      <c r="AD3" s="1">
        <v>30206</v>
      </c>
      <c r="AE3" s="1">
        <v>30378</v>
      </c>
      <c r="AF3" s="1">
        <v>29813</v>
      </c>
    </row>
    <row r="4" spans="2:44" x14ac:dyDescent="0.2">
      <c r="B4" s="1" t="s">
        <v>8</v>
      </c>
      <c r="K4" s="1">
        <v>6532</v>
      </c>
      <c r="L4" s="1">
        <v>7739</v>
      </c>
      <c r="M4" s="1">
        <v>7025</v>
      </c>
      <c r="N4" s="1">
        <v>5048</v>
      </c>
      <c r="O4" s="1">
        <v>6799</v>
      </c>
      <c r="P4" s="1">
        <v>8195</v>
      </c>
      <c r="Q4" s="1">
        <v>7334</v>
      </c>
      <c r="R4" s="1">
        <f t="shared" ref="R4:R9" si="1">+AF4-SUM(O4:Q4)</f>
        <v>9903</v>
      </c>
      <c r="AD4" s="1">
        <v>29673</v>
      </c>
      <c r="AE4" s="1">
        <v>30745</v>
      </c>
      <c r="AF4" s="1">
        <v>32231</v>
      </c>
    </row>
    <row r="5" spans="2:44" x14ac:dyDescent="0.2">
      <c r="B5" s="1" t="s">
        <v>9</v>
      </c>
      <c r="K5" s="1">
        <v>196</v>
      </c>
      <c r="L5" s="1">
        <v>183</v>
      </c>
      <c r="M5" s="1">
        <v>186</v>
      </c>
      <c r="N5" s="1">
        <v>175</v>
      </c>
      <c r="O5" s="1">
        <v>192</v>
      </c>
      <c r="P5" s="1">
        <v>169</v>
      </c>
      <c r="Q5" s="1">
        <v>180</v>
      </c>
      <c r="R5" s="1">
        <f t="shared" si="1"/>
        <v>168</v>
      </c>
      <c r="AD5" s="1">
        <v>651</v>
      </c>
      <c r="AE5" s="1">
        <v>737</v>
      </c>
      <c r="AF5" s="1">
        <v>709</v>
      </c>
    </row>
    <row r="6" spans="2:44" s="4" customFormat="1" x14ac:dyDescent="0.2">
      <c r="B6" s="4" t="s">
        <v>10</v>
      </c>
      <c r="K6" s="4">
        <f t="shared" ref="K6:Q6" si="2">+SUM(K3:K5)</f>
        <v>14252</v>
      </c>
      <c r="L6" s="4">
        <f t="shared" si="2"/>
        <v>15475</v>
      </c>
      <c r="M6" s="4">
        <f t="shared" si="2"/>
        <v>14752</v>
      </c>
      <c r="N6" s="4">
        <f t="shared" si="2"/>
        <v>12737</v>
      </c>
      <c r="O6" s="4">
        <f t="shared" si="2"/>
        <v>14461</v>
      </c>
      <c r="P6" s="4">
        <f t="shared" si="2"/>
        <v>15769</v>
      </c>
      <c r="Q6" s="4">
        <f t="shared" si="2"/>
        <v>14967</v>
      </c>
      <c r="R6" s="4">
        <f>+SUM(R3:R5)</f>
        <v>17556</v>
      </c>
      <c r="S6" s="4">
        <v>14541</v>
      </c>
      <c r="AD6" s="4">
        <v>60530</v>
      </c>
      <c r="AE6" s="4">
        <v>61860</v>
      </c>
      <c r="AF6" s="4">
        <v>62753</v>
      </c>
    </row>
    <row r="7" spans="2:44" x14ac:dyDescent="0.2">
      <c r="B7" s="1" t="s">
        <v>11</v>
      </c>
      <c r="K7" s="1">
        <v>5310</v>
      </c>
      <c r="L7" s="1">
        <v>5294</v>
      </c>
      <c r="M7" s="1">
        <v>5217</v>
      </c>
      <c r="N7" s="1">
        <v>5239</v>
      </c>
      <c r="O7" s="1">
        <v>5239</v>
      </c>
      <c r="P7" s="1">
        <v>5126</v>
      </c>
      <c r="Q7" s="1">
        <v>5048</v>
      </c>
      <c r="R7" s="1">
        <f t="shared" si="1"/>
        <v>5116</v>
      </c>
      <c r="AD7" s="1">
        <v>21062</v>
      </c>
      <c r="AE7" s="1">
        <v>21051</v>
      </c>
      <c r="AF7" s="1">
        <v>20529</v>
      </c>
    </row>
    <row r="8" spans="2:44" x14ac:dyDescent="0.2">
      <c r="B8" s="1" t="s">
        <v>12</v>
      </c>
      <c r="K8" s="1">
        <v>1322</v>
      </c>
      <c r="L8" s="1">
        <v>1587</v>
      </c>
      <c r="M8" s="1">
        <v>1419</v>
      </c>
      <c r="N8" s="1">
        <v>1381</v>
      </c>
      <c r="O8" s="1">
        <v>1381</v>
      </c>
      <c r="P8" s="1">
        <v>1607</v>
      </c>
      <c r="Q8" s="1">
        <v>1404</v>
      </c>
      <c r="R8" s="1">
        <f t="shared" si="1"/>
        <v>1911</v>
      </c>
      <c r="AD8" s="1">
        <v>6374</v>
      </c>
      <c r="AE8" s="1">
        <v>6127</v>
      </c>
      <c r="AF8" s="1">
        <v>6303</v>
      </c>
    </row>
    <row r="9" spans="2:44" x14ac:dyDescent="0.2">
      <c r="B9" s="1" t="s">
        <v>13</v>
      </c>
      <c r="K9" s="1">
        <v>110</v>
      </c>
      <c r="L9" s="1">
        <v>93</v>
      </c>
      <c r="M9" s="1">
        <v>94</v>
      </c>
      <c r="N9" s="1">
        <v>99</v>
      </c>
      <c r="O9" s="1">
        <v>99</v>
      </c>
      <c r="P9" s="1">
        <v>86</v>
      </c>
      <c r="Q9" s="1">
        <v>95</v>
      </c>
      <c r="R9" s="1">
        <f t="shared" si="1"/>
        <v>89</v>
      </c>
      <c r="AD9" s="1">
        <v>406</v>
      </c>
      <c r="AE9" s="1">
        <v>382</v>
      </c>
      <c r="AF9" s="1">
        <v>369</v>
      </c>
    </row>
    <row r="10" spans="2:44" x14ac:dyDescent="0.2">
      <c r="B10" s="1" t="s">
        <v>14</v>
      </c>
      <c r="K10" s="1">
        <f t="shared" ref="K10:R10" si="3">+SUM(K7:K9)</f>
        <v>6742</v>
      </c>
      <c r="L10" s="1">
        <f t="shared" si="3"/>
        <v>6974</v>
      </c>
      <c r="M10" s="1">
        <f t="shared" si="3"/>
        <v>6730</v>
      </c>
      <c r="N10" s="1">
        <f t="shared" si="3"/>
        <v>6719</v>
      </c>
      <c r="O10" s="1">
        <f t="shared" si="3"/>
        <v>6719</v>
      </c>
      <c r="P10" s="1">
        <f t="shared" si="3"/>
        <v>6819</v>
      </c>
      <c r="Q10" s="1">
        <f t="shared" si="3"/>
        <v>6547</v>
      </c>
      <c r="R10" s="1">
        <f t="shared" si="3"/>
        <v>7116</v>
      </c>
      <c r="AD10" s="1">
        <f>+SUM(AD7:AD9)</f>
        <v>27842</v>
      </c>
      <c r="AE10" s="1">
        <f>+SUM(AE7:AE9)</f>
        <v>27560</v>
      </c>
      <c r="AF10" s="1">
        <f>+SUM(AF7:AF9)</f>
        <v>27201</v>
      </c>
    </row>
    <row r="11" spans="2:44" s="4" customFormat="1" x14ac:dyDescent="0.2">
      <c r="B11" s="4" t="s">
        <v>15</v>
      </c>
      <c r="K11" s="4">
        <f>+K6-K10</f>
        <v>7510</v>
      </c>
      <c r="L11" s="4">
        <f>+L6-L10</f>
        <v>8501</v>
      </c>
      <c r="M11" s="4">
        <f>+M6-M10</f>
        <v>8022</v>
      </c>
      <c r="N11" s="4">
        <f>+N6-N10</f>
        <v>6018</v>
      </c>
      <c r="O11" s="4">
        <f>+O6-O10</f>
        <v>7742</v>
      </c>
      <c r="P11" s="4">
        <f>+P6-P10</f>
        <v>8950</v>
      </c>
      <c r="Q11" s="4">
        <f>+Q6-Q10</f>
        <v>8420</v>
      </c>
      <c r="R11" s="4">
        <f>+R6-R10</f>
        <v>10440</v>
      </c>
      <c r="S11" s="4">
        <v>8031</v>
      </c>
      <c r="AD11" s="4">
        <f>+AD6-AD10</f>
        <v>32688</v>
      </c>
      <c r="AE11" s="4">
        <f>+AE6-AE10</f>
        <v>34300</v>
      </c>
      <c r="AF11" s="4">
        <f>+AF6-AF10</f>
        <v>35552</v>
      </c>
    </row>
    <row r="12" spans="2:44" x14ac:dyDescent="0.2">
      <c r="B12" s="1" t="s">
        <v>16</v>
      </c>
      <c r="K12" s="1">
        <v>4853</v>
      </c>
      <c r="L12" s="1">
        <v>4900</v>
      </c>
      <c r="M12" s="1">
        <v>4458</v>
      </c>
      <c r="N12" s="1">
        <v>4974</v>
      </c>
      <c r="O12" s="1">
        <v>4974</v>
      </c>
      <c r="P12" s="1">
        <v>4938</v>
      </c>
      <c r="Q12" s="1">
        <v>4911</v>
      </c>
      <c r="R12" s="1">
        <f t="shared" ref="R12:R13" si="4">+AF12-SUM(O12:Q12)</f>
        <v>4865</v>
      </c>
      <c r="S12" s="1">
        <v>4886</v>
      </c>
      <c r="AD12" s="1">
        <v>18609</v>
      </c>
      <c r="AE12" s="1">
        <v>19003</v>
      </c>
      <c r="AF12" s="1">
        <v>19688</v>
      </c>
    </row>
    <row r="13" spans="2:44" x14ac:dyDescent="0.2">
      <c r="B13" s="1" t="s">
        <v>17</v>
      </c>
      <c r="K13" s="1">
        <v>1655</v>
      </c>
      <c r="L13" s="1">
        <v>1687</v>
      </c>
      <c r="M13" s="1">
        <v>1685</v>
      </c>
      <c r="N13" s="1">
        <v>1796</v>
      </c>
      <c r="O13" s="1">
        <v>1796</v>
      </c>
      <c r="P13" s="1">
        <v>1840</v>
      </c>
      <c r="Q13" s="1">
        <v>1876</v>
      </c>
      <c r="R13" s="1">
        <f t="shared" si="4"/>
        <v>1967</v>
      </c>
      <c r="S13" s="1">
        <v>1950</v>
      </c>
      <c r="AD13" s="1">
        <v>6567</v>
      </c>
      <c r="AE13" s="1">
        <v>6775</v>
      </c>
      <c r="AF13" s="1">
        <v>7479</v>
      </c>
    </row>
    <row r="14" spans="2:44" x14ac:dyDescent="0.2">
      <c r="B14" s="1" t="s">
        <v>18</v>
      </c>
      <c r="K14" s="1">
        <f t="shared" ref="K14:S14" si="5">+SUM(K12:K13)</f>
        <v>6508</v>
      </c>
      <c r="L14" s="1">
        <f t="shared" si="5"/>
        <v>6587</v>
      </c>
      <c r="M14" s="1">
        <f t="shared" si="5"/>
        <v>6143</v>
      </c>
      <c r="N14" s="1">
        <f t="shared" si="5"/>
        <v>6770</v>
      </c>
      <c r="O14" s="1">
        <f t="shared" si="5"/>
        <v>6770</v>
      </c>
      <c r="P14" s="1">
        <f t="shared" si="5"/>
        <v>6778</v>
      </c>
      <c r="Q14" s="1">
        <f t="shared" si="5"/>
        <v>6787</v>
      </c>
      <c r="R14" s="1">
        <f t="shared" si="5"/>
        <v>6832</v>
      </c>
      <c r="S14" s="1">
        <f t="shared" si="5"/>
        <v>6836</v>
      </c>
      <c r="AD14" s="1">
        <f>+SUM(AD12:AD13)</f>
        <v>25176</v>
      </c>
      <c r="AE14" s="1">
        <f>+SUM(AE12:AE13)</f>
        <v>25778</v>
      </c>
      <c r="AF14" s="1">
        <f>+SUM(AF12:AF13)</f>
        <v>27167</v>
      </c>
    </row>
    <row r="15" spans="2:44" s="4" customFormat="1" x14ac:dyDescent="0.2">
      <c r="B15" s="4" t="s">
        <v>19</v>
      </c>
      <c r="K15" s="4">
        <f t="shared" ref="K15:S15" si="6">+K11-K14</f>
        <v>1002</v>
      </c>
      <c r="L15" s="4">
        <f t="shared" si="6"/>
        <v>1914</v>
      </c>
      <c r="M15" s="4">
        <f t="shared" si="6"/>
        <v>1879</v>
      </c>
      <c r="N15" s="4">
        <f t="shared" si="6"/>
        <v>-752</v>
      </c>
      <c r="O15" s="4">
        <f t="shared" si="6"/>
        <v>972</v>
      </c>
      <c r="P15" s="4">
        <f t="shared" si="6"/>
        <v>2172</v>
      </c>
      <c r="Q15" s="4">
        <f t="shared" si="6"/>
        <v>1633</v>
      </c>
      <c r="R15" s="4">
        <f t="shared" si="6"/>
        <v>3608</v>
      </c>
      <c r="S15" s="4">
        <f t="shared" si="6"/>
        <v>1195</v>
      </c>
      <c r="AD15" s="4">
        <f>+AD11-AD14</f>
        <v>7512</v>
      </c>
      <c r="AE15" s="4">
        <f>+AE11-AE14</f>
        <v>8522</v>
      </c>
      <c r="AF15" s="4">
        <f>+AF11-AF14</f>
        <v>8385</v>
      </c>
    </row>
    <row r="16" spans="2:44" x14ac:dyDescent="0.2">
      <c r="B16" s="1" t="s">
        <v>20</v>
      </c>
      <c r="K16" s="1">
        <v>-367</v>
      </c>
      <c r="L16" s="1">
        <v>-423</v>
      </c>
      <c r="M16" s="1">
        <v>-412</v>
      </c>
      <c r="N16" s="1">
        <v>-432</v>
      </c>
      <c r="O16" s="1">
        <v>-432</v>
      </c>
      <c r="P16" s="1">
        <v>-427</v>
      </c>
      <c r="Q16" s="1">
        <v>-429</v>
      </c>
      <c r="R16" s="1">
        <f t="shared" ref="R16:R18" si="7">+AF16-SUM(O16:Q16)</f>
        <v>-424</v>
      </c>
      <c r="S16" s="1">
        <v>-455</v>
      </c>
      <c r="AD16" s="1">
        <v>1216</v>
      </c>
      <c r="AE16" s="1">
        <v>-1607</v>
      </c>
      <c r="AF16" s="1">
        <v>-1712</v>
      </c>
    </row>
    <row r="17" spans="2:32" x14ac:dyDescent="0.2">
      <c r="B17" s="1" t="s">
        <v>21</v>
      </c>
      <c r="K17" s="1">
        <f t="shared" ref="K17:S17" si="8">+K15+K16</f>
        <v>635</v>
      </c>
      <c r="L17" s="1">
        <f t="shared" si="8"/>
        <v>1491</v>
      </c>
      <c r="M17" s="1">
        <f t="shared" si="8"/>
        <v>1467</v>
      </c>
      <c r="N17" s="1">
        <f t="shared" si="8"/>
        <v>-1184</v>
      </c>
      <c r="O17" s="1">
        <f t="shared" si="8"/>
        <v>540</v>
      </c>
      <c r="P17" s="1">
        <f t="shared" si="8"/>
        <v>1745</v>
      </c>
      <c r="Q17" s="1">
        <f t="shared" si="8"/>
        <v>1204</v>
      </c>
      <c r="R17" s="1">
        <f t="shared" si="8"/>
        <v>3184</v>
      </c>
      <c r="S17" s="1">
        <f t="shared" si="8"/>
        <v>740</v>
      </c>
      <c r="AD17" s="1">
        <f>+AD15+AD16</f>
        <v>8728</v>
      </c>
      <c r="AE17" s="1">
        <f>+AE15+AE16</f>
        <v>6915</v>
      </c>
      <c r="AF17" s="1">
        <f>+AF15+AF16</f>
        <v>6673</v>
      </c>
    </row>
    <row r="18" spans="2:32" x14ac:dyDescent="0.2">
      <c r="B18" s="1" t="s">
        <v>22</v>
      </c>
      <c r="K18" s="1">
        <v>124</v>
      </c>
      <c r="L18" s="1">
        <v>419</v>
      </c>
      <c r="M18" s="1">
        <v>159</v>
      </c>
      <c r="N18" s="1">
        <v>-502</v>
      </c>
      <c r="O18" s="1">
        <v>-502</v>
      </c>
      <c r="P18" s="1">
        <v>389</v>
      </c>
      <c r="Q18" s="1">
        <v>485</v>
      </c>
      <c r="R18" s="1">
        <f t="shared" si="7"/>
        <v>-590</v>
      </c>
      <c r="S18" s="1">
        <v>103</v>
      </c>
      <c r="AD18" s="1">
        <v>-626</v>
      </c>
      <c r="AE18" s="1">
        <v>1176</v>
      </c>
      <c r="AF18" s="1">
        <v>-218</v>
      </c>
    </row>
    <row r="19" spans="2:32" s="4" customFormat="1" x14ac:dyDescent="0.2">
      <c r="B19" s="4" t="s">
        <v>23</v>
      </c>
      <c r="K19" s="4">
        <f t="shared" ref="K19:S19" si="9">+K17-K18</f>
        <v>511</v>
      </c>
      <c r="L19" s="4">
        <f t="shared" si="9"/>
        <v>1072</v>
      </c>
      <c r="M19" s="4">
        <f t="shared" si="9"/>
        <v>1308</v>
      </c>
      <c r="N19" s="4">
        <f t="shared" si="9"/>
        <v>-682</v>
      </c>
      <c r="O19" s="4">
        <f t="shared" si="9"/>
        <v>1042</v>
      </c>
      <c r="P19" s="4">
        <f t="shared" si="9"/>
        <v>1356</v>
      </c>
      <c r="Q19" s="4">
        <f t="shared" si="9"/>
        <v>719</v>
      </c>
      <c r="R19" s="4">
        <f t="shared" si="9"/>
        <v>3774</v>
      </c>
      <c r="S19" s="4">
        <f t="shared" si="9"/>
        <v>637</v>
      </c>
      <c r="AD19" s="4">
        <f>+AD17-AD18</f>
        <v>9354</v>
      </c>
      <c r="AE19" s="4">
        <f>+AE17-AE18</f>
        <v>5739</v>
      </c>
      <c r="AF19" s="4">
        <f>+AF17-AF18</f>
        <v>6891</v>
      </c>
    </row>
    <row r="20" spans="2:32" x14ac:dyDescent="0.2">
      <c r="B20" s="1" t="s">
        <v>24</v>
      </c>
      <c r="K20" s="5">
        <f t="shared" ref="K20:S20" si="10">+K19/K21</f>
        <v>0.56308539944903579</v>
      </c>
      <c r="L20" s="5">
        <f t="shared" si="10"/>
        <v>1.1658510059815117</v>
      </c>
      <c r="M20" s="5">
        <f t="shared" si="10"/>
        <v>1.416044170185125</v>
      </c>
      <c r="N20" s="5">
        <f t="shared" si="10"/>
        <v>-0.74356737897950276</v>
      </c>
      <c r="O20" s="5">
        <f t="shared" si="10"/>
        <v>1.1360662887047535</v>
      </c>
      <c r="P20" s="5">
        <f t="shared" si="10"/>
        <v>1.4511986301369864</v>
      </c>
      <c r="Q20" s="5">
        <f t="shared" si="10"/>
        <v>0.77847553053269813</v>
      </c>
      <c r="R20" s="5">
        <f t="shared" si="10"/>
        <v>3.8769528871205874</v>
      </c>
      <c r="S20" s="5">
        <f t="shared" si="10"/>
        <v>0.67378887243494823</v>
      </c>
      <c r="AD20" s="5">
        <f>+AD19/AD21</f>
        <v>10.25355390162294</v>
      </c>
      <c r="AE20" s="5">
        <f>+AE19/AE21</f>
        <v>6.2240135504637699</v>
      </c>
      <c r="AF20" s="5">
        <f>+AF19/AF21</f>
        <v>7.3530571085600105</v>
      </c>
    </row>
    <row r="21" spans="2:32" x14ac:dyDescent="0.2">
      <c r="B21" s="1" t="s">
        <v>1</v>
      </c>
      <c r="K21" s="1">
        <v>907.5</v>
      </c>
      <c r="L21" s="1">
        <v>919.5</v>
      </c>
      <c r="M21" s="1">
        <v>923.7</v>
      </c>
      <c r="N21" s="1">
        <v>917.2</v>
      </c>
      <c r="O21" s="1">
        <v>917.2</v>
      </c>
      <c r="P21" s="1">
        <v>934.4</v>
      </c>
      <c r="Q21" s="1">
        <v>923.6</v>
      </c>
      <c r="R21" s="1">
        <f>+AF21*4-SUM(O21:Q21)</f>
        <v>973.44489599999997</v>
      </c>
      <c r="S21" s="1">
        <v>945.4</v>
      </c>
      <c r="AD21" s="1">
        <v>912.26906199999996</v>
      </c>
      <c r="AE21" s="1">
        <v>922.07382800000005</v>
      </c>
      <c r="AF21" s="1">
        <v>937.16122399999995</v>
      </c>
    </row>
    <row r="23" spans="2:32" s="3" customFormat="1" x14ac:dyDescent="0.2">
      <c r="B23" s="3" t="s">
        <v>25</v>
      </c>
      <c r="K23" s="3">
        <f>+K11/K6</f>
        <v>0.52694358686500142</v>
      </c>
      <c r="L23" s="3">
        <f>+L11/L6</f>
        <v>0.54933764135702745</v>
      </c>
      <c r="M23" s="3">
        <f>+M11/M6</f>
        <v>0.54379067245119306</v>
      </c>
      <c r="N23" s="3">
        <f>+N11/N6</f>
        <v>0.47248174609405669</v>
      </c>
      <c r="O23" s="3">
        <f>+O11/O6</f>
        <v>0.53537099785630315</v>
      </c>
      <c r="P23" s="3">
        <f>+P11/P6</f>
        <v>0.56756928150168051</v>
      </c>
      <c r="Q23" s="3">
        <f>+Q11/Q6</f>
        <v>0.56257098951025586</v>
      </c>
      <c r="R23" s="3">
        <f>+R11/R6</f>
        <v>0.59466848940533146</v>
      </c>
      <c r="S23" s="3">
        <f>+S11/S6</f>
        <v>0.55230039199504843</v>
      </c>
      <c r="AD23" s="3">
        <f>+AD11/AD6</f>
        <v>0.54002973732033699</v>
      </c>
      <c r="AE23" s="3">
        <f>+AE11/AE6</f>
        <v>0.55447785321694143</v>
      </c>
      <c r="AF23" s="3">
        <f>+AF11/AF6</f>
        <v>0.56653865153857186</v>
      </c>
    </row>
    <row r="24" spans="2:32" s="3" customFormat="1" x14ac:dyDescent="0.2">
      <c r="B24" s="3" t="s">
        <v>26</v>
      </c>
      <c r="K24" s="3">
        <f>+K15/K6</f>
        <v>7.0305921975863037E-2</v>
      </c>
      <c r="L24" s="3">
        <f>+L15/L6</f>
        <v>0.12368336025848142</v>
      </c>
      <c r="M24" s="3">
        <f>+M15/M6</f>
        <v>0.12737255965292843</v>
      </c>
      <c r="N24" s="3">
        <f>+N15/N6</f>
        <v>-5.9040590405904057E-2</v>
      </c>
      <c r="O24" s="3">
        <f>+O15/O6</f>
        <v>6.7215268653620083E-2</v>
      </c>
      <c r="P24" s="3">
        <f>+P15/P6</f>
        <v>0.13773860105269833</v>
      </c>
      <c r="Q24" s="3">
        <f>+Q15/Q6</f>
        <v>0.10910670140976815</v>
      </c>
      <c r="R24" s="3">
        <f>+R15/R6</f>
        <v>0.20551378446115287</v>
      </c>
      <c r="S24" s="3">
        <f>+S15/S6</f>
        <v>8.2181418059280656E-2</v>
      </c>
      <c r="AD24" s="3">
        <f>+AD15/AD6</f>
        <v>0.12410375020650917</v>
      </c>
      <c r="AE24" s="3">
        <f>+AE15/AE6</f>
        <v>0.13776268994503718</v>
      </c>
      <c r="AF24" s="3">
        <f>+AF15/AF6</f>
        <v>0.13361910984335409</v>
      </c>
    </row>
    <row r="25" spans="2:32" s="3" customFormat="1" x14ac:dyDescent="0.2">
      <c r="B25" s="3" t="s">
        <v>27</v>
      </c>
      <c r="K25" s="3">
        <f>+K19/K6</f>
        <v>3.5854616895874263E-2</v>
      </c>
      <c r="L25" s="3">
        <f>+L19/L6</f>
        <v>6.9273021001615503E-2</v>
      </c>
      <c r="M25" s="3">
        <f>+M19/M6</f>
        <v>8.8665943600867672E-2</v>
      </c>
      <c r="N25" s="3">
        <f>+N19/N6</f>
        <v>-5.3544790767056608E-2</v>
      </c>
      <c r="O25" s="3">
        <f>+O19/O6</f>
        <v>7.2055874420856092E-2</v>
      </c>
      <c r="P25" s="3">
        <f>+P19/P6</f>
        <v>8.5991502314668025E-2</v>
      </c>
      <c r="Q25" s="3">
        <f>+Q19/Q6</f>
        <v>4.8039019175519476E-2</v>
      </c>
      <c r="R25" s="3">
        <f>+R19/R6</f>
        <v>0.21496924128503075</v>
      </c>
      <c r="S25" s="3">
        <f>+S19/S6</f>
        <v>4.3807165944570528E-2</v>
      </c>
      <c r="AD25" s="3">
        <f>+AD19/AD6</f>
        <v>0.154534941351396</v>
      </c>
      <c r="AE25" s="3">
        <f>+AE19/AE6</f>
        <v>9.2774005819592623E-2</v>
      </c>
      <c r="AF25" s="3">
        <f>+AF19/AF6</f>
        <v>0.10981148311634503</v>
      </c>
    </row>
    <row r="26" spans="2:32" s="3" customFormat="1" x14ac:dyDescent="0.2">
      <c r="B26" s="3" t="s">
        <v>28</v>
      </c>
      <c r="K26" s="3">
        <f t="shared" ref="K26:R26" si="11">+K18/K17</f>
        <v>0.1952755905511811</v>
      </c>
      <c r="L26" s="3">
        <f t="shared" si="11"/>
        <v>0.28101945003353457</v>
      </c>
      <c r="M26" s="3">
        <f t="shared" si="11"/>
        <v>0.10838445807770961</v>
      </c>
      <c r="N26" s="3">
        <f t="shared" si="11"/>
        <v>0.42398648648648651</v>
      </c>
      <c r="O26" s="3">
        <f t="shared" si="11"/>
        <v>-0.92962962962962958</v>
      </c>
      <c r="P26" s="3">
        <f t="shared" si="11"/>
        <v>0.22292263610315186</v>
      </c>
      <c r="Q26" s="3">
        <f t="shared" si="11"/>
        <v>0.40282392026578073</v>
      </c>
      <c r="R26" s="3">
        <f t="shared" si="11"/>
        <v>-0.18530150753768845</v>
      </c>
      <c r="S26" s="3">
        <f t="shared" ref="S26" si="12">+S18/S17</f>
        <v>0.13918918918918918</v>
      </c>
      <c r="AD26" s="3">
        <f>+AD18/AD17</f>
        <v>-7.1723189734188814E-2</v>
      </c>
      <c r="AE26" s="3">
        <f>+AE18/AE17</f>
        <v>0.17006507592190889</v>
      </c>
      <c r="AF26" s="3">
        <f>+AF18/AF17</f>
        <v>-3.2668964483740445E-2</v>
      </c>
    </row>
    <row r="27" spans="2:32" s="3" customFormat="1" x14ac:dyDescent="0.2"/>
    <row r="28" spans="2:32" s="6" customFormat="1" x14ac:dyDescent="0.2">
      <c r="B28" s="6" t="s">
        <v>29</v>
      </c>
      <c r="K28" s="6" t="e">
        <f>+K6/G6-1</f>
        <v>#DIV/0!</v>
      </c>
      <c r="L28" s="6" t="e">
        <f>+L6/H6-1</f>
        <v>#DIV/0!</v>
      </c>
      <c r="M28" s="6" t="e">
        <f>+M6/I6-1</f>
        <v>#DIV/0!</v>
      </c>
      <c r="N28" s="6" t="e">
        <f>+N6/I6-1</f>
        <v>#DIV/0!</v>
      </c>
      <c r="O28" s="6">
        <f>+O6/K6-1</f>
        <v>1.4664608476003371E-2</v>
      </c>
      <c r="P28" s="6">
        <f>+P6/L6-1</f>
        <v>1.8998384491114795E-2</v>
      </c>
      <c r="Q28" s="6">
        <f>+Q6/M6-1</f>
        <v>1.4574295010846061E-2</v>
      </c>
      <c r="R28" s="6">
        <f>+R6/N6-1</f>
        <v>0.37834654942294099</v>
      </c>
      <c r="S28" s="6">
        <f>+S6/O6-1</f>
        <v>5.5321208768410735E-3</v>
      </c>
      <c r="AD28" s="6" t="e">
        <f>+AD6/AC6-1</f>
        <v>#DIV/0!</v>
      </c>
      <c r="AE28" s="6">
        <f>+AE6/AD6-1</f>
        <v>2.197257558235588E-2</v>
      </c>
      <c r="AF28" s="6">
        <f>+AF6/AE6-1</f>
        <v>1.4435822825735523E-2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2024-06-17T10:20:02Z</dcterms:created>
  <dcterms:modified xsi:type="dcterms:W3CDTF">2025-04-23T22:28:40Z</dcterms:modified>
</cp:coreProperties>
</file>