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B96E2816-3F53-4301-9851-A9EF1DBA7F14}" xr6:coauthVersionLast="47" xr6:coauthVersionMax="47" xr10:uidLastSave="{00000000-0000-0000-0000-000000000000}"/>
  <bookViews>
    <workbookView xWindow="0" yWindow="0" windowWidth="14400" windowHeight="15600" activeTab="1" xr2:uid="{C01FE396-6C7C-481A-A2B7-F162C086E8C6}"/>
  </bookViews>
  <sheets>
    <sheet name="Main" sheetId="1" r:id="rId1"/>
    <sheet name="Model" sheetId="2" r:id="rId2"/>
    <sheet name="Store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2" l="1"/>
  <c r="P30" i="2"/>
  <c r="P14" i="2"/>
  <c r="P12" i="2"/>
  <c r="J7" i="1"/>
  <c r="J5" i="1"/>
  <c r="J4" i="1"/>
  <c r="J13" i="1"/>
  <c r="J3" i="1"/>
  <c r="P5" i="2" l="1"/>
  <c r="P13" i="2" s="1"/>
  <c r="U2" i="3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P25" i="2" l="1"/>
  <c r="P15" i="2"/>
  <c r="P21" i="2"/>
  <c r="P17" i="2" l="1"/>
  <c r="P23" i="2"/>
  <c r="P18" i="2" l="1"/>
  <c r="P22" i="2"/>
</calcChain>
</file>

<file path=xl/sharedStrings.xml><?xml version="1.0" encoding="utf-8"?>
<sst xmlns="http://schemas.openxmlformats.org/spreadsheetml/2006/main" count="73" uniqueCount="53">
  <si>
    <t>Revenue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</si>
  <si>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</si>
  <si>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</si>
  <si>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</si>
  <si>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</si>
  <si>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</si>
  <si>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</si>
  <si>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</si>
  <si>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</si>
  <si>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</si>
  <si>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</si>
  <si>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</si>
  <si>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</si>
  <si>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</si>
  <si>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</si>
  <si>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</si>
  <si>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</si>
  <si>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</si>
  <si>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</si>
  <si>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</si>
  <si>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</si>
  <si>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</si>
  <si>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</si>
  <si>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</si>
  <si>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</si>
  <si>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</si>
  <si>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</si>
  <si>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</si>
  <si>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</si>
  <si>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</si>
  <si>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</si>
  <si>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</si>
  <si>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</si>
  <si>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</si>
  <si>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Total stores</t>
  </si>
  <si>
    <t>Self-operated stores</t>
  </si>
  <si>
    <t>Partnership stores</t>
  </si>
  <si>
    <t>Same-store sales growth for self-operated stores</t>
  </si>
  <si>
    <t>Average monthly transacting customers (in thousands)</t>
  </si>
  <si>
    <t>Revenue product sales</t>
  </si>
  <si>
    <t>Revenue partnership stores</t>
  </si>
  <si>
    <t>S&amp;M</t>
  </si>
  <si>
    <t>G&amp;A</t>
  </si>
  <si>
    <t>Delivery expense</t>
  </si>
  <si>
    <t>Store preopening</t>
  </si>
  <si>
    <t>Cost of materials</t>
  </si>
  <si>
    <t>Store rental/other</t>
  </si>
  <si>
    <t>Luckin Coffee</t>
  </si>
  <si>
    <t>Mezzanine equity</t>
  </si>
  <si>
    <t>CapEx</t>
  </si>
  <si>
    <t>CFFO</t>
  </si>
  <si>
    <t>FCF</t>
  </si>
  <si>
    <t>PP&amp;E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</si>
</sst>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onsolas"/>
      <family val="2"/>
    </font>
    <font>
      <sz val="24"/>
      <color theme="1"/>
      <name val="Consolas"/>
      <family val="2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0" fontId="1" fillId="0" borderId="0" xfId="0" applyFont="1"/>
    <xf numFmtId="3" fontId="2" fillId="0" borderId="0" xfId="0" applyNumberFormat="1" applyFont="1"/>
    <xf numFmtId="9" fontId="2" fillId="0" borderId="0" xfId="0" applyNumberFormat="1" applyFont="1"/>
    <xf numFmtId="3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0</xdr:row>
      <xdr:rowOff>28575</xdr:rowOff>
    </xdr:from>
    <xdr:to>
      <xdr:col>16</xdr:col>
      <xdr:colOff>28575</xdr:colOff>
      <xdr:row>35</xdr:row>
      <xdr:rowOff>180975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D92E2A9-F2FF-FC2A-3CC5-45594C1E0F0F}"/>
            </a:ext>
          </a:extLst>
        </xdr:cNvPr>
        <xdr:cNvCxnSpPr/>
      </xdr:nvCxnSpPr>
      <xdr:spPr>
        <a:xfrm>
          <a:off x="11010900" y="28575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</xdr:colOff>
      <xdr:row>0</xdr:row>
      <xdr:rowOff>57150</xdr:rowOff>
    </xdr:from>
    <xdr:to>
      <xdr:col>30</xdr:col>
      <xdr:colOff>38100</xdr:colOff>
      <xdr:row>36</xdr:row>
      <xdr:rowOff>19050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66C5C44-E985-4DC2-94ED-8ECCD09D8458}"/>
            </a:ext>
          </a:extLst>
        </xdr:cNvPr>
        <xdr:cNvCxnSpPr/>
      </xdr:nvCxnSpPr>
      <xdr:spPr>
        <a:xfrm>
          <a:off x="20621625" y="57150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E2F71-07ED-4873-B8E6-4DE82F9FB636}">
  <dimension ref="A1:J27"/>
  <sheetViews>
    <sheetView workbookViewId="0">
      <selection activeCell="J8" sqref="J8"/>
    </sheetView>
  </sheetViews>
  <sheetFormatPr defaultRowHeight="15" x14ac:dyDescent="0.25"/>
  <cols>
    <col min="5" max="5" width="9.875" bestFit="1" customWidth="1"/>
    <col min="6" max="6" width="10.875" bestFit="1" customWidth="1"/>
    <col min="8" max="8" width="8.875" customWidth="1"/>
    <col min="9" max="9" width="9.625" customWidth="1"/>
    <col min="10" max="10" width="10.875" bestFit="1" customWidth="1"/>
    <col min="14" max="14" width="14" bestFit="1" customWidth="1"/>
  </cols>
  <sheetData>
    <row r="1" spans="1:10" ht="30.75" x14ac:dyDescent="0.45">
      <c r="A1" s="5" t="s">
        <v>47</v>
      </c>
    </row>
    <row r="2" spans="1:10" x14ac:dyDescent="0.25">
      <c r="I2" t="s">
        <v>29</v>
      </c>
      <c r="J2">
        <v>23.83</v>
      </c>
    </row>
    <row r="3" spans="1:10" x14ac:dyDescent="0.25">
      <c r="I3" t="s">
        <v>8</v>
      </c>
      <c r="J3" s="1">
        <f>(2093.28034+144.778552)/8</f>
        <v>279.7573615</v>
      </c>
    </row>
    <row r="4" spans="1:10" x14ac:dyDescent="0.25">
      <c r="I4" t="s">
        <v>30</v>
      </c>
      <c r="J4" s="1">
        <f>+J3*J2</f>
        <v>6666.6179245449994</v>
      </c>
    </row>
    <row r="5" spans="1:10" x14ac:dyDescent="0.25">
      <c r="I5" t="s">
        <v>31</v>
      </c>
      <c r="J5" s="1">
        <f>477.506</f>
        <v>477.50599999999997</v>
      </c>
    </row>
    <row r="6" spans="1:10" x14ac:dyDescent="0.25">
      <c r="I6" t="s">
        <v>32</v>
      </c>
      <c r="J6" s="1">
        <v>41.280999999999999</v>
      </c>
    </row>
    <row r="7" spans="1:10" x14ac:dyDescent="0.25">
      <c r="I7" t="s">
        <v>33</v>
      </c>
      <c r="J7" s="1">
        <f>+J4-J5+J6</f>
        <v>6230.392924544999</v>
      </c>
    </row>
    <row r="11" spans="1:10" x14ac:dyDescent="0.25">
      <c r="J11" s="1"/>
    </row>
    <row r="12" spans="1:10" x14ac:dyDescent="0.25">
      <c r="I12" t="s">
        <v>48</v>
      </c>
    </row>
    <row r="13" spans="1:10" x14ac:dyDescent="0.25">
      <c r="I13" s="1" t="s">
        <v>8</v>
      </c>
      <c r="J13" s="1">
        <f>307.692307/8</f>
        <v>38.461538375000003</v>
      </c>
    </row>
    <row r="17" spans="4:7" x14ac:dyDescent="0.25">
      <c r="F17" s="1"/>
    </row>
    <row r="20" spans="4:7" x14ac:dyDescent="0.25">
      <c r="F20" s="1"/>
    </row>
    <row r="21" spans="4:7" s="1" customFormat="1" x14ac:dyDescent="0.25"/>
    <row r="25" spans="4:7" s="1" customFormat="1" x14ac:dyDescent="0.25"/>
    <row r="26" spans="4:7" s="3" customFormat="1" x14ac:dyDescent="0.25"/>
    <row r="27" spans="4:7" x14ac:dyDescent="0.25">
      <c r="D27" s="3"/>
      <c r="E27" s="3"/>
      <c r="F27" s="3"/>
      <c r="G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A824-8FDF-46C6-9C77-658FDAD7BE3F}">
  <dimension ref="B1:AN33"/>
  <sheetViews>
    <sheetView tabSelected="1" workbookViewId="0">
      <pane xSplit="2" ySplit="2" topLeftCell="K3" activePane="bottomRight" state="frozen"/>
      <selection pane="topRight" activeCell="B1" sqref="B1"/>
      <selection pane="bottomLeft" activeCell="A3" sqref="A3"/>
      <selection pane="bottomRight" activeCell="L6" sqref="L6"/>
    </sheetView>
  </sheetViews>
  <sheetFormatPr defaultRowHeight="15" x14ac:dyDescent="0.25"/>
  <cols>
    <col min="1" max="1" width="2.25" style="1" customWidth="1"/>
    <col min="2" max="2" width="31.5" style="8" bestFit="1" customWidth="1"/>
    <col min="3" max="3" width="8.375" style="1" customWidth="1"/>
    <col min="4" max="16384" width="9" style="1"/>
  </cols>
  <sheetData>
    <row r="1" spans="2:40" ht="30.75" x14ac:dyDescent="0.45">
      <c r="B1" s="5" t="s">
        <v>47</v>
      </c>
    </row>
    <row r="2" spans="2:40" x14ac:dyDescent="0.25">
      <c r="C2" s="2" t="s">
        <v>13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14</v>
      </c>
      <c r="I2" s="2" t="s">
        <v>15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T2">
        <v>2014</v>
      </c>
      <c r="U2">
        <f>+T2+1</f>
        <v>2015</v>
      </c>
      <c r="V2">
        <f t="shared" ref="V2:AN2" si="0">+U2+1</f>
        <v>2016</v>
      </c>
      <c r="W2">
        <f t="shared" si="0"/>
        <v>2017</v>
      </c>
      <c r="X2">
        <f t="shared" si="0"/>
        <v>2018</v>
      </c>
      <c r="Y2">
        <f t="shared" si="0"/>
        <v>2019</v>
      </c>
      <c r="Z2">
        <f t="shared" si="0"/>
        <v>2020</v>
      </c>
      <c r="AA2">
        <f t="shared" si="0"/>
        <v>2021</v>
      </c>
      <c r="AB2">
        <f t="shared" si="0"/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  <c r="AL2">
        <f t="shared" si="0"/>
        <v>2032</v>
      </c>
      <c r="AM2">
        <f t="shared" si="0"/>
        <v>2033</v>
      </c>
      <c r="AN2">
        <f t="shared" si="0"/>
        <v>2034</v>
      </c>
    </row>
    <row r="3" spans="2:40" x14ac:dyDescent="0.25">
      <c r="B3" s="8" t="s">
        <v>39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v>901.63900000000001</v>
      </c>
      <c r="Q3" s="2"/>
      <c r="R3" s="2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2:40" x14ac:dyDescent="0.25">
      <c r="B4" s="8" t="s">
        <v>40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v>254.601</v>
      </c>
      <c r="Q4" s="2"/>
      <c r="R4" s="2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2:40" s="6" customFormat="1" x14ac:dyDescent="0.25">
      <c r="B5" s="11" t="s">
        <v>0</v>
      </c>
      <c r="P5" s="6">
        <f>+SUM(P3:P4)</f>
        <v>1156.24</v>
      </c>
    </row>
    <row r="6" spans="2:40" x14ac:dyDescent="0.25">
      <c r="B6" s="8" t="s">
        <v>45</v>
      </c>
      <c r="P6" s="1">
        <v>463.48500000000001</v>
      </c>
    </row>
    <row r="7" spans="2:40" x14ac:dyDescent="0.25">
      <c r="B7" s="8" t="s">
        <v>46</v>
      </c>
      <c r="P7" s="1">
        <v>282.11900000000003</v>
      </c>
    </row>
    <row r="8" spans="2:40" x14ac:dyDescent="0.25">
      <c r="B8" s="8" t="s">
        <v>43</v>
      </c>
      <c r="P8" s="1">
        <v>83.515000000000001</v>
      </c>
    </row>
    <row r="9" spans="2:40" x14ac:dyDescent="0.25">
      <c r="B9" s="8" t="s">
        <v>41</v>
      </c>
      <c r="P9" s="1">
        <v>59.527000000000001</v>
      </c>
    </row>
    <row r="10" spans="2:40" x14ac:dyDescent="0.25">
      <c r="B10" s="8" t="s">
        <v>42</v>
      </c>
      <c r="P10" s="1">
        <v>81.146000000000001</v>
      </c>
    </row>
    <row r="11" spans="2:40" x14ac:dyDescent="0.25">
      <c r="B11" s="8" t="s">
        <v>44</v>
      </c>
      <c r="P11" s="1">
        <v>1.927</v>
      </c>
    </row>
    <row r="12" spans="2:40" x14ac:dyDescent="0.25">
      <c r="B12" s="8" t="s">
        <v>1</v>
      </c>
      <c r="P12" s="1">
        <f>+SUM(P6:P11)</f>
        <v>971.71900000000005</v>
      </c>
    </row>
    <row r="13" spans="2:40" x14ac:dyDescent="0.25">
      <c r="B13" s="8" t="s">
        <v>2</v>
      </c>
      <c r="P13" s="1">
        <f>+P5-P12</f>
        <v>184.52099999999996</v>
      </c>
    </row>
    <row r="14" spans="2:40" x14ac:dyDescent="0.25">
      <c r="B14" s="8" t="s">
        <v>3</v>
      </c>
      <c r="P14" s="1">
        <f>1.848-0.012</f>
        <v>1.8360000000000001</v>
      </c>
    </row>
    <row r="15" spans="2:40" x14ac:dyDescent="0.25">
      <c r="B15" s="8" t="s">
        <v>4</v>
      </c>
      <c r="P15" s="1">
        <f>+P13+P14</f>
        <v>186.35699999999997</v>
      </c>
    </row>
    <row r="16" spans="2:40" x14ac:dyDescent="0.25">
      <c r="B16" s="8" t="s">
        <v>5</v>
      </c>
      <c r="P16" s="1">
        <v>32.085999999999999</v>
      </c>
    </row>
    <row r="17" spans="2:16" x14ac:dyDescent="0.25">
      <c r="B17" s="8" t="s">
        <v>6</v>
      </c>
      <c r="P17" s="1">
        <f>+P15-P16</f>
        <v>154.27099999999996</v>
      </c>
    </row>
    <row r="18" spans="2:16" s="4" customFormat="1" x14ac:dyDescent="0.25">
      <c r="B18" s="9" t="s">
        <v>7</v>
      </c>
      <c r="P18" s="4">
        <f>+P17/P19</f>
        <v>6.059757832608291E-2</v>
      </c>
    </row>
    <row r="19" spans="2:16" x14ac:dyDescent="0.25">
      <c r="B19" s="8" t="s">
        <v>8</v>
      </c>
      <c r="P19" s="1">
        <v>2545.827808</v>
      </c>
    </row>
    <row r="21" spans="2:16" s="3" customFormat="1" x14ac:dyDescent="0.25">
      <c r="B21" s="10" t="s">
        <v>9</v>
      </c>
      <c r="P21" s="3">
        <f>+P13/P5</f>
        <v>0.15958710994257244</v>
      </c>
    </row>
    <row r="22" spans="2:16" s="3" customFormat="1" x14ac:dyDescent="0.25">
      <c r="B22" s="10" t="s">
        <v>10</v>
      </c>
      <c r="P22" s="3">
        <f>+P17/P5</f>
        <v>0.13342472151110493</v>
      </c>
    </row>
    <row r="23" spans="2:16" s="3" customFormat="1" x14ac:dyDescent="0.25">
      <c r="B23" s="10" t="s">
        <v>11</v>
      </c>
      <c r="P23" s="3">
        <f>+P16/P15</f>
        <v>0.17217491159441289</v>
      </c>
    </row>
    <row r="24" spans="2:16" s="3" customFormat="1" x14ac:dyDescent="0.25">
      <c r="B24" s="10"/>
    </row>
    <row r="25" spans="2:16" s="7" customFormat="1" x14ac:dyDescent="0.25">
      <c r="B25" s="12" t="s">
        <v>12</v>
      </c>
      <c r="P25" s="7" t="e">
        <f>+P5/L5-1</f>
        <v>#DIV/0!</v>
      </c>
    </row>
    <row r="26" spans="2:16" s="7" customFormat="1" x14ac:dyDescent="0.25">
      <c r="B26" s="12"/>
    </row>
    <row r="27" spans="2:16" s="14" customFormat="1" x14ac:dyDescent="0.25">
      <c r="B27" s="13" t="s">
        <v>52</v>
      </c>
      <c r="O27" s="14">
        <v>652.80499999999995</v>
      </c>
      <c r="P27" s="14">
        <v>664.55200000000002</v>
      </c>
    </row>
    <row r="28" spans="2:16" s="7" customFormat="1" x14ac:dyDescent="0.25">
      <c r="B28" s="12"/>
    </row>
    <row r="30" spans="2:16" x14ac:dyDescent="0.25">
      <c r="B30" s="8" t="s">
        <v>49</v>
      </c>
      <c r="P30" s="1">
        <f>+O27-P27</f>
        <v>-11.747000000000071</v>
      </c>
    </row>
    <row r="31" spans="2:16" x14ac:dyDescent="0.25">
      <c r="B31" s="8" t="s">
        <v>50</v>
      </c>
      <c r="P31" s="1">
        <v>213.16499999999999</v>
      </c>
    </row>
    <row r="33" spans="2:16" x14ac:dyDescent="0.25">
      <c r="B33" s="8" t="s">
        <v>51</v>
      </c>
      <c r="P33" s="1">
        <f>+P31+P30</f>
        <v>201.41799999999992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939A-4423-4D22-80D4-0AD18C92D173}">
  <dimension ref="B1:AN7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K27" sqref="K27"/>
    </sheetView>
  </sheetViews>
  <sheetFormatPr defaultRowHeight="15" x14ac:dyDescent="0.25"/>
  <cols>
    <col min="1" max="1" width="2.5" style="1" customWidth="1"/>
    <col min="2" max="3" width="31.375" style="1" customWidth="1"/>
    <col min="4" max="16384" width="9" style="1"/>
  </cols>
  <sheetData>
    <row r="1" spans="2:40" customFormat="1" ht="30.75" x14ac:dyDescent="0.45">
      <c r="B1" s="5" t="s">
        <v>47</v>
      </c>
    </row>
    <row r="2" spans="2:40" x14ac:dyDescent="0.25">
      <c r="B2" s="2"/>
      <c r="C2" s="2" t="s">
        <v>13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14</v>
      </c>
      <c r="I2" s="2" t="s">
        <v>15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T2">
        <v>2014</v>
      </c>
      <c r="U2">
        <f>+T2+1</f>
        <v>2015</v>
      </c>
      <c r="V2">
        <f t="shared" ref="V2:AN2" si="0">+U2+1</f>
        <v>2016</v>
      </c>
      <c r="W2">
        <f t="shared" si="0"/>
        <v>2017</v>
      </c>
      <c r="X2">
        <f t="shared" si="0"/>
        <v>2018</v>
      </c>
      <c r="Y2">
        <f t="shared" si="0"/>
        <v>2019</v>
      </c>
      <c r="Z2">
        <f t="shared" si="0"/>
        <v>2020</v>
      </c>
      <c r="AA2">
        <f t="shared" si="0"/>
        <v>2021</v>
      </c>
      <c r="AB2">
        <f t="shared" si="0"/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  <c r="AL2">
        <f t="shared" si="0"/>
        <v>2032</v>
      </c>
      <c r="AM2">
        <f t="shared" si="0"/>
        <v>2033</v>
      </c>
      <c r="AN2">
        <f t="shared" si="0"/>
        <v>2034</v>
      </c>
    </row>
    <row r="3" spans="2:40" s="6" customFormat="1" x14ac:dyDescent="0.25">
      <c r="B3" s="6" t="s">
        <v>34</v>
      </c>
      <c r="J3" s="6">
        <v>8214</v>
      </c>
      <c r="K3" s="6">
        <v>9351</v>
      </c>
      <c r="L3" s="6">
        <v>10836</v>
      </c>
      <c r="M3" s="6">
        <v>13273</v>
      </c>
      <c r="N3" s="6">
        <v>16248</v>
      </c>
      <c r="O3" s="6">
        <v>18590</v>
      </c>
      <c r="P3" s="6">
        <v>19961</v>
      </c>
    </row>
    <row r="4" spans="2:40" x14ac:dyDescent="0.25">
      <c r="B4" s="1" t="s">
        <v>35</v>
      </c>
      <c r="J4" s="1">
        <v>5652</v>
      </c>
      <c r="K4" s="1">
        <v>6310</v>
      </c>
      <c r="L4" s="1">
        <v>7188</v>
      </c>
      <c r="M4" s="1">
        <v>8807</v>
      </c>
      <c r="N4" s="1">
        <v>10628</v>
      </c>
      <c r="O4" s="1">
        <v>12199</v>
      </c>
      <c r="P4" s="1">
        <v>13056</v>
      </c>
    </row>
    <row r="5" spans="2:40" x14ac:dyDescent="0.25">
      <c r="B5" s="1" t="s">
        <v>36</v>
      </c>
      <c r="J5" s="1">
        <v>2562</v>
      </c>
      <c r="K5" s="1">
        <v>3041</v>
      </c>
      <c r="L5" s="1">
        <v>3648</v>
      </c>
      <c r="M5" s="1">
        <v>4466</v>
      </c>
      <c r="N5" s="1">
        <v>5620</v>
      </c>
      <c r="O5" s="1">
        <v>6391</v>
      </c>
      <c r="P5" s="1">
        <v>6905</v>
      </c>
    </row>
    <row r="6" spans="2:40" s="6" customFormat="1" x14ac:dyDescent="0.25">
      <c r="B6" s="6" t="s">
        <v>37</v>
      </c>
      <c r="K6" s="7"/>
    </row>
    <row r="7" spans="2:40" s="6" customFormat="1" x14ac:dyDescent="0.25">
      <c r="B7" s="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2024-10-27T08:43:37Z</dcterms:created>
  <dcterms:modified xsi:type="dcterms:W3CDTF">2024-10-27T16:53:31Z</dcterms:modified>
</cp:coreProperties>
</file>