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BF4267AE-574C-4060-BB1B-5E26459C7CE3}" xr6:coauthVersionLast="47" xr6:coauthVersionMax="47" xr10:uidLastSave="{00000000-0000-0000-0000-000000000000}"/>
  <bookViews>
    <workbookView xWindow="-120" yWindow="-120" windowWidth="29040" windowHeight="15840" activeTab="1" xr2:uid="{64F31DA2-26AA-4511-B4EA-872F8D43544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21" i="2"/>
  <c r="I19" i="2"/>
  <c r="I18" i="2"/>
  <c r="I17" i="2"/>
  <c r="I16" i="2"/>
  <c r="I13" i="2"/>
  <c r="I14" i="2"/>
  <c r="I12" i="2"/>
  <c r="I11" i="2"/>
  <c r="I10" i="2"/>
  <c r="I9" i="2"/>
  <c r="I8" i="2"/>
  <c r="I7" i="2"/>
  <c r="I6" i="2"/>
  <c r="I5" i="2"/>
  <c r="I4" i="2"/>
  <c r="M21" i="2"/>
  <c r="M19" i="2"/>
  <c r="M18" i="2"/>
  <c r="M17" i="2"/>
  <c r="M16" i="2"/>
  <c r="M13" i="2"/>
  <c r="M14" i="2"/>
  <c r="M12" i="2"/>
  <c r="M11" i="2"/>
  <c r="M10" i="2"/>
  <c r="M9" i="2"/>
  <c r="M8" i="2"/>
  <c r="M7" i="2"/>
  <c r="M6" i="2"/>
  <c r="M5" i="2"/>
  <c r="M4" i="2"/>
  <c r="AB21" i="2"/>
  <c r="AC21" i="2"/>
  <c r="AA6" i="2"/>
  <c r="AA16" i="2" s="1"/>
  <c r="AB6" i="2"/>
  <c r="AB16" i="2" s="1"/>
  <c r="AC6" i="2"/>
  <c r="AC16" i="2" s="1"/>
  <c r="F21" i="2"/>
  <c r="B6" i="2"/>
  <c r="B16" i="2" s="1"/>
  <c r="F6" i="2"/>
  <c r="F8" i="2" s="1"/>
  <c r="K21" i="2"/>
  <c r="G21" i="2"/>
  <c r="G6" i="2"/>
  <c r="G16" i="2" s="1"/>
  <c r="K6" i="2"/>
  <c r="K16" i="2" s="1"/>
  <c r="J21" i="2"/>
  <c r="H21" i="2"/>
  <c r="H6" i="2"/>
  <c r="H16" i="2" s="1"/>
  <c r="L21" i="2"/>
  <c r="L6" i="2"/>
  <c r="L16" i="2" s="1"/>
  <c r="N21" i="2"/>
  <c r="J6" i="2"/>
  <c r="J16" i="2" s="1"/>
  <c r="N19" i="2"/>
  <c r="N18" i="2"/>
  <c r="N17" i="2"/>
  <c r="N16" i="2"/>
  <c r="N13" i="2"/>
  <c r="N12" i="2"/>
  <c r="N10" i="2"/>
  <c r="N8" i="2"/>
  <c r="N6" i="2"/>
  <c r="AK3" i="2"/>
  <c r="AL3" i="2" s="1"/>
  <c r="AM3" i="2" s="1"/>
  <c r="AN3" i="2" s="1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T3" i="2"/>
  <c r="I7" i="1"/>
  <c r="I6" i="1"/>
  <c r="I9" i="1" s="1"/>
  <c r="AA8" i="2" l="1"/>
  <c r="AB8" i="2"/>
  <c r="AC8" i="2"/>
  <c r="B8" i="2"/>
  <c r="F17" i="2"/>
  <c r="F10" i="2"/>
  <c r="F16" i="2"/>
  <c r="G8" i="2"/>
  <c r="K8" i="2"/>
  <c r="H8" i="2"/>
  <c r="L8" i="2"/>
  <c r="L17" i="2" s="1"/>
  <c r="J8" i="2"/>
  <c r="AA17" i="2" l="1"/>
  <c r="AA10" i="2"/>
  <c r="AB10" i="2"/>
  <c r="AB17" i="2"/>
  <c r="AC17" i="2"/>
  <c r="AC10" i="2"/>
  <c r="B17" i="2"/>
  <c r="B10" i="2"/>
  <c r="F19" i="2"/>
  <c r="F12" i="2"/>
  <c r="G17" i="2"/>
  <c r="G10" i="2"/>
  <c r="K17" i="2"/>
  <c r="K10" i="2"/>
  <c r="H17" i="2"/>
  <c r="H10" i="2"/>
  <c r="L10" i="2"/>
  <c r="L12" i="2" s="1"/>
  <c r="J10" i="2"/>
  <c r="J17" i="2"/>
  <c r="AA19" i="2" l="1"/>
  <c r="AA12" i="2"/>
  <c r="AB19" i="2"/>
  <c r="AB12" i="2"/>
  <c r="AC19" i="2"/>
  <c r="AC12" i="2"/>
  <c r="B19" i="2"/>
  <c r="B12" i="2"/>
  <c r="F18" i="2"/>
  <c r="F13" i="2"/>
  <c r="G19" i="2"/>
  <c r="G12" i="2"/>
  <c r="K19" i="2"/>
  <c r="K12" i="2"/>
  <c r="H19" i="2"/>
  <c r="H12" i="2"/>
  <c r="L19" i="2"/>
  <c r="L13" i="2"/>
  <c r="L18" i="2"/>
  <c r="J12" i="2"/>
  <c r="J19" i="2"/>
  <c r="AA18" i="2" l="1"/>
  <c r="AA13" i="2"/>
  <c r="AB18" i="2"/>
  <c r="AB13" i="2"/>
  <c r="AC18" i="2"/>
  <c r="AC13" i="2"/>
  <c r="B18" i="2"/>
  <c r="B13" i="2"/>
  <c r="G18" i="2"/>
  <c r="G13" i="2"/>
  <c r="K18" i="2"/>
  <c r="K13" i="2"/>
  <c r="H18" i="2"/>
  <c r="H13" i="2"/>
  <c r="J13" i="2"/>
  <c r="J18" i="2"/>
</calcChain>
</file>

<file path=xl/sharedStrings.xml><?xml version="1.0" encoding="utf-8"?>
<sst xmlns="http://schemas.openxmlformats.org/spreadsheetml/2006/main" count="44" uniqueCount="42">
  <si>
    <t>(in millions)</t>
  </si>
  <si>
    <t>Monster</t>
  </si>
  <si>
    <t>MNST</t>
  </si>
  <si>
    <t>Monster Beverage Corp</t>
  </si>
  <si>
    <t>MNST on Nasdaq</t>
  </si>
  <si>
    <t>Price</t>
  </si>
  <si>
    <t>Shares</t>
  </si>
  <si>
    <t>MC</t>
  </si>
  <si>
    <t>Cash</t>
  </si>
  <si>
    <t>Debt</t>
  </si>
  <si>
    <t>EV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</si>
  <si>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</si>
  <si>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</si>
  <si>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</si>
  <si>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</si>
  <si>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</si>
  <si>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</si>
  <si>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</si>
  <si>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</si>
  <si>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</si>
  <si>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</si>
  <si>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</si>
  <si>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</si>
  <si>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</si>
  <si>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</si>
  <si>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</si>
  <si>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</si>
  <si>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</si>
  <si>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</si>
  <si>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</si>
  <si>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OpIn</t>
  </si>
  <si>
    <t>OpEx</t>
  </si>
  <si>
    <t>Interest income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</si>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</sst>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9" fontId="0" fillId="0" borderId="0" xfId="0" applyNumberFormat="1"/>
    <xf numFmtId="9" fontId="1" fillId="0" borderId="0" xfId="0" applyNumberFormat="1" applyFont="1"/>
    <xf numFmtId="14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3" fontId="0" fillId="0" borderId="0" xfId="0" applyNumberFormat="1" applyFont="1"/>
    <xf numFmtId="166" fontId="0" fillId="0" borderId="0" xfId="0" applyNumberFormat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75BF-94DC-40B1-8379-4573934D6991}">
  <dimension ref="A1:K13"/>
  <sheetViews>
    <sheetView workbookViewId="0">
      <selection activeCell="A5" sqref="A5"/>
    </sheetView>
  </sheetViews>
  <sheetFormatPr defaultRowHeight="12.75" x14ac:dyDescent="0.2"/>
  <cols>
    <col min="1" max="1" width="23.85546875" bestFit="1" customWidth="1"/>
  </cols>
  <sheetData>
    <row r="1" spans="1:11" ht="34.5" x14ac:dyDescent="0.45">
      <c r="A1" s="1" t="s">
        <v>1</v>
      </c>
    </row>
    <row r="2" spans="1:11" x14ac:dyDescent="0.2">
      <c r="A2" t="s">
        <v>2</v>
      </c>
      <c r="G2" s="12"/>
      <c r="J2" s="12"/>
    </row>
    <row r="3" spans="1:11" x14ac:dyDescent="0.2">
      <c r="A3" t="s">
        <v>0</v>
      </c>
      <c r="F3" s="16"/>
      <c r="G3" s="13"/>
      <c r="H3" s="17"/>
      <c r="I3" s="17"/>
      <c r="J3" s="13"/>
      <c r="K3" s="18"/>
    </row>
    <row r="4" spans="1:11" x14ac:dyDescent="0.2">
      <c r="G4" s="14"/>
      <c r="H4" t="s">
        <v>5</v>
      </c>
      <c r="I4" s="2">
        <v>48.65</v>
      </c>
      <c r="J4" s="14"/>
    </row>
    <row r="5" spans="1:11" x14ac:dyDescent="0.2">
      <c r="G5" s="14"/>
      <c r="H5" t="s">
        <v>6</v>
      </c>
      <c r="I5" s="2">
        <v>1041.7282279999999</v>
      </c>
      <c r="J5" s="14"/>
    </row>
    <row r="6" spans="1:11" x14ac:dyDescent="0.2">
      <c r="G6" s="14"/>
      <c r="H6" t="s">
        <v>7</v>
      </c>
      <c r="I6" s="2">
        <f>+I4*I5</f>
        <v>50680.078292199993</v>
      </c>
      <c r="J6" s="14"/>
    </row>
    <row r="7" spans="1:11" x14ac:dyDescent="0.2">
      <c r="G7" s="14"/>
      <c r="H7" t="s">
        <v>8</v>
      </c>
      <c r="I7" s="2">
        <f>2576.524+984.201+8.162</f>
        <v>3568.8869999999997</v>
      </c>
      <c r="J7" s="14"/>
    </row>
    <row r="8" spans="1:11" x14ac:dyDescent="0.2">
      <c r="G8" s="14"/>
      <c r="H8" t="s">
        <v>9</v>
      </c>
      <c r="I8" s="2">
        <v>0</v>
      </c>
      <c r="J8" s="14"/>
    </row>
    <row r="9" spans="1:11" x14ac:dyDescent="0.2">
      <c r="G9" s="14"/>
      <c r="H9" t="s">
        <v>10</v>
      </c>
      <c r="I9" s="2">
        <f>+I6-I7</f>
        <v>47111.19129219999</v>
      </c>
      <c r="J9" s="14"/>
    </row>
    <row r="10" spans="1:11" x14ac:dyDescent="0.2">
      <c r="G10" s="14"/>
      <c r="I10" s="2">
        <v>1631</v>
      </c>
      <c r="J10" s="14"/>
    </row>
    <row r="11" spans="1:11" x14ac:dyDescent="0.2">
      <c r="G11" s="14"/>
      <c r="I11" s="11">
        <f>+I9/I10</f>
        <v>28.884850577682396</v>
      </c>
      <c r="J11" s="14"/>
    </row>
    <row r="12" spans="1:11" x14ac:dyDescent="0.2">
      <c r="F12" s="16"/>
      <c r="G12" s="13"/>
      <c r="H12" s="17"/>
      <c r="I12" s="17"/>
      <c r="J12" s="13"/>
      <c r="K12" s="18"/>
    </row>
    <row r="13" spans="1:11" x14ac:dyDescent="0.2">
      <c r="G13" s="15"/>
      <c r="J1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7AD4-B5A5-4D43-A0FD-D9D7D920E84F}">
  <dimension ref="A1:AN2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17" sqref="R17"/>
    </sheetView>
  </sheetViews>
  <sheetFormatPr defaultRowHeight="12.75" x14ac:dyDescent="0.2"/>
  <cols>
    <col min="1" max="1" width="20.85546875" customWidth="1"/>
    <col min="2" max="2" width="10.140625" style="2" bestFit="1" customWidth="1"/>
    <col min="3" max="5" width="9.140625" style="2"/>
    <col min="6" max="14" width="10.140625" style="2" bestFit="1" customWidth="1"/>
    <col min="15" max="16384" width="9.140625" style="2"/>
  </cols>
  <sheetData>
    <row r="1" spans="1:40" customFormat="1" ht="34.5" x14ac:dyDescent="0.45">
      <c r="A1" s="1" t="s">
        <v>3</v>
      </c>
    </row>
    <row r="2" spans="1:40" customFormat="1" x14ac:dyDescent="0.2">
      <c r="A2" t="s">
        <v>4</v>
      </c>
      <c r="B2" s="7">
        <v>44286</v>
      </c>
      <c r="F2" s="7">
        <v>44651</v>
      </c>
      <c r="G2" s="7">
        <v>44742</v>
      </c>
      <c r="H2" s="7">
        <v>44834</v>
      </c>
      <c r="I2" s="7">
        <v>44926</v>
      </c>
      <c r="J2" s="7">
        <v>45016</v>
      </c>
      <c r="K2" s="7">
        <v>45107</v>
      </c>
      <c r="L2" s="7">
        <v>45199</v>
      </c>
      <c r="M2" s="7">
        <v>45291</v>
      </c>
      <c r="N2" s="7">
        <v>45382</v>
      </c>
    </row>
    <row r="3" spans="1:40" customFormat="1" x14ac:dyDescent="0.2">
      <c r="A3" t="s">
        <v>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3" t="s">
        <v>22</v>
      </c>
      <c r="N3" s="3" t="s">
        <v>23</v>
      </c>
      <c r="O3" s="3" t="s">
        <v>24</v>
      </c>
      <c r="P3" s="3" t="s">
        <v>25</v>
      </c>
      <c r="Q3" s="3" t="s">
        <v>26</v>
      </c>
      <c r="S3">
        <v>2013</v>
      </c>
      <c r="T3">
        <f>+S3+1</f>
        <v>2014</v>
      </c>
      <c r="U3">
        <f t="shared" ref="U3:AN3" si="0">+T3+1</f>
        <v>2015</v>
      </c>
      <c r="V3">
        <f t="shared" si="0"/>
        <v>2016</v>
      </c>
      <c r="W3">
        <f t="shared" si="0"/>
        <v>2017</v>
      </c>
      <c r="X3">
        <f t="shared" si="0"/>
        <v>2018</v>
      </c>
      <c r="Y3">
        <f t="shared" si="0"/>
        <v>2019</v>
      </c>
      <c r="Z3">
        <f t="shared" si="0"/>
        <v>2020</v>
      </c>
      <c r="AA3">
        <f t="shared" si="0"/>
        <v>2021</v>
      </c>
      <c r="AB3">
        <f t="shared" si="0"/>
        <v>2022</v>
      </c>
      <c r="AC3">
        <f t="shared" si="0"/>
        <v>2023</v>
      </c>
      <c r="AD3">
        <f t="shared" si="0"/>
        <v>2024</v>
      </c>
      <c r="AE3">
        <f t="shared" si="0"/>
        <v>2025</v>
      </c>
      <c r="AF3">
        <f t="shared" si="0"/>
        <v>2026</v>
      </c>
      <c r="AG3">
        <f t="shared" si="0"/>
        <v>2027</v>
      </c>
      <c r="AH3">
        <f t="shared" si="0"/>
        <v>2028</v>
      </c>
      <c r="AI3">
        <f t="shared" si="0"/>
        <v>2029</v>
      </c>
      <c r="AJ3">
        <f t="shared" si="0"/>
        <v>2030</v>
      </c>
      <c r="AK3">
        <f t="shared" si="0"/>
        <v>2031</v>
      </c>
      <c r="AL3">
        <f t="shared" si="0"/>
        <v>2032</v>
      </c>
      <c r="AM3">
        <f t="shared" si="0"/>
        <v>2033</v>
      </c>
      <c r="AN3">
        <f t="shared" si="0"/>
        <v>2034</v>
      </c>
    </row>
    <row r="4" spans="1:40" s="8" customFormat="1" x14ac:dyDescent="0.2">
      <c r="A4" s="4" t="s">
        <v>27</v>
      </c>
      <c r="B4" s="8">
        <v>1243.816</v>
      </c>
      <c r="F4" s="8">
        <v>1518.5740000000001</v>
      </c>
      <c r="G4" s="8">
        <v>1655.26</v>
      </c>
      <c r="H4" s="8">
        <v>1624.2860000000001</v>
      </c>
      <c r="I4" s="8">
        <f>+AB4-SUM(F4:H4)</f>
        <v>1512.9300000000003</v>
      </c>
      <c r="J4" s="8">
        <v>1698.93</v>
      </c>
      <c r="K4" s="8">
        <v>1854.961</v>
      </c>
      <c r="L4" s="8">
        <v>1856.028</v>
      </c>
      <c r="M4" s="8">
        <f>+AC4-SUM(J4:L4)</f>
        <v>1730.1080000000002</v>
      </c>
      <c r="N4" s="8">
        <v>1899.098</v>
      </c>
      <c r="AA4" s="8">
        <v>5541.3519999999999</v>
      </c>
      <c r="AB4" s="8">
        <v>6311.05</v>
      </c>
      <c r="AC4" s="8">
        <v>7140.027</v>
      </c>
    </row>
    <row r="5" spans="1:40" x14ac:dyDescent="0.2">
      <c r="A5" t="s">
        <v>28</v>
      </c>
      <c r="B5" s="2">
        <v>528.88099999999997</v>
      </c>
      <c r="F5" s="2">
        <v>741.90700000000004</v>
      </c>
      <c r="G5" s="2">
        <v>875.399</v>
      </c>
      <c r="H5" s="2">
        <v>790.56100000000004</v>
      </c>
      <c r="I5" s="8">
        <f>+AB5-SUM(F5:H5)</f>
        <v>728.61599999999999</v>
      </c>
      <c r="J5" s="2">
        <v>801.08100000000002</v>
      </c>
      <c r="K5" s="2">
        <v>880.73900000000003</v>
      </c>
      <c r="L5" s="2">
        <v>872.26499999999999</v>
      </c>
      <c r="M5" s="8">
        <f>+AC5-SUM(J5:L5)</f>
        <v>791.73599999999988</v>
      </c>
      <c r="N5" s="2">
        <v>871.96900000000005</v>
      </c>
      <c r="AA5" s="2">
        <v>2432.8389999999999</v>
      </c>
      <c r="AB5" s="2">
        <v>3136.4830000000002</v>
      </c>
      <c r="AC5" s="2">
        <v>3345.8209999999999</v>
      </c>
    </row>
    <row r="6" spans="1:40" x14ac:dyDescent="0.2">
      <c r="A6" t="s">
        <v>29</v>
      </c>
      <c r="B6" s="2">
        <f>+B4-B5</f>
        <v>714.93500000000006</v>
      </c>
      <c r="F6" s="2">
        <f>+F4-F5</f>
        <v>776.66700000000003</v>
      </c>
      <c r="G6" s="2">
        <f>+G4-G5</f>
        <v>779.86099999999999</v>
      </c>
      <c r="H6" s="2">
        <f>+H4-H5</f>
        <v>833.72500000000002</v>
      </c>
      <c r="I6" s="2">
        <f>+I4-I5</f>
        <v>784.31400000000031</v>
      </c>
      <c r="J6" s="2">
        <f>+J4-J5</f>
        <v>897.84900000000005</v>
      </c>
      <c r="K6" s="2">
        <f>+K4-K5</f>
        <v>974.22199999999998</v>
      </c>
      <c r="L6" s="2">
        <f>+L4-L5</f>
        <v>983.76300000000003</v>
      </c>
      <c r="M6" s="2">
        <f>+M4-M5</f>
        <v>938.3720000000003</v>
      </c>
      <c r="N6" s="2">
        <f>+N4-N5</f>
        <v>1027.1289999999999</v>
      </c>
      <c r="AA6" s="2">
        <f>+AA4-AA5</f>
        <v>3108.5129999999999</v>
      </c>
      <c r="AB6" s="2">
        <f>+AB4-AB5</f>
        <v>3174.567</v>
      </c>
      <c r="AC6" s="2">
        <f>+AC4-AC5</f>
        <v>3794.2060000000001</v>
      </c>
    </row>
    <row r="7" spans="1:40" x14ac:dyDescent="0.2">
      <c r="A7" t="s">
        <v>31</v>
      </c>
      <c r="B7" s="2">
        <v>300.78899999999999</v>
      </c>
      <c r="F7" s="2">
        <v>377.178</v>
      </c>
      <c r="G7" s="2">
        <v>406.91</v>
      </c>
      <c r="H7" s="2">
        <v>415.79500000000002</v>
      </c>
      <c r="I7" s="8">
        <f>+AB7-SUM(F7:H7)</f>
        <v>389.96299999999997</v>
      </c>
      <c r="J7" s="2">
        <v>412.78500000000003</v>
      </c>
      <c r="K7" s="2">
        <v>450.41699999999997</v>
      </c>
      <c r="L7" s="2">
        <v>473.23599999999999</v>
      </c>
      <c r="M7" s="8">
        <f>+AC7-SUM(J7:L7)</f>
        <v>504.41300000000001</v>
      </c>
      <c r="N7" s="2">
        <v>485.13799999999998</v>
      </c>
      <c r="AA7" s="2">
        <v>1311.046</v>
      </c>
      <c r="AB7" s="2">
        <v>1589.846</v>
      </c>
      <c r="AC7" s="2">
        <v>1840.8510000000001</v>
      </c>
    </row>
    <row r="8" spans="1:40" s="8" customFormat="1" x14ac:dyDescent="0.2">
      <c r="A8" s="4" t="s">
        <v>30</v>
      </c>
      <c r="B8" s="8">
        <f>+B6-B7</f>
        <v>414.14600000000007</v>
      </c>
      <c r="F8" s="8">
        <f>+F6-F7</f>
        <v>399.48900000000003</v>
      </c>
      <c r="G8" s="8">
        <f>+G6-G7</f>
        <v>372.95099999999996</v>
      </c>
      <c r="H8" s="8">
        <f>+H6-H7</f>
        <v>417.93</v>
      </c>
      <c r="I8" s="8">
        <f>+I6-I7</f>
        <v>394.35100000000034</v>
      </c>
      <c r="J8" s="8">
        <f>+J6-J7</f>
        <v>485.06400000000002</v>
      </c>
      <c r="K8" s="8">
        <f>+K6-K7</f>
        <v>523.80500000000006</v>
      </c>
      <c r="L8" s="8">
        <f>+L6-L7</f>
        <v>510.52700000000004</v>
      </c>
      <c r="M8" s="8">
        <f>+M6-M7</f>
        <v>433.95900000000029</v>
      </c>
      <c r="N8" s="8">
        <f>+N6-N7</f>
        <v>541.99099999999999</v>
      </c>
      <c r="AA8" s="8">
        <f>+AA6-AA7</f>
        <v>1797.4669999999999</v>
      </c>
      <c r="AB8" s="8">
        <f>+AB6-AB7</f>
        <v>1584.721</v>
      </c>
      <c r="AC8" s="8">
        <f>+AC6-AC7</f>
        <v>1953.355</v>
      </c>
    </row>
    <row r="9" spans="1:40" x14ac:dyDescent="0.2">
      <c r="A9" t="s">
        <v>32</v>
      </c>
      <c r="B9" s="2">
        <v>-0.75900000000000001</v>
      </c>
      <c r="F9" s="2">
        <v>-7.3</v>
      </c>
      <c r="G9" s="2">
        <v>-6.7809999999999997</v>
      </c>
      <c r="H9" s="2">
        <v>2.149</v>
      </c>
      <c r="I9" s="10">
        <f>+AB9-SUM(F9:H9)</f>
        <v>-0.82500000000000107</v>
      </c>
      <c r="J9" s="2">
        <v>12.496</v>
      </c>
      <c r="K9" s="2">
        <v>15.159000000000001</v>
      </c>
      <c r="L9" s="2">
        <v>71.356999999999999</v>
      </c>
      <c r="M9" s="8">
        <f>+AC9-SUM(J9:L9)</f>
        <v>16.114999999999995</v>
      </c>
      <c r="N9" s="2">
        <v>35.753999999999998</v>
      </c>
      <c r="AA9" s="2">
        <v>3.952</v>
      </c>
      <c r="AB9" s="2">
        <v>-12.757</v>
      </c>
      <c r="AC9" s="2">
        <v>115.127</v>
      </c>
    </row>
    <row r="10" spans="1:40" x14ac:dyDescent="0.2">
      <c r="A10" t="s">
        <v>33</v>
      </c>
      <c r="B10" s="2">
        <f>+B8+B9</f>
        <v>413.38700000000006</v>
      </c>
      <c r="F10" s="2">
        <f>+F8+F9</f>
        <v>392.18900000000002</v>
      </c>
      <c r="G10" s="2">
        <f>+G8+G9</f>
        <v>366.16999999999996</v>
      </c>
      <c r="H10" s="2">
        <f>+H8+H9</f>
        <v>420.07900000000001</v>
      </c>
      <c r="I10" s="2">
        <f>+I8+I9</f>
        <v>393.52600000000035</v>
      </c>
      <c r="J10" s="2">
        <f>+J8+J9</f>
        <v>497.56</v>
      </c>
      <c r="K10" s="2">
        <f>+K8+K9</f>
        <v>538.96400000000006</v>
      </c>
      <c r="L10" s="2">
        <f>+L8+L9</f>
        <v>581.88400000000001</v>
      </c>
      <c r="M10" s="2">
        <f>+M8+M9</f>
        <v>450.0740000000003</v>
      </c>
      <c r="N10" s="2">
        <f>+N8+N9</f>
        <v>577.745</v>
      </c>
      <c r="AA10" s="2">
        <f>+AA8+AA9</f>
        <v>1801.4189999999999</v>
      </c>
      <c r="AB10" s="2">
        <f>+AB8+AB9</f>
        <v>1571.9639999999999</v>
      </c>
      <c r="AC10" s="2">
        <f>+AC8+AC9</f>
        <v>2068.482</v>
      </c>
    </row>
    <row r="11" spans="1:40" x14ac:dyDescent="0.2">
      <c r="A11" t="s">
        <v>34</v>
      </c>
      <c r="B11" s="2">
        <v>98.192999999999998</v>
      </c>
      <c r="F11" s="2">
        <v>97.986000000000004</v>
      </c>
      <c r="G11" s="2">
        <v>92.81</v>
      </c>
      <c r="H11" s="2">
        <v>97.691999999999993</v>
      </c>
      <c r="I11" s="10">
        <f>+AB11-SUM(F11:H11)</f>
        <v>91.851999999999975</v>
      </c>
      <c r="J11" s="2">
        <v>100.116</v>
      </c>
      <c r="K11" s="2">
        <v>125.093</v>
      </c>
      <c r="L11" s="2">
        <v>129.19</v>
      </c>
      <c r="M11" s="8">
        <f>+AC11-SUM(J11:L11)</f>
        <v>83.095000000000027</v>
      </c>
      <c r="N11" s="2">
        <v>135.696</v>
      </c>
      <c r="AA11" s="2">
        <v>423.94400000000002</v>
      </c>
      <c r="AB11" s="2">
        <v>380.34</v>
      </c>
      <c r="AC11" s="2">
        <v>437.49400000000003</v>
      </c>
    </row>
    <row r="12" spans="1:40" s="8" customFormat="1" x14ac:dyDescent="0.2">
      <c r="A12" s="4" t="s">
        <v>35</v>
      </c>
      <c r="B12" s="8">
        <f>+B10-B11</f>
        <v>315.19400000000007</v>
      </c>
      <c r="F12" s="8">
        <f>+F10-F11</f>
        <v>294.20300000000003</v>
      </c>
      <c r="G12" s="8">
        <f>+G10-G11</f>
        <v>273.35999999999996</v>
      </c>
      <c r="H12" s="8">
        <f>+H10-H11</f>
        <v>322.387</v>
      </c>
      <c r="I12" s="8">
        <f>+I10-I11</f>
        <v>301.67400000000038</v>
      </c>
      <c r="J12" s="8">
        <f>+J10-J11</f>
        <v>397.44400000000002</v>
      </c>
      <c r="K12" s="8">
        <f>+K10-K11</f>
        <v>413.87100000000004</v>
      </c>
      <c r="L12" s="8">
        <f>+L10-L11</f>
        <v>452.69400000000002</v>
      </c>
      <c r="M12" s="8">
        <f>+M10-M11</f>
        <v>366.97900000000027</v>
      </c>
      <c r="N12" s="8">
        <f>+N10-N11</f>
        <v>442.04899999999998</v>
      </c>
      <c r="AA12" s="8">
        <f>+AA10-AA11</f>
        <v>1377.4749999999999</v>
      </c>
      <c r="AB12" s="8">
        <f>+AB10-AB11</f>
        <v>1191.624</v>
      </c>
      <c r="AC12" s="8">
        <f>+AC10-AC11</f>
        <v>1630.9879999999998</v>
      </c>
    </row>
    <row r="13" spans="1:40" x14ac:dyDescent="0.2">
      <c r="A13" t="s">
        <v>36</v>
      </c>
      <c r="B13" s="9">
        <f>+B12/B14</f>
        <v>0.58916748600887525</v>
      </c>
      <c r="F13" s="9">
        <f>+F12/F14</f>
        <v>0.5493432968477503</v>
      </c>
      <c r="G13" s="9">
        <f>+G12/G14</f>
        <v>0.25556691990254493</v>
      </c>
      <c r="H13" s="9">
        <f>+H12/H14</f>
        <v>0.30225670354397155</v>
      </c>
      <c r="I13" s="9">
        <f>+I12/I14</f>
        <v>0.28287895638018795</v>
      </c>
      <c r="J13" s="9">
        <f>+J12/J14</f>
        <v>0.37527677611184923</v>
      </c>
      <c r="K13" s="9">
        <f>+K12/K14</f>
        <v>0.39041008666220794</v>
      </c>
      <c r="L13" s="9">
        <f>+L12/L14</f>
        <v>0.42708351022579977</v>
      </c>
      <c r="M13" s="9">
        <f>+M12/M14</f>
        <v>0.34686728778683196</v>
      </c>
      <c r="N13" s="9">
        <f>+N12/N14</f>
        <v>0.42048565465783683</v>
      </c>
      <c r="AA13" s="9">
        <f>+AA12/AA14</f>
        <v>1.2858240344709775</v>
      </c>
      <c r="AB13" s="9">
        <f>+AB12/AB14</f>
        <v>1.1173828487625206</v>
      </c>
      <c r="AC13" s="9">
        <f>+AC12/AC14</f>
        <v>1.5416042443106255</v>
      </c>
    </row>
    <row r="14" spans="1:40" x14ac:dyDescent="0.2">
      <c r="A14" t="s">
        <v>6</v>
      </c>
      <c r="B14" s="2">
        <v>534.98199999999997</v>
      </c>
      <c r="F14" s="2">
        <v>535.55399999999997</v>
      </c>
      <c r="G14" s="2">
        <v>1069.6220000000001</v>
      </c>
      <c r="H14" s="2">
        <v>1066.5999999999999</v>
      </c>
      <c r="I14" s="2">
        <f>+AB14</f>
        <v>1066.442</v>
      </c>
      <c r="J14" s="2">
        <v>1059.069</v>
      </c>
      <c r="K14" s="2">
        <v>1060.0930000000001</v>
      </c>
      <c r="L14" s="2">
        <v>1059.9659999999999</v>
      </c>
      <c r="M14" s="2">
        <f>+AC14</f>
        <v>1057.981</v>
      </c>
      <c r="N14" s="2">
        <v>1051.2819999999999</v>
      </c>
      <c r="AA14" s="2">
        <v>1071.278</v>
      </c>
      <c r="AB14" s="2">
        <v>1066.442</v>
      </c>
      <c r="AC14" s="2">
        <v>1057.981</v>
      </c>
    </row>
    <row r="16" spans="1:40" s="5" customFormat="1" x14ac:dyDescent="0.2">
      <c r="A16" s="5" t="s">
        <v>37</v>
      </c>
      <c r="B16" s="5">
        <f>+B6/B4</f>
        <v>0.57479160904828375</v>
      </c>
      <c r="F16" s="5">
        <f>+F6/F4</f>
        <v>0.51144494769435012</v>
      </c>
      <c r="G16" s="5">
        <f>+G6/G4</f>
        <v>0.47114108961734108</v>
      </c>
      <c r="H16" s="5">
        <f>+H6/H4</f>
        <v>0.51328706890289022</v>
      </c>
      <c r="I16" s="5">
        <f>+I6/I4</f>
        <v>0.51840732882552409</v>
      </c>
      <c r="J16" s="5">
        <f>+J6/J4</f>
        <v>0.52847910155215339</v>
      </c>
      <c r="K16" s="5">
        <f>+K6/K4</f>
        <v>0.52519810389544574</v>
      </c>
      <c r="L16" s="5">
        <f>+L6/L4</f>
        <v>0.53003672358391141</v>
      </c>
      <c r="M16" s="5">
        <f>+M6/M4</f>
        <v>0.54237770127645224</v>
      </c>
      <c r="N16" s="5">
        <f>+N6/N4</f>
        <v>0.54085097240900681</v>
      </c>
      <c r="AA16" s="5">
        <f>+AA6/AA4</f>
        <v>0.56096652946789882</v>
      </c>
      <c r="AB16" s="5">
        <f>+AB6/AB4</f>
        <v>0.50301724752616439</v>
      </c>
      <c r="AC16" s="5">
        <f>+AC6/AC4</f>
        <v>0.53139939106672851</v>
      </c>
    </row>
    <row r="17" spans="1:29" s="5" customFormat="1" x14ac:dyDescent="0.2">
      <c r="A17" s="5" t="s">
        <v>38</v>
      </c>
      <c r="B17" s="5">
        <f>+B8/B4</f>
        <v>0.33296403969718996</v>
      </c>
      <c r="F17" s="5">
        <f>+F8/F4</f>
        <v>0.26306851032613493</v>
      </c>
      <c r="G17" s="5">
        <f>+G8/G4</f>
        <v>0.22531263970614887</v>
      </c>
      <c r="H17" s="5">
        <f>+H8/H4</f>
        <v>0.25730074629714222</v>
      </c>
      <c r="I17" s="5">
        <f>+I8/I4</f>
        <v>0.26065383064649406</v>
      </c>
      <c r="J17" s="5">
        <f>+J8/J4</f>
        <v>0.285511468983419</v>
      </c>
      <c r="K17" s="5">
        <f>+K8/K4</f>
        <v>0.28238059991557779</v>
      </c>
      <c r="L17" s="5">
        <f>+L8/L4</f>
        <v>0.27506427704754455</v>
      </c>
      <c r="M17" s="5">
        <f>+M8/M4</f>
        <v>0.25082769399366989</v>
      </c>
      <c r="N17" s="5">
        <f>+N8/N4</f>
        <v>0.28539390805529785</v>
      </c>
      <c r="AA17" s="5">
        <f>+AA8/AA4</f>
        <v>0.32437336592225147</v>
      </c>
      <c r="AB17" s="5">
        <f>+AB8/AB4</f>
        <v>0.25110258990183881</v>
      </c>
      <c r="AC17" s="5">
        <f>+AC8/AC4</f>
        <v>0.27357809711363834</v>
      </c>
    </row>
    <row r="18" spans="1:29" s="5" customFormat="1" x14ac:dyDescent="0.2">
      <c r="A18" s="5" t="s">
        <v>39</v>
      </c>
      <c r="B18" s="5">
        <f>+B12/B4</f>
        <v>0.25340886433363141</v>
      </c>
      <c r="F18" s="5">
        <f>+F12/F4</f>
        <v>0.1937363605593142</v>
      </c>
      <c r="G18" s="5">
        <f>+G12/G4</f>
        <v>0.16514626101035484</v>
      </c>
      <c r="H18" s="5">
        <f>+H12/H4</f>
        <v>0.19847920871078123</v>
      </c>
      <c r="I18" s="5">
        <f>+I12/I4</f>
        <v>0.19939719616902324</v>
      </c>
      <c r="J18" s="5">
        <f>+J12/J4</f>
        <v>0.23393783145862396</v>
      </c>
      <c r="K18" s="5">
        <f>+K12/K4</f>
        <v>0.22311574205603246</v>
      </c>
      <c r="L18" s="5">
        <f>+L12/L4</f>
        <v>0.24390472557526072</v>
      </c>
      <c r="M18" s="5">
        <f>+M12/M4</f>
        <v>0.21211334783724498</v>
      </c>
      <c r="N18" s="5">
        <f>+N12/N4</f>
        <v>0.2327678719055046</v>
      </c>
      <c r="AA18" s="5">
        <f>+AA12/AA4</f>
        <v>0.24858103221018985</v>
      </c>
      <c r="AB18" s="5">
        <f>+AB12/AB4</f>
        <v>0.18881549029083908</v>
      </c>
      <c r="AC18" s="5">
        <f>+AC12/AC4</f>
        <v>0.22842882807025797</v>
      </c>
    </row>
    <row r="19" spans="1:29" s="5" customFormat="1" x14ac:dyDescent="0.2">
      <c r="A19" s="5" t="s">
        <v>40</v>
      </c>
      <c r="B19" s="5">
        <f>+B11/B10</f>
        <v>0.23753286871623921</v>
      </c>
      <c r="F19" s="5">
        <f>+F11/F10</f>
        <v>0.24984382529851679</v>
      </c>
      <c r="G19" s="5">
        <f>+G11/G10</f>
        <v>0.25346150695032366</v>
      </c>
      <c r="H19" s="5">
        <f>+H11/H10</f>
        <v>0.23255625727541723</v>
      </c>
      <c r="I19" s="5">
        <f>+I11/I10</f>
        <v>0.23340770368412733</v>
      </c>
      <c r="J19" s="5">
        <f>+J11/J10</f>
        <v>0.2012139239488705</v>
      </c>
      <c r="K19" s="5">
        <f>+K11/K10</f>
        <v>0.23209898991398312</v>
      </c>
      <c r="L19" s="5">
        <f>+L11/L10</f>
        <v>0.22202019646527485</v>
      </c>
      <c r="M19" s="5">
        <f>+M11/M10</f>
        <v>0.18462519496793856</v>
      </c>
      <c r="N19" s="5">
        <f>+N11/N10</f>
        <v>0.23487178599555167</v>
      </c>
      <c r="AA19" s="5">
        <f>+AA11/AA10</f>
        <v>0.23533891893002129</v>
      </c>
      <c r="AB19" s="5">
        <f>+AB11/AB10</f>
        <v>0.24195210577341464</v>
      </c>
      <c r="AC19" s="5">
        <f>+AC11/AC10</f>
        <v>0.21150486201958732</v>
      </c>
    </row>
    <row r="20" spans="1:29" s="5" customFormat="1" x14ac:dyDescent="0.2"/>
    <row r="21" spans="1:29" s="6" customFormat="1" x14ac:dyDescent="0.2">
      <c r="A21" s="6" t="s">
        <v>41</v>
      </c>
      <c r="F21" s="6">
        <f>+F4/B4-1</f>
        <v>0.22089923268393408</v>
      </c>
      <c r="G21" s="6" t="e">
        <f>+G4/E4-1</f>
        <v>#DIV/0!</v>
      </c>
      <c r="H21" s="6" t="e">
        <f>+H4/D4-1</f>
        <v>#DIV/0!</v>
      </c>
      <c r="I21" s="6" t="e">
        <f>+I4/E4-1</f>
        <v>#DIV/0!</v>
      </c>
      <c r="J21" s="6">
        <f>+J4/F4-1</f>
        <v>0.11876668506111643</v>
      </c>
      <c r="K21" s="6">
        <f>+K4/G4-1</f>
        <v>0.12064630329978376</v>
      </c>
      <c r="L21" s="6">
        <f>+L4/H4-1</f>
        <v>0.14267314992556734</v>
      </c>
      <c r="M21" s="6">
        <f>+M4/I4-1</f>
        <v>0.14354795000429621</v>
      </c>
      <c r="N21" s="6">
        <f>+N4/J4-1</f>
        <v>0.11782003967202881</v>
      </c>
      <c r="AB21" s="6">
        <f>+AB4/AA4-1</f>
        <v>0.13890075923709588</v>
      </c>
      <c r="AC21" s="6">
        <f>+AC4/AB4-1</f>
        <v>0.13135326134319958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2024-06-13T11:20:39Z</dcterms:created>
  <dcterms:modified xsi:type="dcterms:W3CDTF">2024-06-13T21:07:46Z</dcterms:modified>
</cp:coreProperties>
</file>