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Hardware\Semiconductors\"/>
    </mc:Choice>
  </mc:AlternateContent>
  <xr:revisionPtr revIDLastSave="0" documentId="13_ncr:1_{A86C2AAF-18E1-4BD5-A3E5-C4176E670E38}" xr6:coauthVersionLast="47" xr6:coauthVersionMax="47" xr10:uidLastSave="{00000000-0000-0000-0000-000000000000}"/>
  <bookViews>
    <workbookView xWindow="14460" yWindow="30" windowWidth="14235" windowHeight="15495" activeTab="1" xr2:uid="{C591844C-8BEA-44BF-9C9B-EE38E989FA5F}"/>
  </bookViews>
  <sheets>
    <sheet name="Main" sheetId="1" r:id="rId1"/>
    <sheet name="Model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8" i="2" l="1"/>
  <c r="R8" i="2"/>
  <c r="S8" i="2" s="1"/>
  <c r="T8" i="2" s="1"/>
  <c r="U8" i="2" s="1"/>
  <c r="M18" i="2"/>
  <c r="M16" i="2"/>
  <c r="M15" i="2"/>
  <c r="M12" i="2"/>
  <c r="M11" i="2"/>
  <c r="M13" i="2" s="1"/>
  <c r="M9" i="2"/>
  <c r="M8" i="2"/>
  <c r="M28" i="2" s="1"/>
  <c r="P29" i="2"/>
  <c r="O29" i="2"/>
  <c r="N29" i="2"/>
  <c r="M29" i="2"/>
  <c r="L29" i="2"/>
  <c r="K29" i="2"/>
  <c r="J29" i="2"/>
  <c r="Q29" i="2"/>
  <c r="Q18" i="2"/>
  <c r="Q16" i="2"/>
  <c r="Q15" i="2"/>
  <c r="Q12" i="2"/>
  <c r="Q11" i="2"/>
  <c r="Q9" i="2"/>
  <c r="Q8" i="2"/>
  <c r="N28" i="2"/>
  <c r="K28" i="2"/>
  <c r="J28" i="2"/>
  <c r="J13" i="2"/>
  <c r="J10" i="2"/>
  <c r="N13" i="2"/>
  <c r="N10" i="2"/>
  <c r="L28" i="2"/>
  <c r="P28" i="2"/>
  <c r="O28" i="2"/>
  <c r="K13" i="2"/>
  <c r="K10" i="2"/>
  <c r="K23" i="2" s="1"/>
  <c r="O13" i="2"/>
  <c r="O10" i="2"/>
  <c r="O23" i="2" s="1"/>
  <c r="L13" i="2"/>
  <c r="L10" i="2"/>
  <c r="P13" i="2"/>
  <c r="P10" i="2"/>
  <c r="AG6" i="2"/>
  <c r="AG5" i="2"/>
  <c r="AG4" i="2"/>
  <c r="AG3" i="2"/>
  <c r="AG29" i="2" s="1"/>
  <c r="AE28" i="2"/>
  <c r="AE13" i="2"/>
  <c r="AE10" i="2"/>
  <c r="AE23" i="2" s="1"/>
  <c r="AF28" i="2"/>
  <c r="AF13" i="2"/>
  <c r="AF10" i="2"/>
  <c r="AG28" i="2"/>
  <c r="AG13" i="2"/>
  <c r="AG10" i="2"/>
  <c r="AG23" i="2" s="1"/>
  <c r="L8" i="1"/>
  <c r="L6" i="1"/>
  <c r="L5" i="1"/>
  <c r="Q10" i="2" l="1"/>
  <c r="Q23" i="2" s="1"/>
  <c r="Q13" i="2"/>
  <c r="M10" i="2"/>
  <c r="M23" i="2" s="1"/>
  <c r="Q14" i="2"/>
  <c r="Q28" i="2"/>
  <c r="J14" i="2"/>
  <c r="J17" i="2" s="1"/>
  <c r="J23" i="2"/>
  <c r="N14" i="2"/>
  <c r="N17" i="2" s="1"/>
  <c r="N23" i="2"/>
  <c r="K14" i="2"/>
  <c r="O14" i="2"/>
  <c r="O17" i="2" s="1"/>
  <c r="O19" i="2" s="1"/>
  <c r="L14" i="2"/>
  <c r="L17" i="2" s="1"/>
  <c r="L23" i="2"/>
  <c r="P14" i="2"/>
  <c r="P24" i="2"/>
  <c r="P17" i="2"/>
  <c r="P23" i="2"/>
  <c r="AG14" i="2"/>
  <c r="AE14" i="2"/>
  <c r="AF14" i="2"/>
  <c r="AF17" i="2" s="1"/>
  <c r="AF23" i="2"/>
  <c r="M14" i="2" l="1"/>
  <c r="M17" i="2" s="1"/>
  <c r="M24" i="2"/>
  <c r="L24" i="2"/>
  <c r="Q17" i="2"/>
  <c r="Q24" i="2"/>
  <c r="J24" i="2"/>
  <c r="J26" i="2"/>
  <c r="J19" i="2"/>
  <c r="N24" i="2"/>
  <c r="N26" i="2"/>
  <c r="N19" i="2"/>
  <c r="K17" i="2"/>
  <c r="K24" i="2"/>
  <c r="O24" i="2"/>
  <c r="O26" i="2"/>
  <c r="O25" i="2"/>
  <c r="O20" i="2"/>
  <c r="L26" i="2"/>
  <c r="L19" i="2"/>
  <c r="P26" i="2"/>
  <c r="P19" i="2"/>
  <c r="AF24" i="2"/>
  <c r="AG17" i="2"/>
  <c r="AG24" i="2"/>
  <c r="AE17" i="2"/>
  <c r="AE24" i="2"/>
  <c r="AF26" i="2"/>
  <c r="AF19" i="2"/>
  <c r="Q19" i="2" l="1"/>
  <c r="Q26" i="2"/>
  <c r="M19" i="2"/>
  <c r="M26" i="2"/>
  <c r="J20" i="2"/>
  <c r="J25" i="2"/>
  <c r="N25" i="2"/>
  <c r="N20" i="2"/>
  <c r="K26" i="2"/>
  <c r="K19" i="2"/>
  <c r="L25" i="2"/>
  <c r="L20" i="2"/>
  <c r="P25" i="2"/>
  <c r="P20" i="2"/>
  <c r="AG19" i="2"/>
  <c r="AG26" i="2"/>
  <c r="AE26" i="2"/>
  <c r="AE19" i="2"/>
  <c r="AF20" i="2"/>
  <c r="AF25" i="2"/>
  <c r="M25" i="2" l="1"/>
  <c r="M20" i="2"/>
  <c r="Q25" i="2"/>
  <c r="Q20" i="2"/>
  <c r="K20" i="2"/>
  <c r="K25" i="2"/>
  <c r="AG25" i="2"/>
  <c r="AG20" i="2"/>
  <c r="AE25" i="2"/>
  <c r="AE20" i="2"/>
</calcChain>
</file>

<file path=xl/sharedStrings.xml><?xml version="1.0" encoding="utf-8"?>
<sst xmlns="http://schemas.openxmlformats.org/spreadsheetml/2006/main" count="70" uniqueCount="67">
  <si>
    <t>Revenue</t>
  </si>
  <si>
    <t>COGS</t>
  </si>
  <si>
    <t>Gross profit</t>
  </si>
  <si>
    <t>SG&amp;A</t>
  </si>
  <si>
    <t>R&amp;D</t>
  </si>
  <si>
    <t>Operating expense</t>
  </si>
  <si>
    <t>Operating income</t>
  </si>
  <si>
    <t>Interest income</t>
  </si>
  <si>
    <t>Pretax</t>
  </si>
  <si>
    <t>Taxes</t>
  </si>
  <si>
    <t>Net income</t>
  </si>
  <si>
    <t>EPS</t>
  </si>
  <si>
    <t>Shares</t>
  </si>
  <si>
    <t>Gross margin</t>
  </si>
  <si>
    <t>Operating margin</t>
  </si>
  <si>
    <t>Net margin</t>
  </si>
  <si>
    <t>Tax rate</t>
  </si>
  <si>
    <t>Revenue y/y</t>
  </si>
  <si>
    <t>Price</t>
  </si>
  <si>
    <t>MC</t>
  </si>
  <si>
    <t>Cash</t>
  </si>
  <si>
    <t>Debt</t>
  </si>
  <si>
    <t>EV</t>
  </si>
  <si>
    <t>Interest exepense</t>
  </si>
  <si>
    <t>FY25</t>
  </si>
  <si>
    <t>FY24</t>
  </si>
  <si>
    <t>FY23</t>
  </si>
  <si>
    <t>FY14</t>
  </si>
  <si>
    <t>FY15</t>
  </si>
  <si>
    <t>FY16</t>
  </si>
  <si>
    <t>FY17</t>
  </si>
  <si>
    <t>FY18</t>
  </si>
  <si>
    <t>FY19</t>
  </si>
  <si>
    <t>FY20</t>
  </si>
  <si>
    <t>FY21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</si>
  <si>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</si>
  <si>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</si>
  <si>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</si>
  <si>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</si>
  <si>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</si>
  <si>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</si>
  <si>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</si>
  <si>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</si>
  <si>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</si>
  <si>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</si>
  <si>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FQ122</t>
  </si>
  <si>
    <t>FQ222</t>
  </si>
  <si>
    <t>FQ322</t>
  </si>
  <si>
    <t>FQ422</t>
  </si>
  <si>
    <t>FQ123</t>
  </si>
  <si>
    <t>FQ223</t>
  </si>
  <si>
    <t>FQ323</t>
  </si>
  <si>
    <t>FQ423</t>
  </si>
  <si>
    <t>FQ124</t>
  </si>
  <si>
    <t>FQ224</t>
  </si>
  <si>
    <t>FQ324</t>
  </si>
  <si>
    <t>FQ424</t>
  </si>
  <si>
    <t>FQ125</t>
  </si>
  <si>
    <t>FQ225</t>
  </si>
  <si>
    <t>FQ325</t>
  </si>
  <si>
    <t>FQ425</t>
  </si>
  <si>
    <t>Data Center</t>
  </si>
  <si>
    <t>Gaming and AI PC</t>
  </si>
  <si>
    <t>Visualization</t>
  </si>
  <si>
    <t>Automotive and Robotics</t>
  </si>
  <si>
    <t>Data Center y/y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</si>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</sst>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4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164" fontId="0" fillId="0" borderId="0" xfId="0" applyNumberFormat="1"/>
    <xf numFmtId="3" fontId="0" fillId="0" borderId="0" xfId="0" applyNumberFormat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</xdr:colOff>
      <xdr:row>0</xdr:row>
      <xdr:rowOff>19050</xdr:rowOff>
    </xdr:from>
    <xdr:to>
      <xdr:col>17</xdr:col>
      <xdr:colOff>28575</xdr:colOff>
      <xdr:row>79</xdr:row>
      <xdr:rowOff>19050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968ECED-3459-0EE6-D518-65A6BA818914}"/>
            </a:ext>
          </a:extLst>
        </xdr:cNvPr>
        <xdr:cNvCxnSpPr/>
      </xdr:nvCxnSpPr>
      <xdr:spPr>
        <a:xfrm>
          <a:off x="13335000" y="19050"/>
          <a:ext cx="0" cy="1198245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19050</xdr:colOff>
      <xdr:row>0</xdr:row>
      <xdr:rowOff>0</xdr:rowOff>
    </xdr:from>
    <xdr:to>
      <xdr:col>33</xdr:col>
      <xdr:colOff>19050</xdr:colOff>
      <xdr:row>71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B695EC5-08A0-46BE-B2EB-3780035311E2}"/>
            </a:ext>
          </a:extLst>
        </xdr:cNvPr>
        <xdr:cNvCxnSpPr/>
      </xdr:nvCxnSpPr>
      <xdr:spPr>
        <a:xfrm>
          <a:off x="22469475" y="0"/>
          <a:ext cx="0" cy="11534775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4CD59-3C94-4F9D-9ECB-6F0235CA20C0}">
  <dimension ref="K3:M8"/>
  <sheetViews>
    <sheetView workbookViewId="0">
      <selection activeCell="H18" sqref="H18"/>
    </sheetView>
  </sheetViews>
  <sheetFormatPr defaultRowHeight="12.75" x14ac:dyDescent="0.2"/>
  <sheetData>
    <row r="3" spans="11:13" x14ac:dyDescent="0.2">
      <c r="K3" t="s">
        <v>18</v>
      </c>
      <c r="L3" s="4">
        <v>103.45</v>
      </c>
    </row>
    <row r="4" spans="11:13" x14ac:dyDescent="0.2">
      <c r="K4" t="s">
        <v>12</v>
      </c>
      <c r="L4" s="1">
        <v>24400</v>
      </c>
      <c r="M4" s="9" t="s">
        <v>66</v>
      </c>
    </row>
    <row r="5" spans="11:13" x14ac:dyDescent="0.2">
      <c r="K5" t="s">
        <v>19</v>
      </c>
      <c r="L5" s="1">
        <f>+L3*L4</f>
        <v>2524180</v>
      </c>
      <c r="M5" s="9"/>
    </row>
    <row r="6" spans="11:13" x14ac:dyDescent="0.2">
      <c r="K6" t="s">
        <v>20</v>
      </c>
      <c r="L6" s="1">
        <f>8589+34621</f>
        <v>43210</v>
      </c>
      <c r="M6" s="9" t="s">
        <v>66</v>
      </c>
    </row>
    <row r="7" spans="11:13" x14ac:dyDescent="0.2">
      <c r="K7" t="s">
        <v>21</v>
      </c>
      <c r="L7" s="1">
        <v>8463</v>
      </c>
      <c r="M7" s="9" t="s">
        <v>66</v>
      </c>
    </row>
    <row r="8" spans="11:13" x14ac:dyDescent="0.2">
      <c r="K8" t="s">
        <v>22</v>
      </c>
      <c r="L8" s="1">
        <f>+L5-L6+L7</f>
        <v>2489433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933C6-84A1-481C-A75D-9E62BA2943F8}">
  <dimension ref="A1:AQ29"/>
  <sheetViews>
    <sheetView tabSelected="1" workbookViewId="0">
      <pane xSplit="1" ySplit="2" topLeftCell="X3" activePane="bottomRight" state="frozen"/>
      <selection pane="topRight" activeCell="B1" sqref="B1"/>
      <selection pane="bottomLeft" activeCell="A3" sqref="A3"/>
      <selection pane="bottomRight" activeCell="AB26" sqref="AB26"/>
    </sheetView>
  </sheetViews>
  <sheetFormatPr defaultRowHeight="12.75" x14ac:dyDescent="0.2"/>
  <cols>
    <col min="1" max="1" width="16.7109375" style="1" bestFit="1" customWidth="1"/>
    <col min="2" max="16384" width="9.140625" style="1"/>
  </cols>
  <sheetData>
    <row r="1" spans="1:43" s="7" customFormat="1" x14ac:dyDescent="0.2">
      <c r="J1" s="7">
        <v>45046</v>
      </c>
      <c r="K1" s="7">
        <v>45137</v>
      </c>
      <c r="L1" s="7">
        <v>45259</v>
      </c>
      <c r="M1" s="7">
        <v>45685</v>
      </c>
      <c r="N1" s="7">
        <v>45410</v>
      </c>
      <c r="O1" s="7">
        <v>45501</v>
      </c>
      <c r="P1" s="7">
        <v>45592</v>
      </c>
      <c r="Q1" s="7">
        <v>45683</v>
      </c>
      <c r="AE1" s="7">
        <v>44955</v>
      </c>
      <c r="AF1" s="7">
        <v>45319</v>
      </c>
      <c r="AG1" s="7">
        <v>45683</v>
      </c>
    </row>
    <row r="2" spans="1:43" x14ac:dyDescent="0.2">
      <c r="A2" s="2"/>
      <c r="B2" s="2" t="s">
        <v>45</v>
      </c>
      <c r="C2" s="2" t="s">
        <v>46</v>
      </c>
      <c r="D2" s="2" t="s">
        <v>47</v>
      </c>
      <c r="E2" s="2" t="s">
        <v>48</v>
      </c>
      <c r="F2" s="2" t="s">
        <v>49</v>
      </c>
      <c r="G2" s="2" t="s">
        <v>50</v>
      </c>
      <c r="H2" s="2" t="s">
        <v>51</v>
      </c>
      <c r="I2" s="2" t="s">
        <v>52</v>
      </c>
      <c r="J2" s="2" t="s">
        <v>53</v>
      </c>
      <c r="K2" s="2" t="s">
        <v>54</v>
      </c>
      <c r="L2" s="2" t="s">
        <v>55</v>
      </c>
      <c r="M2" s="2" t="s">
        <v>56</v>
      </c>
      <c r="N2" s="2" t="s">
        <v>57</v>
      </c>
      <c r="O2" s="2" t="s">
        <v>58</v>
      </c>
      <c r="P2" s="2" t="s">
        <v>59</v>
      </c>
      <c r="Q2" s="2" t="s">
        <v>60</v>
      </c>
      <c r="R2" s="2"/>
      <c r="S2" s="2"/>
      <c r="T2" s="2"/>
      <c r="U2" s="2"/>
      <c r="W2" t="s">
        <v>27</v>
      </c>
      <c r="X2" t="s">
        <v>28</v>
      </c>
      <c r="Y2" t="s">
        <v>29</v>
      </c>
      <c r="Z2" t="s">
        <v>30</v>
      </c>
      <c r="AA2" t="s">
        <v>31</v>
      </c>
      <c r="AB2" t="s">
        <v>32</v>
      </c>
      <c r="AC2" t="s">
        <v>33</v>
      </c>
      <c r="AD2" t="s">
        <v>34</v>
      </c>
      <c r="AE2" t="s">
        <v>26</v>
      </c>
      <c r="AF2" t="s">
        <v>25</v>
      </c>
      <c r="AG2" t="s">
        <v>24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43</v>
      </c>
      <c r="AQ2" t="s">
        <v>44</v>
      </c>
    </row>
    <row r="3" spans="1:43" x14ac:dyDescent="0.2">
      <c r="A3" s="8" t="s">
        <v>61</v>
      </c>
      <c r="B3" s="2">
        <v>2050</v>
      </c>
      <c r="C3" s="2">
        <v>2370</v>
      </c>
      <c r="D3" s="2">
        <v>2940</v>
      </c>
      <c r="E3" s="2">
        <v>3260</v>
      </c>
      <c r="F3" s="2">
        <v>3750</v>
      </c>
      <c r="G3" s="2">
        <v>3810</v>
      </c>
      <c r="H3" s="2">
        <v>3830</v>
      </c>
      <c r="I3" s="2">
        <v>3620</v>
      </c>
      <c r="J3" s="2">
        <v>4280</v>
      </c>
      <c r="K3" s="2">
        <v>10320</v>
      </c>
      <c r="L3" s="2">
        <v>14510</v>
      </c>
      <c r="M3" s="2">
        <v>18400</v>
      </c>
      <c r="N3" s="2">
        <v>22600</v>
      </c>
      <c r="O3" s="2">
        <v>26300</v>
      </c>
      <c r="P3" s="2">
        <v>30800</v>
      </c>
      <c r="Q3" s="2">
        <v>35600</v>
      </c>
      <c r="R3" s="2"/>
      <c r="S3" s="2"/>
      <c r="T3" s="2"/>
      <c r="U3" s="2"/>
      <c r="W3"/>
      <c r="X3"/>
      <c r="Y3"/>
      <c r="Z3"/>
      <c r="AA3"/>
      <c r="AB3"/>
      <c r="AC3"/>
      <c r="AD3"/>
      <c r="AE3"/>
      <c r="AF3"/>
      <c r="AG3" s="1">
        <f>+SUM(N3:Q3)</f>
        <v>115300</v>
      </c>
      <c r="AH3"/>
      <c r="AI3"/>
      <c r="AJ3"/>
      <c r="AK3"/>
      <c r="AL3"/>
      <c r="AM3"/>
      <c r="AN3"/>
      <c r="AO3"/>
      <c r="AP3"/>
      <c r="AQ3"/>
    </row>
    <row r="4" spans="1:43" x14ac:dyDescent="0.2">
      <c r="A4" s="8" t="s">
        <v>62</v>
      </c>
      <c r="B4" s="2">
        <v>2760</v>
      </c>
      <c r="C4" s="2">
        <v>3060</v>
      </c>
      <c r="D4" s="2">
        <v>3220</v>
      </c>
      <c r="E4" s="2">
        <v>3420</v>
      </c>
      <c r="F4" s="2">
        <v>3620</v>
      </c>
      <c r="G4" s="2">
        <v>2040</v>
      </c>
      <c r="H4" s="2">
        <v>1570</v>
      </c>
      <c r="I4" s="2">
        <v>1830</v>
      </c>
      <c r="J4" s="2">
        <v>2240</v>
      </c>
      <c r="K4" s="2">
        <v>2490</v>
      </c>
      <c r="L4" s="2">
        <v>2860</v>
      </c>
      <c r="M4" s="2">
        <v>2900</v>
      </c>
      <c r="N4" s="2">
        <v>2600</v>
      </c>
      <c r="O4" s="2">
        <v>2900</v>
      </c>
      <c r="P4" s="2">
        <v>3300</v>
      </c>
      <c r="Q4" s="2">
        <v>2500</v>
      </c>
      <c r="R4" s="2"/>
      <c r="S4" s="2"/>
      <c r="T4" s="2"/>
      <c r="U4" s="2"/>
      <c r="W4"/>
      <c r="X4"/>
      <c r="Y4"/>
      <c r="Z4"/>
      <c r="AA4"/>
      <c r="AB4"/>
      <c r="AC4"/>
      <c r="AD4"/>
      <c r="AE4"/>
      <c r="AF4"/>
      <c r="AG4" s="1">
        <f t="shared" ref="AG4:AG6" si="0">+SUM(N4:Q4)</f>
        <v>11300</v>
      </c>
      <c r="AH4"/>
      <c r="AI4"/>
      <c r="AJ4"/>
      <c r="AK4"/>
      <c r="AL4"/>
      <c r="AM4"/>
      <c r="AN4"/>
      <c r="AO4"/>
      <c r="AP4"/>
      <c r="AQ4"/>
    </row>
    <row r="5" spans="1:43" x14ac:dyDescent="0.2">
      <c r="A5" s="8" t="s">
        <v>63</v>
      </c>
      <c r="B5" s="2">
        <v>372</v>
      </c>
      <c r="C5" s="2">
        <v>519</v>
      </c>
      <c r="D5" s="2">
        <v>577</v>
      </c>
      <c r="E5" s="2">
        <v>643</v>
      </c>
      <c r="F5" s="2">
        <v>622</v>
      </c>
      <c r="G5" s="2">
        <v>496</v>
      </c>
      <c r="H5" s="2">
        <v>200</v>
      </c>
      <c r="I5" s="2">
        <v>226</v>
      </c>
      <c r="J5" s="2">
        <v>295</v>
      </c>
      <c r="K5" s="2">
        <v>379</v>
      </c>
      <c r="L5" s="2">
        <v>416</v>
      </c>
      <c r="M5" s="2">
        <v>463</v>
      </c>
      <c r="N5" s="2">
        <v>427</v>
      </c>
      <c r="O5" s="2">
        <v>454</v>
      </c>
      <c r="P5" s="2">
        <v>486</v>
      </c>
      <c r="Q5" s="2">
        <v>511</v>
      </c>
      <c r="R5" s="2"/>
      <c r="S5" s="2"/>
      <c r="T5" s="2"/>
      <c r="U5" s="2"/>
      <c r="W5"/>
      <c r="X5"/>
      <c r="Y5"/>
      <c r="Z5"/>
      <c r="AA5"/>
      <c r="AB5"/>
      <c r="AC5"/>
      <c r="AD5"/>
      <c r="AE5"/>
      <c r="AF5"/>
      <c r="AG5" s="1">
        <f t="shared" si="0"/>
        <v>1878</v>
      </c>
      <c r="AH5"/>
      <c r="AI5"/>
      <c r="AJ5"/>
      <c r="AK5"/>
      <c r="AL5"/>
      <c r="AM5"/>
      <c r="AN5"/>
      <c r="AO5"/>
      <c r="AP5"/>
      <c r="AQ5"/>
    </row>
    <row r="6" spans="1:43" x14ac:dyDescent="0.2">
      <c r="A6" s="8" t="s">
        <v>64</v>
      </c>
      <c r="B6" s="2">
        <v>154</v>
      </c>
      <c r="C6" s="2">
        <v>152</v>
      </c>
      <c r="D6" s="2">
        <v>135</v>
      </c>
      <c r="E6" s="2">
        <v>125</v>
      </c>
      <c r="F6" s="2">
        <v>138</v>
      </c>
      <c r="G6" s="2">
        <v>220</v>
      </c>
      <c r="H6" s="2">
        <v>251</v>
      </c>
      <c r="I6" s="2">
        <v>294</v>
      </c>
      <c r="J6" s="2">
        <v>296</v>
      </c>
      <c r="K6" s="2">
        <v>253</v>
      </c>
      <c r="L6" s="2">
        <v>261</v>
      </c>
      <c r="M6" s="2">
        <v>281</v>
      </c>
      <c r="N6" s="2">
        <v>329</v>
      </c>
      <c r="O6" s="2">
        <v>346</v>
      </c>
      <c r="P6" s="2">
        <v>449</v>
      </c>
      <c r="Q6" s="2">
        <v>570</v>
      </c>
      <c r="R6" s="2"/>
      <c r="S6" s="2"/>
      <c r="T6" s="2"/>
      <c r="U6" s="2"/>
      <c r="W6"/>
      <c r="X6"/>
      <c r="Y6"/>
      <c r="Z6"/>
      <c r="AA6"/>
      <c r="AB6"/>
      <c r="AC6"/>
      <c r="AD6"/>
      <c r="AE6"/>
      <c r="AF6"/>
      <c r="AG6" s="1">
        <f t="shared" si="0"/>
        <v>1694</v>
      </c>
      <c r="AH6"/>
      <c r="AI6"/>
      <c r="AJ6"/>
      <c r="AK6"/>
      <c r="AL6"/>
      <c r="AM6"/>
      <c r="AN6"/>
      <c r="AO6"/>
      <c r="AP6"/>
      <c r="AQ6"/>
    </row>
    <row r="7" spans="1:43" x14ac:dyDescent="0.2">
      <c r="A7" s="8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</row>
    <row r="8" spans="1:43" s="5" customFormat="1" x14ac:dyDescent="0.2">
      <c r="A8" s="5" t="s">
        <v>0</v>
      </c>
      <c r="J8" s="5">
        <v>7192</v>
      </c>
      <c r="K8" s="5">
        <v>13507</v>
      </c>
      <c r="L8" s="5">
        <v>18120</v>
      </c>
      <c r="M8" s="5">
        <f>+AF8-SUM(J8:L8)</f>
        <v>22103</v>
      </c>
      <c r="N8" s="5">
        <v>26044</v>
      </c>
      <c r="O8" s="5">
        <v>30040</v>
      </c>
      <c r="P8" s="5">
        <v>35082</v>
      </c>
      <c r="Q8" s="5">
        <f>+AG8-SUM(N8:P8)</f>
        <v>39331</v>
      </c>
      <c r="R8" s="5">
        <f>+Q8+5000</f>
        <v>44331</v>
      </c>
      <c r="S8" s="5">
        <f t="shared" ref="S8:T8" si="1">+R8+5000</f>
        <v>49331</v>
      </c>
      <c r="T8" s="5">
        <f t="shared" si="1"/>
        <v>54331</v>
      </c>
      <c r="U8" s="5">
        <f>+T8+5000</f>
        <v>59331</v>
      </c>
      <c r="AE8" s="5">
        <v>26974</v>
      </c>
      <c r="AF8" s="5">
        <v>60922</v>
      </c>
      <c r="AG8" s="5">
        <v>130497</v>
      </c>
      <c r="AH8" s="5">
        <f>+SUM(R8:U8)</f>
        <v>207324</v>
      </c>
    </row>
    <row r="9" spans="1:43" x14ac:dyDescent="0.2">
      <c r="A9" s="1" t="s">
        <v>1</v>
      </c>
      <c r="J9" s="1">
        <v>2544</v>
      </c>
      <c r="K9" s="1">
        <v>4045</v>
      </c>
      <c r="L9" s="1">
        <v>4720</v>
      </c>
      <c r="M9" s="1">
        <f>+AF9-SUM(J9:L9)</f>
        <v>5312</v>
      </c>
      <c r="N9" s="1">
        <v>5638</v>
      </c>
      <c r="O9" s="1">
        <v>7466</v>
      </c>
      <c r="P9" s="1">
        <v>8926</v>
      </c>
      <c r="Q9" s="1">
        <f>+AG9-SUM(N9:P9)</f>
        <v>10609</v>
      </c>
      <c r="AE9" s="1">
        <v>11618</v>
      </c>
      <c r="AF9" s="1">
        <v>16621</v>
      </c>
      <c r="AG9" s="1">
        <v>32639</v>
      </c>
    </row>
    <row r="10" spans="1:43" s="5" customFormat="1" x14ac:dyDescent="0.2">
      <c r="A10" s="5" t="s">
        <v>2</v>
      </c>
      <c r="J10" s="5">
        <f t="shared" ref="J10:Q10" si="2">+J8-J9</f>
        <v>4648</v>
      </c>
      <c r="K10" s="5">
        <f t="shared" si="2"/>
        <v>9462</v>
      </c>
      <c r="L10" s="5">
        <f t="shared" si="2"/>
        <v>13400</v>
      </c>
      <c r="M10" s="5">
        <f t="shared" si="2"/>
        <v>16791</v>
      </c>
      <c r="N10" s="5">
        <f t="shared" si="2"/>
        <v>20406</v>
      </c>
      <c r="O10" s="5">
        <f t="shared" si="2"/>
        <v>22574</v>
      </c>
      <c r="P10" s="5">
        <f t="shared" si="2"/>
        <v>26156</v>
      </c>
      <c r="Q10" s="5">
        <f t="shared" si="2"/>
        <v>28722</v>
      </c>
      <c r="AE10" s="5">
        <f>+AE8-AE9</f>
        <v>15356</v>
      </c>
      <c r="AF10" s="5">
        <f>+AF8-AF9</f>
        <v>44301</v>
      </c>
      <c r="AG10" s="5">
        <f>+AG8-AG9</f>
        <v>97858</v>
      </c>
    </row>
    <row r="11" spans="1:43" x14ac:dyDescent="0.2">
      <c r="A11" s="1" t="s">
        <v>4</v>
      </c>
      <c r="J11" s="1">
        <v>1875</v>
      </c>
      <c r="K11" s="1">
        <v>2040</v>
      </c>
      <c r="L11" s="1">
        <v>2294</v>
      </c>
      <c r="M11" s="1">
        <f t="shared" ref="M11:M12" si="3">+AF11-SUM(J11:L11)</f>
        <v>2466</v>
      </c>
      <c r="N11" s="1">
        <v>2720</v>
      </c>
      <c r="O11" s="1">
        <v>3090</v>
      </c>
      <c r="P11" s="1">
        <v>3390</v>
      </c>
      <c r="Q11" s="1">
        <f t="shared" ref="Q11:Q12" si="4">+AG11-SUM(N11:P11)</f>
        <v>3714</v>
      </c>
      <c r="AE11" s="1">
        <v>7339</v>
      </c>
      <c r="AF11" s="1">
        <v>8675</v>
      </c>
      <c r="AG11" s="1">
        <v>12914</v>
      </c>
    </row>
    <row r="12" spans="1:43" x14ac:dyDescent="0.2">
      <c r="A12" s="1" t="s">
        <v>3</v>
      </c>
      <c r="J12" s="1">
        <v>633</v>
      </c>
      <c r="K12" s="1">
        <v>622</v>
      </c>
      <c r="L12" s="1">
        <v>689</v>
      </c>
      <c r="M12" s="1">
        <f t="shared" si="3"/>
        <v>710</v>
      </c>
      <c r="N12" s="1">
        <v>777</v>
      </c>
      <c r="O12" s="1">
        <v>842</v>
      </c>
      <c r="P12" s="1">
        <v>897</v>
      </c>
      <c r="Q12" s="1">
        <f t="shared" si="4"/>
        <v>975</v>
      </c>
      <c r="AE12" s="1">
        <v>2440</v>
      </c>
      <c r="AF12" s="1">
        <v>2654</v>
      </c>
      <c r="AG12" s="1">
        <v>3491</v>
      </c>
    </row>
    <row r="13" spans="1:43" x14ac:dyDescent="0.2">
      <c r="A13" s="1" t="s">
        <v>5</v>
      </c>
      <c r="J13" s="1">
        <f t="shared" ref="J13:Q13" si="5">+SUM(J11:J12)</f>
        <v>2508</v>
      </c>
      <c r="K13" s="1">
        <f t="shared" si="5"/>
        <v>2662</v>
      </c>
      <c r="L13" s="1">
        <f t="shared" si="5"/>
        <v>2983</v>
      </c>
      <c r="M13" s="1">
        <f t="shared" si="5"/>
        <v>3176</v>
      </c>
      <c r="N13" s="1">
        <f t="shared" si="5"/>
        <v>3497</v>
      </c>
      <c r="O13" s="1">
        <f t="shared" si="5"/>
        <v>3932</v>
      </c>
      <c r="P13" s="1">
        <f t="shared" si="5"/>
        <v>4287</v>
      </c>
      <c r="Q13" s="1">
        <f t="shared" si="5"/>
        <v>4689</v>
      </c>
      <c r="AE13" s="1">
        <f>+SUM(AE11:AE12)</f>
        <v>9779</v>
      </c>
      <c r="AF13" s="1">
        <f>+SUM(AF11:AF12)</f>
        <v>11329</v>
      </c>
      <c r="AG13" s="1">
        <f>+SUM(AG11:AG12)</f>
        <v>16405</v>
      </c>
    </row>
    <row r="14" spans="1:43" s="5" customFormat="1" x14ac:dyDescent="0.2">
      <c r="A14" s="5" t="s">
        <v>6</v>
      </c>
      <c r="J14" s="5">
        <f t="shared" ref="J14:Q14" si="6">+J10-J13</f>
        <v>2140</v>
      </c>
      <c r="K14" s="5">
        <f t="shared" si="6"/>
        <v>6800</v>
      </c>
      <c r="L14" s="5">
        <f t="shared" si="6"/>
        <v>10417</v>
      </c>
      <c r="M14" s="5">
        <f t="shared" si="6"/>
        <v>13615</v>
      </c>
      <c r="N14" s="5">
        <f t="shared" si="6"/>
        <v>16909</v>
      </c>
      <c r="O14" s="5">
        <f t="shared" si="6"/>
        <v>18642</v>
      </c>
      <c r="P14" s="5">
        <f t="shared" si="6"/>
        <v>21869</v>
      </c>
      <c r="Q14" s="5">
        <f t="shared" si="6"/>
        <v>24033</v>
      </c>
      <c r="AE14" s="5">
        <f>+AE10-AE13</f>
        <v>5577</v>
      </c>
      <c r="AF14" s="5">
        <f>+AF10-AF13</f>
        <v>32972</v>
      </c>
      <c r="AG14" s="5">
        <f>+AG10-AG13</f>
        <v>81453</v>
      </c>
    </row>
    <row r="15" spans="1:43" x14ac:dyDescent="0.2">
      <c r="A15" s="1" t="s">
        <v>7</v>
      </c>
      <c r="J15" s="1">
        <v>150</v>
      </c>
      <c r="K15" s="1">
        <v>187</v>
      </c>
      <c r="L15" s="1">
        <v>234</v>
      </c>
      <c r="M15" s="1">
        <f t="shared" ref="M15:M18" si="7">+AF15-SUM(J15:L15)</f>
        <v>295</v>
      </c>
      <c r="N15" s="1">
        <v>359</v>
      </c>
      <c r="O15" s="1">
        <v>444</v>
      </c>
      <c r="P15" s="1">
        <v>472</v>
      </c>
      <c r="Q15" s="1">
        <f t="shared" ref="Q15:Q18" si="8">+AG15-SUM(N15:P15)</f>
        <v>511</v>
      </c>
      <c r="AE15" s="1">
        <v>267</v>
      </c>
      <c r="AF15" s="1">
        <v>866</v>
      </c>
      <c r="AG15" s="1">
        <v>1786</v>
      </c>
    </row>
    <row r="16" spans="1:43" x14ac:dyDescent="0.2">
      <c r="A16" s="1" t="s">
        <v>23</v>
      </c>
      <c r="J16" s="1">
        <v>-66</v>
      </c>
      <c r="K16" s="1">
        <v>-65</v>
      </c>
      <c r="L16" s="1">
        <v>-63</v>
      </c>
      <c r="M16" s="1">
        <f t="shared" si="7"/>
        <v>-63</v>
      </c>
      <c r="N16" s="1">
        <v>-64</v>
      </c>
      <c r="O16" s="1">
        <v>-61</v>
      </c>
      <c r="P16" s="1">
        <v>-61</v>
      </c>
      <c r="Q16" s="1">
        <f t="shared" si="8"/>
        <v>-61</v>
      </c>
      <c r="AE16" s="1">
        <v>-262</v>
      </c>
      <c r="AF16" s="1">
        <v>-257</v>
      </c>
      <c r="AG16" s="1">
        <v>-247</v>
      </c>
    </row>
    <row r="17" spans="1:33" x14ac:dyDescent="0.2">
      <c r="A17" s="1" t="s">
        <v>8</v>
      </c>
      <c r="J17" s="1">
        <f t="shared" ref="J17:Q17" si="9">+J14+SUM(J15:J16)</f>
        <v>2224</v>
      </c>
      <c r="K17" s="1">
        <f t="shared" si="9"/>
        <v>6922</v>
      </c>
      <c r="L17" s="1">
        <f t="shared" si="9"/>
        <v>10588</v>
      </c>
      <c r="M17" s="1">
        <f t="shared" si="9"/>
        <v>13847</v>
      </c>
      <c r="N17" s="1">
        <f t="shared" si="9"/>
        <v>17204</v>
      </c>
      <c r="O17" s="1">
        <f t="shared" si="9"/>
        <v>19025</v>
      </c>
      <c r="P17" s="1">
        <f t="shared" si="9"/>
        <v>22280</v>
      </c>
      <c r="Q17" s="1">
        <f t="shared" si="9"/>
        <v>24483</v>
      </c>
      <c r="AE17" s="1">
        <f>+AE14+SUM(AE15:AE16)</f>
        <v>5582</v>
      </c>
      <c r="AF17" s="1">
        <f>+AF14+SUM(AF15:AF16)</f>
        <v>33581</v>
      </c>
      <c r="AG17" s="1">
        <f>+AG14+SUM(AG15:AG16)</f>
        <v>82992</v>
      </c>
    </row>
    <row r="18" spans="1:33" x14ac:dyDescent="0.2">
      <c r="A18" s="1" t="s">
        <v>9</v>
      </c>
      <c r="J18" s="1">
        <v>166</v>
      </c>
      <c r="K18" s="1">
        <v>793</v>
      </c>
      <c r="L18" s="1">
        <v>1279</v>
      </c>
      <c r="M18" s="1">
        <f t="shared" si="7"/>
        <v>1820</v>
      </c>
      <c r="N18" s="1">
        <v>2398</v>
      </c>
      <c r="O18" s="1">
        <v>2615</v>
      </c>
      <c r="P18" s="1">
        <v>3007</v>
      </c>
      <c r="Q18" s="1">
        <f t="shared" si="8"/>
        <v>3126</v>
      </c>
      <c r="AE18" s="1">
        <v>-187</v>
      </c>
      <c r="AF18" s="1">
        <v>4058</v>
      </c>
      <c r="AG18" s="1">
        <v>11146</v>
      </c>
    </row>
    <row r="19" spans="1:33" s="5" customFormat="1" x14ac:dyDescent="0.2">
      <c r="A19" s="5" t="s">
        <v>10</v>
      </c>
      <c r="J19" s="5">
        <f t="shared" ref="J19:Q19" si="10">+J17-J18</f>
        <v>2058</v>
      </c>
      <c r="K19" s="5">
        <f t="shared" si="10"/>
        <v>6129</v>
      </c>
      <c r="L19" s="5">
        <f t="shared" si="10"/>
        <v>9309</v>
      </c>
      <c r="M19" s="5">
        <f t="shared" si="10"/>
        <v>12027</v>
      </c>
      <c r="N19" s="5">
        <f t="shared" si="10"/>
        <v>14806</v>
      </c>
      <c r="O19" s="5">
        <f t="shared" si="10"/>
        <v>16410</v>
      </c>
      <c r="P19" s="5">
        <f t="shared" si="10"/>
        <v>19273</v>
      </c>
      <c r="Q19" s="5">
        <f t="shared" si="10"/>
        <v>21357</v>
      </c>
      <c r="AE19" s="5">
        <f>+AE17-AE18</f>
        <v>5769</v>
      </c>
      <c r="AF19" s="5">
        <f>+AF17-AF18</f>
        <v>29523</v>
      </c>
      <c r="AG19" s="5">
        <f>+AG17-AG18</f>
        <v>71846</v>
      </c>
    </row>
    <row r="20" spans="1:33" s="4" customFormat="1" x14ac:dyDescent="0.2">
      <c r="A20" s="4" t="s">
        <v>11</v>
      </c>
      <c r="J20" s="4">
        <f t="shared" ref="J20:Q20" si="11">+J19/J21</f>
        <v>0.82650602409638552</v>
      </c>
      <c r="K20" s="4">
        <f t="shared" si="11"/>
        <v>0.2452188525246059</v>
      </c>
      <c r="L20" s="4">
        <f t="shared" si="11"/>
        <v>0.37325581395348839</v>
      </c>
      <c r="M20" s="4">
        <f t="shared" si="11"/>
        <v>0.4830120481927711</v>
      </c>
      <c r="N20" s="4">
        <f t="shared" si="11"/>
        <v>5.9485737243873045</v>
      </c>
      <c r="O20" s="4">
        <f t="shared" si="11"/>
        <v>0.66041532517707657</v>
      </c>
      <c r="P20" s="4">
        <f t="shared" si="11"/>
        <v>0.7779526923387422</v>
      </c>
      <c r="Q20" s="4">
        <f t="shared" si="11"/>
        <v>0.86444588359103047</v>
      </c>
      <c r="AE20" s="4">
        <f>+AE19/AE21</f>
        <v>0.23011567610690067</v>
      </c>
      <c r="AF20" s="4">
        <f>+AF19/AF21</f>
        <v>1.1837610264635123</v>
      </c>
      <c r="AG20" s="4">
        <f>+AG19/AG21</f>
        <v>2.8965489437187548</v>
      </c>
    </row>
    <row r="21" spans="1:33" x14ac:dyDescent="0.2">
      <c r="A21" s="1" t="s">
        <v>12</v>
      </c>
      <c r="J21" s="1">
        <v>2490</v>
      </c>
      <c r="K21" s="1">
        <v>24994</v>
      </c>
      <c r="L21" s="1">
        <v>24940</v>
      </c>
      <c r="M21" s="1">
        <v>24900</v>
      </c>
      <c r="N21" s="1">
        <v>2489</v>
      </c>
      <c r="O21" s="1">
        <v>24848</v>
      </c>
      <c r="P21" s="1">
        <v>24774</v>
      </c>
      <c r="Q21" s="1">
        <v>24706</v>
      </c>
      <c r="AE21" s="1">
        <v>25070</v>
      </c>
      <c r="AF21" s="1">
        <v>24940</v>
      </c>
      <c r="AG21" s="1">
        <v>24804</v>
      </c>
    </row>
    <row r="23" spans="1:33" s="3" customFormat="1" x14ac:dyDescent="0.2">
      <c r="A23" s="3" t="s">
        <v>13</v>
      </c>
      <c r="J23" s="3">
        <f t="shared" ref="J23:Q23" si="12">+J10/J8</f>
        <v>0.64627363737486099</v>
      </c>
      <c r="K23" s="3">
        <f t="shared" si="12"/>
        <v>0.7005256533649219</v>
      </c>
      <c r="L23" s="3">
        <f t="shared" si="12"/>
        <v>0.73951434878587197</v>
      </c>
      <c r="M23" s="3">
        <f t="shared" si="12"/>
        <v>0.75967063294575399</v>
      </c>
      <c r="N23" s="3">
        <f t="shared" si="12"/>
        <v>0.78352019659038552</v>
      </c>
      <c r="O23" s="3">
        <f t="shared" si="12"/>
        <v>0.75146471371504664</v>
      </c>
      <c r="P23" s="3">
        <f t="shared" si="12"/>
        <v>0.74556752750698363</v>
      </c>
      <c r="Q23" s="3">
        <f t="shared" si="12"/>
        <v>0.73026365970862683</v>
      </c>
      <c r="AE23" s="3">
        <f>+AE10/AE8</f>
        <v>0.56928894490991322</v>
      </c>
      <c r="AF23" s="3">
        <f>+AF10/AF8</f>
        <v>0.72717573290436954</v>
      </c>
      <c r="AG23" s="3">
        <f>+AG10/AG8</f>
        <v>0.74988697058169917</v>
      </c>
    </row>
    <row r="24" spans="1:33" s="3" customFormat="1" x14ac:dyDescent="0.2">
      <c r="A24" s="3" t="s">
        <v>14</v>
      </c>
      <c r="J24" s="3">
        <f t="shared" ref="J24:Q24" si="13">+J14/J8</f>
        <v>0.29755283648498332</v>
      </c>
      <c r="K24" s="3">
        <f t="shared" si="13"/>
        <v>0.50344265936181243</v>
      </c>
      <c r="L24" s="3">
        <f t="shared" si="13"/>
        <v>0.5748896247240618</v>
      </c>
      <c r="M24" s="3">
        <f t="shared" si="13"/>
        <v>0.61597973125820027</v>
      </c>
      <c r="N24" s="3">
        <f t="shared" si="13"/>
        <v>0.64924742743050223</v>
      </c>
      <c r="O24" s="3">
        <f t="shared" si="13"/>
        <v>0.62057256990679099</v>
      </c>
      <c r="P24" s="3">
        <f t="shared" si="13"/>
        <v>0.62336810900176731</v>
      </c>
      <c r="Q24" s="3">
        <f t="shared" si="13"/>
        <v>0.61104472299204193</v>
      </c>
      <c r="AE24" s="3">
        <f>+AE14/AE8</f>
        <v>0.20675465262845702</v>
      </c>
      <c r="AF24" s="3">
        <f>+AF14/AF8</f>
        <v>0.54121663766783756</v>
      </c>
      <c r="AG24" s="3">
        <f>+AG14/AG8</f>
        <v>0.62417526839697468</v>
      </c>
    </row>
    <row r="25" spans="1:33" s="3" customFormat="1" x14ac:dyDescent="0.2">
      <c r="A25" s="3" t="s">
        <v>15</v>
      </c>
      <c r="J25" s="3">
        <f t="shared" ref="J25:Q25" si="14">+J19/J8</f>
        <v>0.2861512791991101</v>
      </c>
      <c r="K25" s="3">
        <f t="shared" si="14"/>
        <v>0.45376471459243356</v>
      </c>
      <c r="L25" s="3">
        <f t="shared" si="14"/>
        <v>0.51374172185430467</v>
      </c>
      <c r="M25" s="3">
        <f t="shared" si="14"/>
        <v>0.54413428041442335</v>
      </c>
      <c r="N25" s="3">
        <f t="shared" si="14"/>
        <v>0.56849946244816463</v>
      </c>
      <c r="O25" s="3">
        <f t="shared" si="14"/>
        <v>0.54627163781624499</v>
      </c>
      <c r="P25" s="3">
        <f t="shared" si="14"/>
        <v>0.54937004731771277</v>
      </c>
      <c r="Q25" s="3">
        <f t="shared" si="14"/>
        <v>0.54300678853830309</v>
      </c>
      <c r="AE25" s="3">
        <f>+AE19/AE8</f>
        <v>0.21387261807666641</v>
      </c>
      <c r="AF25" s="3">
        <f>+AF19/AF8</f>
        <v>0.48460326318899577</v>
      </c>
      <c r="AG25" s="3">
        <f>+AG19/AG8</f>
        <v>0.55055671777895276</v>
      </c>
    </row>
    <row r="26" spans="1:33" s="3" customFormat="1" x14ac:dyDescent="0.2">
      <c r="A26" s="3" t="s">
        <v>16</v>
      </c>
      <c r="J26" s="3">
        <f t="shared" ref="J26:Q26" si="15">+J18/J17</f>
        <v>7.4640287769784167E-2</v>
      </c>
      <c r="K26" s="3">
        <f t="shared" si="15"/>
        <v>0.11456226524125974</v>
      </c>
      <c r="L26" s="3">
        <f t="shared" si="15"/>
        <v>0.120797128825085</v>
      </c>
      <c r="M26" s="3">
        <f t="shared" si="15"/>
        <v>0.13143641221925326</v>
      </c>
      <c r="N26" s="3">
        <f t="shared" si="15"/>
        <v>0.13938618925831203</v>
      </c>
      <c r="O26" s="3">
        <f t="shared" si="15"/>
        <v>0.13745072273324574</v>
      </c>
      <c r="P26" s="3">
        <f t="shared" si="15"/>
        <v>0.13496409335727111</v>
      </c>
      <c r="Q26" s="3">
        <f t="shared" si="15"/>
        <v>0.1276804313196912</v>
      </c>
      <c r="AE26" s="3">
        <f>+AE18/AE17</f>
        <v>-3.350053744177714E-2</v>
      </c>
      <c r="AF26" s="3">
        <f>+AF18/AF17</f>
        <v>0.12084214287841338</v>
      </c>
      <c r="AG26" s="3">
        <f>+AG18/AG17</f>
        <v>0.13430210140736457</v>
      </c>
    </row>
    <row r="27" spans="1:33" s="3" customFormat="1" x14ac:dyDescent="0.2"/>
    <row r="28" spans="1:33" s="6" customFormat="1" x14ac:dyDescent="0.2">
      <c r="A28" s="6" t="s">
        <v>17</v>
      </c>
      <c r="J28" s="6" t="e">
        <f t="shared" ref="J28:Q28" si="16">+J8/F8-1</f>
        <v>#DIV/0!</v>
      </c>
      <c r="K28" s="6" t="e">
        <f t="shared" si="16"/>
        <v>#DIV/0!</v>
      </c>
      <c r="L28" s="6" t="e">
        <f t="shared" si="16"/>
        <v>#DIV/0!</v>
      </c>
      <c r="M28" s="6" t="e">
        <f t="shared" si="16"/>
        <v>#DIV/0!</v>
      </c>
      <c r="N28" s="6">
        <f t="shared" si="16"/>
        <v>2.6212458286985538</v>
      </c>
      <c r="O28" s="6">
        <f t="shared" si="16"/>
        <v>1.2240319834160065</v>
      </c>
      <c r="P28" s="6">
        <f t="shared" si="16"/>
        <v>0.93609271523178816</v>
      </c>
      <c r="Q28" s="6">
        <f t="shared" si="16"/>
        <v>0.77944170474596208</v>
      </c>
      <c r="AE28" s="6" t="e">
        <f>+AE8/AD8-1</f>
        <v>#DIV/0!</v>
      </c>
      <c r="AF28" s="6">
        <f>+AF8/AE8-1</f>
        <v>1.2585452658115224</v>
      </c>
      <c r="AG28" s="6">
        <f>+AG8/AF8-1</f>
        <v>1.1420340763599355</v>
      </c>
    </row>
    <row r="29" spans="1:33" s="3" customFormat="1" x14ac:dyDescent="0.2">
      <c r="A29" s="3" t="s">
        <v>65</v>
      </c>
      <c r="J29" s="3">
        <f t="shared" ref="J29:P29" si="17">+J3/F3-1</f>
        <v>0.14133333333333331</v>
      </c>
      <c r="K29" s="3">
        <f t="shared" si="17"/>
        <v>1.7086614173228347</v>
      </c>
      <c r="L29" s="3">
        <f t="shared" si="17"/>
        <v>2.7885117493472587</v>
      </c>
      <c r="M29" s="3">
        <f t="shared" si="17"/>
        <v>4.0828729281767959</v>
      </c>
      <c r="N29" s="3">
        <f t="shared" si="17"/>
        <v>4.2803738317757007</v>
      </c>
      <c r="O29" s="3">
        <f t="shared" si="17"/>
        <v>1.5484496124031009</v>
      </c>
      <c r="P29" s="3">
        <f t="shared" si="17"/>
        <v>1.1226740179186767</v>
      </c>
      <c r="Q29" s="3">
        <f>+Q3/M3-1</f>
        <v>0.93478260869565211</v>
      </c>
      <c r="AG29" s="3" t="e">
        <f>+AG3/AF3-1</f>
        <v>#DIV/0!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</dc:creator>
  <cp:lastModifiedBy>Fidel</cp:lastModifiedBy>
  <dcterms:created xsi:type="dcterms:W3CDTF">2025-04-08T12:03:24Z</dcterms:created>
  <dcterms:modified xsi:type="dcterms:W3CDTF">2025-04-16T17:44:52Z</dcterms:modified>
</cp:coreProperties>
</file>