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Main\Information Technology\"/>
    </mc:Choice>
  </mc:AlternateContent>
  <xr:revisionPtr revIDLastSave="0" documentId="13_ncr:1_{E1F7BF4E-1E88-4A72-99C8-AFC9196D7A12}" xr6:coauthVersionLast="47" xr6:coauthVersionMax="47" xr10:uidLastSave="{00000000-0000-0000-0000-000000000000}"/>
  <bookViews>
    <workbookView xWindow="60" yWindow="45" windowWidth="14235" windowHeight="15495" activeTab="1" xr2:uid="{AA52B872-0800-4ED8-BC10-70DC23B4C48E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5" i="2" l="1"/>
  <c r="AC54" i="2"/>
  <c r="AC53" i="2"/>
  <c r="AC51" i="2"/>
  <c r="AC48" i="2"/>
  <c r="AC46" i="2"/>
  <c r="AC38" i="2"/>
  <c r="AC37" i="2"/>
  <c r="AC34" i="2"/>
  <c r="AC30" i="2"/>
  <c r="AC29" i="2" s="1"/>
  <c r="AC50" i="2"/>
  <c r="O50" i="2"/>
  <c r="N50" i="2"/>
  <c r="M50" i="2"/>
  <c r="L50" i="2"/>
  <c r="K50" i="2"/>
  <c r="J50" i="2"/>
  <c r="I50" i="2"/>
  <c r="H50" i="2"/>
  <c r="G50" i="2"/>
  <c r="F50" i="2"/>
  <c r="E50" i="2"/>
  <c r="P50" i="2"/>
  <c r="K54" i="2"/>
  <c r="L54" i="2" s="1"/>
  <c r="M54" i="2" s="1"/>
  <c r="K53" i="2"/>
  <c r="L53" i="2" s="1"/>
  <c r="O54" i="2"/>
  <c r="P54" i="2" s="1"/>
  <c r="O53" i="2"/>
  <c r="P53" i="2" s="1"/>
  <c r="N55" i="2"/>
  <c r="J55" i="2"/>
  <c r="E21" i="2"/>
  <c r="E18" i="2"/>
  <c r="E16" i="2"/>
  <c r="E13" i="2"/>
  <c r="E12" i="2"/>
  <c r="E11" i="2"/>
  <c r="E10" i="2"/>
  <c r="E9" i="2"/>
  <c r="E8" i="2"/>
  <c r="E6" i="2"/>
  <c r="E5" i="2"/>
  <c r="E4" i="2"/>
  <c r="E3" i="2"/>
  <c r="I21" i="2"/>
  <c r="I18" i="2"/>
  <c r="I16" i="2"/>
  <c r="I13" i="2"/>
  <c r="I12" i="2"/>
  <c r="I11" i="2"/>
  <c r="I10" i="2"/>
  <c r="I9" i="2"/>
  <c r="I8" i="2"/>
  <c r="I6" i="2"/>
  <c r="I5" i="2"/>
  <c r="I4" i="2"/>
  <c r="I3" i="2"/>
  <c r="M21" i="2"/>
  <c r="M18" i="2"/>
  <c r="M16" i="2"/>
  <c r="M13" i="2"/>
  <c r="M12" i="2"/>
  <c r="M11" i="2"/>
  <c r="M10" i="2"/>
  <c r="M9" i="2"/>
  <c r="M8" i="2"/>
  <c r="M6" i="2"/>
  <c r="M5" i="2"/>
  <c r="M4" i="2"/>
  <c r="M3" i="2"/>
  <c r="U14" i="2"/>
  <c r="U7" i="2"/>
  <c r="U27" i="2" s="1"/>
  <c r="V14" i="2"/>
  <c r="V7" i="2"/>
  <c r="W14" i="2"/>
  <c r="W7" i="2"/>
  <c r="X14" i="2"/>
  <c r="X7" i="2"/>
  <c r="Y14" i="2"/>
  <c r="Y7" i="2"/>
  <c r="Z14" i="2"/>
  <c r="Z7" i="2"/>
  <c r="AA14" i="2"/>
  <c r="AA7" i="2"/>
  <c r="AB14" i="2"/>
  <c r="AB7" i="2"/>
  <c r="AC14" i="2"/>
  <c r="AC7" i="2"/>
  <c r="B14" i="2"/>
  <c r="B7" i="2"/>
  <c r="F14" i="2"/>
  <c r="F7" i="2"/>
  <c r="C14" i="2"/>
  <c r="C7" i="2"/>
  <c r="G14" i="2"/>
  <c r="G7" i="2"/>
  <c r="D14" i="2"/>
  <c r="D7" i="2"/>
  <c r="H14" i="2"/>
  <c r="H7" i="2"/>
  <c r="J14" i="2"/>
  <c r="J7" i="2"/>
  <c r="N14" i="2"/>
  <c r="N7" i="2"/>
  <c r="K14" i="2"/>
  <c r="K7" i="2"/>
  <c r="O14" i="2"/>
  <c r="O7" i="2"/>
  <c r="L14" i="2"/>
  <c r="L7" i="2"/>
  <c r="P14" i="2"/>
  <c r="P7" i="2"/>
  <c r="L8" i="1"/>
  <c r="L7" i="1"/>
  <c r="L6" i="1"/>
  <c r="L5" i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I14" i="2" l="1"/>
  <c r="M7" i="2"/>
  <c r="I7" i="2"/>
  <c r="E7" i="2"/>
  <c r="M14" i="2"/>
  <c r="E14" i="2"/>
  <c r="P15" i="2"/>
  <c r="P17" i="2" s="1"/>
  <c r="M53" i="2"/>
  <c r="M55" i="2" s="1"/>
  <c r="P55" i="2"/>
  <c r="K55" i="2"/>
  <c r="L55" i="2"/>
  <c r="O55" i="2"/>
  <c r="V27" i="2"/>
  <c r="U15" i="2"/>
  <c r="W27" i="2"/>
  <c r="V15" i="2"/>
  <c r="X27" i="2"/>
  <c r="W15" i="2"/>
  <c r="Y27" i="2"/>
  <c r="X15" i="2"/>
  <c r="Z27" i="2"/>
  <c r="Y15" i="2"/>
  <c r="AA27" i="2"/>
  <c r="Z15" i="2"/>
  <c r="AB27" i="2"/>
  <c r="AA15" i="2"/>
  <c r="AC27" i="2"/>
  <c r="AB15" i="2"/>
  <c r="AC15" i="2"/>
  <c r="AC23" i="2" s="1"/>
  <c r="B15" i="2"/>
  <c r="B23" i="2" s="1"/>
  <c r="F27" i="2"/>
  <c r="F15" i="2"/>
  <c r="J27" i="2"/>
  <c r="G27" i="2"/>
  <c r="C15" i="2"/>
  <c r="K27" i="2"/>
  <c r="G15" i="2"/>
  <c r="H27" i="2"/>
  <c r="D15" i="2"/>
  <c r="L27" i="2"/>
  <c r="H15" i="2"/>
  <c r="N27" i="2"/>
  <c r="J15" i="2"/>
  <c r="N15" i="2"/>
  <c r="O27" i="2"/>
  <c r="K15" i="2"/>
  <c r="O15" i="2"/>
  <c r="P27" i="2"/>
  <c r="L15" i="2"/>
  <c r="M27" i="2" l="1"/>
  <c r="M15" i="2"/>
  <c r="M17" i="2" s="1"/>
  <c r="AC17" i="2"/>
  <c r="AC25" i="2" s="1"/>
  <c r="P56" i="2"/>
  <c r="E15" i="2"/>
  <c r="E17" i="2" s="1"/>
  <c r="P23" i="2"/>
  <c r="I15" i="2"/>
  <c r="I17" i="2" s="1"/>
  <c r="I27" i="2"/>
  <c r="P19" i="2"/>
  <c r="P25" i="2"/>
  <c r="O56" i="2"/>
  <c r="M56" i="2"/>
  <c r="N56" i="2"/>
  <c r="U23" i="2"/>
  <c r="U17" i="2"/>
  <c r="V23" i="2"/>
  <c r="V17" i="2"/>
  <c r="W17" i="2"/>
  <c r="W23" i="2"/>
  <c r="X23" i="2"/>
  <c r="X17" i="2"/>
  <c r="Y17" i="2"/>
  <c r="Y23" i="2"/>
  <c r="Z17" i="2"/>
  <c r="Z23" i="2"/>
  <c r="AA17" i="2"/>
  <c r="AA23" i="2"/>
  <c r="AB17" i="2"/>
  <c r="AB23" i="2"/>
  <c r="B17" i="2"/>
  <c r="B25" i="2" s="1"/>
  <c r="F23" i="2"/>
  <c r="F17" i="2"/>
  <c r="C17" i="2"/>
  <c r="C23" i="2"/>
  <c r="G23" i="2"/>
  <c r="G17" i="2"/>
  <c r="D23" i="2"/>
  <c r="D17" i="2"/>
  <c r="H17" i="2"/>
  <c r="H23" i="2"/>
  <c r="J17" i="2"/>
  <c r="J23" i="2"/>
  <c r="N17" i="2"/>
  <c r="N23" i="2"/>
  <c r="K17" i="2"/>
  <c r="K23" i="2"/>
  <c r="O23" i="2"/>
  <c r="O17" i="2"/>
  <c r="L17" i="2"/>
  <c r="L23" i="2"/>
  <c r="M23" i="2" l="1"/>
  <c r="I23" i="2"/>
  <c r="E23" i="2"/>
  <c r="AC19" i="2"/>
  <c r="AC24" i="2" s="1"/>
  <c r="M19" i="2"/>
  <c r="M25" i="2"/>
  <c r="E19" i="2"/>
  <c r="E25" i="2"/>
  <c r="I19" i="2"/>
  <c r="I25" i="2"/>
  <c r="P20" i="2"/>
  <c r="P24" i="2"/>
  <c r="U25" i="2"/>
  <c r="U19" i="2"/>
  <c r="V25" i="2"/>
  <c r="V19" i="2"/>
  <c r="W25" i="2"/>
  <c r="W19" i="2"/>
  <c r="X25" i="2"/>
  <c r="X19" i="2"/>
  <c r="Y25" i="2"/>
  <c r="Y19" i="2"/>
  <c r="Z25" i="2"/>
  <c r="Z19" i="2"/>
  <c r="AA25" i="2"/>
  <c r="AA19" i="2"/>
  <c r="AB25" i="2"/>
  <c r="AB19" i="2"/>
  <c r="B19" i="2"/>
  <c r="B24" i="2" s="1"/>
  <c r="F25" i="2"/>
  <c r="F19" i="2"/>
  <c r="C25" i="2"/>
  <c r="C19" i="2"/>
  <c r="G25" i="2"/>
  <c r="G19" i="2"/>
  <c r="D25" i="2"/>
  <c r="D19" i="2"/>
  <c r="H25" i="2"/>
  <c r="H19" i="2"/>
  <c r="J25" i="2"/>
  <c r="J19" i="2"/>
  <c r="N25" i="2"/>
  <c r="N19" i="2"/>
  <c r="K25" i="2"/>
  <c r="K19" i="2"/>
  <c r="O25" i="2"/>
  <c r="O19" i="2"/>
  <c r="L25" i="2"/>
  <c r="L19" i="2"/>
  <c r="AC20" i="2" l="1"/>
  <c r="I24" i="2"/>
  <c r="I20" i="2"/>
  <c r="E24" i="2"/>
  <c r="E20" i="2"/>
  <c r="M24" i="2"/>
  <c r="M20" i="2"/>
  <c r="U24" i="2"/>
  <c r="U20" i="2"/>
  <c r="V24" i="2"/>
  <c r="V20" i="2"/>
  <c r="W24" i="2"/>
  <c r="W20" i="2"/>
  <c r="X24" i="2"/>
  <c r="X20" i="2"/>
  <c r="Y24" i="2"/>
  <c r="Y20" i="2"/>
  <c r="Z24" i="2"/>
  <c r="Z20" i="2"/>
  <c r="AA24" i="2"/>
  <c r="AA20" i="2"/>
  <c r="AB24" i="2"/>
  <c r="AB20" i="2"/>
  <c r="B20" i="2"/>
  <c r="F24" i="2"/>
  <c r="F20" i="2"/>
  <c r="C24" i="2"/>
  <c r="C20" i="2"/>
  <c r="G24" i="2"/>
  <c r="G20" i="2"/>
  <c r="D24" i="2"/>
  <c r="D20" i="2"/>
  <c r="H24" i="2"/>
  <c r="H20" i="2"/>
  <c r="J24" i="2"/>
  <c r="J20" i="2"/>
  <c r="N24" i="2"/>
  <c r="N20" i="2"/>
  <c r="K20" i="2"/>
  <c r="K24" i="2"/>
  <c r="O24" i="2"/>
  <c r="O20" i="2"/>
  <c r="L24" i="2"/>
  <c r="L20" i="2"/>
</calcChain>
</file>

<file path=xl/sharedStrings.xml><?xml version="1.0" encoding="utf-8"?>
<sst xmlns="http://schemas.openxmlformats.org/spreadsheetml/2006/main" count="73" uniqueCount="63">
  <si>
    <t>Revenue</t>
  </si>
  <si>
    <t>R&amp;D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</si>
  <si>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</si>
  <si>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</si>
  <si>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</si>
  <si>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</si>
  <si>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</si>
  <si>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</si>
  <si>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</si>
  <si>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</si>
  <si>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Operating margin</t>
  </si>
  <si>
    <t>Net margin</t>
  </si>
  <si>
    <t>Tax rate</t>
  </si>
  <si>
    <t>Revenue y/y</t>
  </si>
  <si>
    <t>Price</t>
  </si>
  <si>
    <t>MC</t>
  </si>
  <si>
    <t>Cash</t>
  </si>
  <si>
    <t>Debt</t>
  </si>
  <si>
    <t>EV</t>
  </si>
  <si>
    <t>FQ125</t>
  </si>
  <si>
    <t>FQ225</t>
  </si>
  <si>
    <t>FQ325</t>
  </si>
  <si>
    <t>FQ424</t>
  </si>
  <si>
    <t>FQ324</t>
  </si>
  <si>
    <t>FQ224</t>
  </si>
  <si>
    <t>FQ124</t>
  </si>
  <si>
    <t>FQ423</t>
  </si>
  <si>
    <t>FQ323</t>
  </si>
  <si>
    <t>FQ223</t>
  </si>
  <si>
    <t>FQ123</t>
  </si>
  <si>
    <t>FQ422</t>
  </si>
  <si>
    <t>FQ322</t>
  </si>
  <si>
    <t>FQ222</t>
  </si>
  <si>
    <t>FQ122</t>
  </si>
  <si>
    <t>Cloud license</t>
  </si>
  <si>
    <t>Hardware</t>
  </si>
  <si>
    <t>Services</t>
  </si>
  <si>
    <t>Cloud services</t>
  </si>
  <si>
    <t>Cloudservices</t>
  </si>
  <si>
    <t>S&amp;M</t>
  </si>
  <si>
    <t>G&amp;A</t>
  </si>
  <si>
    <t>CFFO</t>
  </si>
  <si>
    <t>CapEx</t>
  </si>
  <si>
    <t>FCF</t>
  </si>
  <si>
    <t>TTM</t>
  </si>
  <si>
    <t>Net cash</t>
  </si>
  <si>
    <t>AR</t>
  </si>
  <si>
    <t>Prepaid</t>
  </si>
  <si>
    <t>PP&amp;E</t>
  </si>
  <si>
    <t>Goodwill</t>
  </si>
  <si>
    <t>DT</t>
  </si>
  <si>
    <t>ONCA</t>
  </si>
  <si>
    <t>Assets</t>
  </si>
  <si>
    <t>AP</t>
  </si>
  <si>
    <t>Accrued</t>
  </si>
  <si>
    <t>DR</t>
  </si>
  <si>
    <t>OCL</t>
  </si>
  <si>
    <t>ONCL</t>
  </si>
  <si>
    <t>Liabilties</t>
  </si>
  <si>
    <t>S/E</t>
  </si>
  <si>
    <t>L+S/E</t>
  </si>
  <si>
    <t>NI TTM</t>
  </si>
  <si>
    <t>ROTA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</si>
</sst>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3" fontId="0" fillId="0" borderId="0" xfId="0" applyNumberFormat="1" applyAlignment="1">
      <alignment horizontal="left"/>
    </xf>
    <xf numFmtId="9" fontId="1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0</xdr:row>
      <xdr:rowOff>19050</xdr:rowOff>
    </xdr:from>
    <xdr:to>
      <xdr:col>16</xdr:col>
      <xdr:colOff>47625</xdr:colOff>
      <xdr:row>64</xdr:row>
      <xdr:rowOff>28575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77ED8D2-2124-E683-FFAF-A9641C8F7B2D}"/>
            </a:ext>
          </a:extLst>
        </xdr:cNvPr>
        <xdr:cNvCxnSpPr/>
      </xdr:nvCxnSpPr>
      <xdr:spPr>
        <a:xfrm>
          <a:off x="10306050" y="19050"/>
          <a:ext cx="0" cy="5676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28575</xdr:colOff>
      <xdr:row>0</xdr:row>
      <xdr:rowOff>9525</xdr:rowOff>
    </xdr:from>
    <xdr:to>
      <xdr:col>29</xdr:col>
      <xdr:colOff>28575</xdr:colOff>
      <xdr:row>64</xdr:row>
      <xdr:rowOff>19050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4BF3AD0-10A8-43C6-82C0-9E969DF509B5}"/>
            </a:ext>
          </a:extLst>
        </xdr:cNvPr>
        <xdr:cNvCxnSpPr/>
      </xdr:nvCxnSpPr>
      <xdr:spPr>
        <a:xfrm>
          <a:off x="18211800" y="9525"/>
          <a:ext cx="0" cy="5676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A0E0-8012-4781-BAA0-B3C6898F12C6}">
  <dimension ref="K3:M8"/>
  <sheetViews>
    <sheetView workbookViewId="0">
      <selection activeCell="G14" sqref="G14"/>
    </sheetView>
  </sheetViews>
  <sheetFormatPr defaultRowHeight="12.75" x14ac:dyDescent="0.2"/>
  <sheetData>
    <row r="3" spans="11:13" x14ac:dyDescent="0.2">
      <c r="K3" t="s">
        <v>14</v>
      </c>
      <c r="L3" s="4">
        <v>127</v>
      </c>
    </row>
    <row r="4" spans="11:13" x14ac:dyDescent="0.2">
      <c r="K4" t="s">
        <v>9</v>
      </c>
      <c r="L4" s="1">
        <v>2804.2339999999999</v>
      </c>
      <c r="M4" s="9" t="s">
        <v>21</v>
      </c>
    </row>
    <row r="5" spans="11:13" x14ac:dyDescent="0.2">
      <c r="K5" t="s">
        <v>15</v>
      </c>
      <c r="L5" s="1">
        <f>+L3*L4</f>
        <v>356137.71799999999</v>
      </c>
      <c r="M5" s="9"/>
    </row>
    <row r="6" spans="11:13" x14ac:dyDescent="0.2">
      <c r="K6" t="s">
        <v>16</v>
      </c>
      <c r="L6" s="1">
        <f>17406+417</f>
        <v>17823</v>
      </c>
      <c r="M6" s="9" t="s">
        <v>21</v>
      </c>
    </row>
    <row r="7" spans="11:13" x14ac:dyDescent="0.2">
      <c r="K7" t="s">
        <v>17</v>
      </c>
      <c r="L7" s="1">
        <f>8167+88109</f>
        <v>96276</v>
      </c>
      <c r="M7" s="9" t="s">
        <v>21</v>
      </c>
    </row>
    <row r="8" spans="11:13" x14ac:dyDescent="0.2">
      <c r="K8" t="s">
        <v>18</v>
      </c>
      <c r="L8" s="1">
        <f>+L5-L6+L7</f>
        <v>434590.71799999999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5D3D4-23D1-43B7-BF46-AAFA362D8C1D}">
  <dimension ref="A1:AM56"/>
  <sheetViews>
    <sheetView tabSelected="1" workbookViewId="0">
      <pane xSplit="1" ySplit="2" topLeftCell="U27" activePane="bottomRight" state="frozen"/>
      <selection pane="topRight" activeCell="B1" sqref="B1"/>
      <selection pane="bottomLeft" activeCell="A3" sqref="A3"/>
      <selection pane="bottomRight" activeCell="Z34" sqref="Z34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1" spans="1:39" s="5" customFormat="1" x14ac:dyDescent="0.2">
      <c r="B1" s="5">
        <v>44712</v>
      </c>
      <c r="C1" s="5">
        <v>44895</v>
      </c>
      <c r="D1" s="5">
        <v>44620</v>
      </c>
      <c r="E1" s="5">
        <v>44712</v>
      </c>
      <c r="F1" s="5">
        <v>44804</v>
      </c>
      <c r="G1" s="5">
        <v>44895</v>
      </c>
      <c r="H1" s="5">
        <v>44985</v>
      </c>
      <c r="I1" s="5">
        <v>45077</v>
      </c>
      <c r="J1" s="5">
        <v>45169</v>
      </c>
      <c r="K1" s="5">
        <v>45260</v>
      </c>
      <c r="L1" s="5">
        <v>45350</v>
      </c>
      <c r="M1" s="5">
        <v>45443</v>
      </c>
      <c r="N1" s="5">
        <v>45535</v>
      </c>
      <c r="O1" s="5">
        <v>45626</v>
      </c>
      <c r="P1" s="5">
        <v>45716</v>
      </c>
      <c r="U1" s="5">
        <v>42521</v>
      </c>
      <c r="V1" s="5">
        <v>42825</v>
      </c>
      <c r="W1" s="5">
        <v>43251</v>
      </c>
      <c r="X1" s="5">
        <v>43616</v>
      </c>
      <c r="Y1" s="5">
        <v>43982</v>
      </c>
      <c r="Z1" s="5">
        <v>44347</v>
      </c>
      <c r="AA1" s="5">
        <v>44712</v>
      </c>
      <c r="AB1" s="5">
        <v>45077</v>
      </c>
      <c r="AC1" s="5">
        <v>45443</v>
      </c>
    </row>
    <row r="2" spans="1:39" x14ac:dyDescent="0.2">
      <c r="A2" s="2"/>
      <c r="B2" s="2" t="s">
        <v>33</v>
      </c>
      <c r="C2" s="2" t="s">
        <v>32</v>
      </c>
      <c r="D2" s="2" t="s">
        <v>31</v>
      </c>
      <c r="E2" s="2" t="s">
        <v>30</v>
      </c>
      <c r="F2" s="2" t="s">
        <v>29</v>
      </c>
      <c r="G2" s="2" t="s">
        <v>28</v>
      </c>
      <c r="H2" s="2" t="s">
        <v>27</v>
      </c>
      <c r="I2" s="2" t="s">
        <v>26</v>
      </c>
      <c r="J2" s="2" t="s">
        <v>25</v>
      </c>
      <c r="K2" s="2" t="s">
        <v>24</v>
      </c>
      <c r="L2" s="2" t="s">
        <v>23</v>
      </c>
      <c r="M2" s="2" t="s">
        <v>22</v>
      </c>
      <c r="N2" s="2" t="s">
        <v>19</v>
      </c>
      <c r="O2" s="2" t="s">
        <v>20</v>
      </c>
      <c r="P2" s="2" t="s">
        <v>21</v>
      </c>
      <c r="Q2" s="2"/>
      <c r="S2">
        <v>2014</v>
      </c>
      <c r="T2">
        <f>+S2+1</f>
        <v>2015</v>
      </c>
      <c r="U2">
        <f t="shared" ref="U2:AM2" si="0">+T2+1</f>
        <v>2016</v>
      </c>
      <c r="V2">
        <f t="shared" si="0"/>
        <v>2017</v>
      </c>
      <c r="W2">
        <f t="shared" si="0"/>
        <v>2018</v>
      </c>
      <c r="X2">
        <f t="shared" si="0"/>
        <v>2019</v>
      </c>
      <c r="Y2">
        <f t="shared" si="0"/>
        <v>2020</v>
      </c>
      <c r="Z2">
        <f t="shared" si="0"/>
        <v>2021</v>
      </c>
      <c r="AA2">
        <f t="shared" si="0"/>
        <v>2022</v>
      </c>
      <c r="AB2">
        <f t="shared" si="0"/>
        <v>2023</v>
      </c>
      <c r="AC2">
        <f t="shared" si="0"/>
        <v>2024</v>
      </c>
      <c r="AD2">
        <f t="shared" si="0"/>
        <v>2025</v>
      </c>
      <c r="AE2">
        <f t="shared" si="0"/>
        <v>2026</v>
      </c>
      <c r="AF2">
        <f t="shared" si="0"/>
        <v>2027</v>
      </c>
      <c r="AG2">
        <f t="shared" si="0"/>
        <v>2028</v>
      </c>
      <c r="AH2">
        <f t="shared" si="0"/>
        <v>2029</v>
      </c>
      <c r="AI2">
        <f t="shared" si="0"/>
        <v>2030</v>
      </c>
      <c r="AJ2">
        <f t="shared" si="0"/>
        <v>2031</v>
      </c>
      <c r="AK2">
        <f t="shared" si="0"/>
        <v>2032</v>
      </c>
      <c r="AL2">
        <f t="shared" si="0"/>
        <v>2033</v>
      </c>
      <c r="AM2">
        <f t="shared" si="0"/>
        <v>2034</v>
      </c>
    </row>
    <row r="3" spans="1:39" x14ac:dyDescent="0.2">
      <c r="A3" s="7" t="s">
        <v>37</v>
      </c>
      <c r="B3" s="2">
        <v>7371</v>
      </c>
      <c r="C3" s="2">
        <v>7554</v>
      </c>
      <c r="D3" s="2">
        <v>7637</v>
      </c>
      <c r="E3" s="2">
        <f>+AA3-SUM(B3:D3)</f>
        <v>7612</v>
      </c>
      <c r="F3" s="2">
        <v>8417</v>
      </c>
      <c r="G3" s="2">
        <v>8598</v>
      </c>
      <c r="H3" s="2">
        <v>8923</v>
      </c>
      <c r="I3" s="2">
        <f>+AB3-SUM(F3:H3)</f>
        <v>9369</v>
      </c>
      <c r="J3" s="2">
        <v>9547</v>
      </c>
      <c r="K3" s="2">
        <v>9639</v>
      </c>
      <c r="L3" s="2">
        <v>9963</v>
      </c>
      <c r="M3" s="2">
        <f>+AC3-SUM(J3:L3)</f>
        <v>10234</v>
      </c>
      <c r="N3" s="2">
        <v>10519</v>
      </c>
      <c r="O3" s="2">
        <v>10806</v>
      </c>
      <c r="P3" s="2">
        <v>11007</v>
      </c>
      <c r="Q3" s="2"/>
      <c r="S3"/>
      <c r="T3"/>
      <c r="U3" s="2">
        <v>21714</v>
      </c>
      <c r="V3" s="2">
        <v>23800</v>
      </c>
      <c r="W3" s="2">
        <v>26254</v>
      </c>
      <c r="X3" s="2">
        <v>26707</v>
      </c>
      <c r="Y3" s="2">
        <v>27392</v>
      </c>
      <c r="Z3" s="2">
        <v>28700</v>
      </c>
      <c r="AA3" s="2">
        <v>30174</v>
      </c>
      <c r="AB3" s="2">
        <v>35307</v>
      </c>
      <c r="AC3" s="2">
        <v>39383</v>
      </c>
      <c r="AD3"/>
      <c r="AE3"/>
      <c r="AF3"/>
      <c r="AG3"/>
      <c r="AH3"/>
      <c r="AI3"/>
      <c r="AJ3"/>
      <c r="AK3"/>
      <c r="AL3"/>
      <c r="AM3"/>
    </row>
    <row r="4" spans="1:39" x14ac:dyDescent="0.2">
      <c r="A4" s="7" t="s">
        <v>34</v>
      </c>
      <c r="B4" s="2">
        <v>813</v>
      </c>
      <c r="C4" s="2">
        <v>1237</v>
      </c>
      <c r="D4" s="2">
        <v>1289</v>
      </c>
      <c r="E4" s="2">
        <f t="shared" ref="E4:E13" si="1">+AA4-SUM(B4:D4)</f>
        <v>2539</v>
      </c>
      <c r="F4" s="2">
        <v>904</v>
      </c>
      <c r="G4" s="2">
        <v>1435</v>
      </c>
      <c r="H4" s="2">
        <v>1288</v>
      </c>
      <c r="I4" s="2">
        <f t="shared" ref="I4:I13" si="2">+AB4-SUM(F4:H4)</f>
        <v>2152</v>
      </c>
      <c r="J4" s="2">
        <v>809</v>
      </c>
      <c r="K4" s="2">
        <v>1178</v>
      </c>
      <c r="L4" s="2">
        <v>1256</v>
      </c>
      <c r="M4" s="2">
        <f t="shared" ref="M4:M13" si="3">+AC4-SUM(J4:L4)</f>
        <v>1838</v>
      </c>
      <c r="N4" s="2">
        <v>870</v>
      </c>
      <c r="O4" s="2">
        <v>1195</v>
      </c>
      <c r="P4" s="2">
        <v>1129</v>
      </c>
      <c r="Q4" s="2"/>
      <c r="S4"/>
      <c r="T4"/>
      <c r="U4" s="2">
        <v>7276</v>
      </c>
      <c r="V4" s="2">
        <v>6418</v>
      </c>
      <c r="W4" s="2">
        <v>6190</v>
      </c>
      <c r="X4" s="2">
        <v>5855</v>
      </c>
      <c r="Y4" s="2">
        <v>5127</v>
      </c>
      <c r="Z4" s="2">
        <v>5399</v>
      </c>
      <c r="AA4" s="2">
        <v>5878</v>
      </c>
      <c r="AB4" s="2">
        <v>5779</v>
      </c>
      <c r="AC4" s="2">
        <v>5081</v>
      </c>
      <c r="AD4"/>
      <c r="AE4"/>
      <c r="AF4"/>
      <c r="AG4"/>
      <c r="AH4"/>
      <c r="AI4"/>
      <c r="AJ4"/>
      <c r="AK4"/>
      <c r="AL4"/>
      <c r="AM4"/>
    </row>
    <row r="5" spans="1:39" x14ac:dyDescent="0.2">
      <c r="A5" s="7" t="s">
        <v>35</v>
      </c>
      <c r="B5" s="2">
        <v>763</v>
      </c>
      <c r="C5" s="2">
        <v>767</v>
      </c>
      <c r="D5" s="2">
        <v>798</v>
      </c>
      <c r="E5" s="2">
        <f t="shared" si="1"/>
        <v>855</v>
      </c>
      <c r="F5" s="2">
        <v>763</v>
      </c>
      <c r="G5" s="2">
        <v>850</v>
      </c>
      <c r="H5" s="2">
        <v>811</v>
      </c>
      <c r="I5" s="2">
        <f t="shared" si="2"/>
        <v>850</v>
      </c>
      <c r="J5" s="2">
        <v>714</v>
      </c>
      <c r="K5" s="2">
        <v>756</v>
      </c>
      <c r="L5" s="2">
        <v>754</v>
      </c>
      <c r="M5" s="2">
        <f t="shared" si="3"/>
        <v>842</v>
      </c>
      <c r="N5" s="2">
        <v>655</v>
      </c>
      <c r="O5" s="2">
        <v>728</v>
      </c>
      <c r="P5" s="2">
        <v>703</v>
      </c>
      <c r="Q5" s="2"/>
      <c r="S5"/>
      <c r="T5"/>
      <c r="U5" s="2">
        <v>4668</v>
      </c>
      <c r="V5" s="2">
        <v>4152</v>
      </c>
      <c r="W5" s="2">
        <v>3993</v>
      </c>
      <c r="X5" s="2">
        <v>3704</v>
      </c>
      <c r="Y5" s="2">
        <v>3443</v>
      </c>
      <c r="Z5" s="2">
        <v>3359</v>
      </c>
      <c r="AA5" s="2">
        <v>3183</v>
      </c>
      <c r="AB5" s="2">
        <v>3274</v>
      </c>
      <c r="AC5" s="2">
        <v>3066</v>
      </c>
      <c r="AD5"/>
      <c r="AE5"/>
      <c r="AF5"/>
      <c r="AG5"/>
      <c r="AH5"/>
      <c r="AI5"/>
      <c r="AJ5"/>
      <c r="AK5"/>
      <c r="AL5"/>
      <c r="AM5"/>
    </row>
    <row r="6" spans="1:39" x14ac:dyDescent="0.2">
      <c r="A6" s="7" t="s">
        <v>36</v>
      </c>
      <c r="B6" s="2">
        <v>781</v>
      </c>
      <c r="C6" s="2">
        <v>802</v>
      </c>
      <c r="D6" s="2">
        <v>789</v>
      </c>
      <c r="E6" s="2">
        <f t="shared" si="1"/>
        <v>833</v>
      </c>
      <c r="F6" s="2">
        <v>1361</v>
      </c>
      <c r="G6" s="2">
        <v>1392</v>
      </c>
      <c r="H6" s="2">
        <v>1376</v>
      </c>
      <c r="I6" s="2">
        <f t="shared" si="2"/>
        <v>1465</v>
      </c>
      <c r="J6" s="2">
        <v>1383</v>
      </c>
      <c r="K6" s="2">
        <v>1368</v>
      </c>
      <c r="L6" s="2">
        <v>1307</v>
      </c>
      <c r="M6" s="2">
        <f t="shared" si="3"/>
        <v>1373</v>
      </c>
      <c r="N6" s="2">
        <v>1263</v>
      </c>
      <c r="O6" s="2">
        <v>1330</v>
      </c>
      <c r="P6" s="2">
        <v>1291</v>
      </c>
      <c r="Q6" s="2"/>
      <c r="S6"/>
      <c r="T6"/>
      <c r="U6" s="2">
        <v>3389</v>
      </c>
      <c r="V6" s="2">
        <v>3358</v>
      </c>
      <c r="W6" s="2">
        <v>3394</v>
      </c>
      <c r="X6" s="2">
        <v>3240</v>
      </c>
      <c r="Y6" s="2">
        <v>3106</v>
      </c>
      <c r="Z6" s="2">
        <v>3021</v>
      </c>
      <c r="AA6" s="2">
        <v>3205</v>
      </c>
      <c r="AB6" s="2">
        <v>5594</v>
      </c>
      <c r="AC6" s="2">
        <v>5431</v>
      </c>
      <c r="AD6"/>
      <c r="AE6"/>
      <c r="AF6"/>
      <c r="AG6"/>
      <c r="AH6"/>
      <c r="AI6"/>
      <c r="AJ6"/>
      <c r="AK6"/>
      <c r="AL6"/>
      <c r="AM6"/>
    </row>
    <row r="7" spans="1:39" s="6" customFormat="1" x14ac:dyDescent="0.2">
      <c r="A7" s="6" t="s">
        <v>0</v>
      </c>
      <c r="B7" s="6">
        <f t="shared" ref="B7:P7" si="4">+SUM(B3:B6)</f>
        <v>9728</v>
      </c>
      <c r="C7" s="6">
        <f t="shared" si="4"/>
        <v>10360</v>
      </c>
      <c r="D7" s="6">
        <f t="shared" si="4"/>
        <v>10513</v>
      </c>
      <c r="E7" s="6">
        <f t="shared" si="4"/>
        <v>11839</v>
      </c>
      <c r="F7" s="6">
        <f t="shared" si="4"/>
        <v>11445</v>
      </c>
      <c r="G7" s="6">
        <f t="shared" si="4"/>
        <v>12275</v>
      </c>
      <c r="H7" s="6">
        <f t="shared" si="4"/>
        <v>12398</v>
      </c>
      <c r="I7" s="6">
        <f t="shared" si="4"/>
        <v>13836</v>
      </c>
      <c r="J7" s="6">
        <f t="shared" si="4"/>
        <v>12453</v>
      </c>
      <c r="K7" s="6">
        <f t="shared" si="4"/>
        <v>12941</v>
      </c>
      <c r="L7" s="6">
        <f t="shared" si="4"/>
        <v>13280</v>
      </c>
      <c r="M7" s="6">
        <f t="shared" si="4"/>
        <v>14287</v>
      </c>
      <c r="N7" s="6">
        <f t="shared" si="4"/>
        <v>13307</v>
      </c>
      <c r="O7" s="6">
        <f t="shared" si="4"/>
        <v>14059</v>
      </c>
      <c r="P7" s="6">
        <f t="shared" si="4"/>
        <v>14130</v>
      </c>
      <c r="U7" s="6">
        <f t="shared" ref="U7:AC7" si="5">+SUM(U3:U6)</f>
        <v>37047</v>
      </c>
      <c r="V7" s="6">
        <f t="shared" si="5"/>
        <v>37728</v>
      </c>
      <c r="W7" s="6">
        <f t="shared" si="5"/>
        <v>39831</v>
      </c>
      <c r="X7" s="6">
        <f t="shared" si="5"/>
        <v>39506</v>
      </c>
      <c r="Y7" s="6">
        <f t="shared" si="5"/>
        <v>39068</v>
      </c>
      <c r="Z7" s="6">
        <f t="shared" si="5"/>
        <v>40479</v>
      </c>
      <c r="AA7" s="6">
        <f t="shared" si="5"/>
        <v>42440</v>
      </c>
      <c r="AB7" s="6">
        <f t="shared" si="5"/>
        <v>49954</v>
      </c>
      <c r="AC7" s="6">
        <f t="shared" si="5"/>
        <v>52961</v>
      </c>
    </row>
    <row r="8" spans="1:39" x14ac:dyDescent="0.2">
      <c r="A8" s="1" t="s">
        <v>38</v>
      </c>
      <c r="B8" s="1">
        <v>1214</v>
      </c>
      <c r="C8" s="1">
        <v>1259</v>
      </c>
      <c r="D8" s="1">
        <v>1305</v>
      </c>
      <c r="E8" s="2">
        <f t="shared" si="1"/>
        <v>1435</v>
      </c>
      <c r="F8" s="1">
        <v>1735</v>
      </c>
      <c r="G8" s="1">
        <v>1891</v>
      </c>
      <c r="H8" s="1">
        <v>1980</v>
      </c>
      <c r="I8" s="2">
        <f t="shared" si="2"/>
        <v>2157</v>
      </c>
      <c r="J8" s="1">
        <v>2179</v>
      </c>
      <c r="K8" s="1">
        <v>2274</v>
      </c>
      <c r="L8" s="1">
        <v>2452</v>
      </c>
      <c r="M8" s="2">
        <f t="shared" si="3"/>
        <v>2522</v>
      </c>
      <c r="N8" s="1">
        <v>2597</v>
      </c>
      <c r="O8" s="1">
        <v>2746</v>
      </c>
      <c r="P8" s="1">
        <v>2882</v>
      </c>
      <c r="U8" s="1">
        <v>2664</v>
      </c>
      <c r="V8" s="1">
        <v>3015</v>
      </c>
      <c r="W8" s="1">
        <v>3612</v>
      </c>
      <c r="X8" s="1">
        <v>4006</v>
      </c>
      <c r="Y8" s="1">
        <v>4006</v>
      </c>
      <c r="Z8" s="1">
        <v>4353</v>
      </c>
      <c r="AA8" s="1">
        <v>5213</v>
      </c>
      <c r="AB8" s="1">
        <v>7763</v>
      </c>
      <c r="AC8" s="1">
        <v>9427</v>
      </c>
    </row>
    <row r="9" spans="1:39" x14ac:dyDescent="0.2">
      <c r="A9" s="1" t="s">
        <v>35</v>
      </c>
      <c r="B9" s="1">
        <v>245</v>
      </c>
      <c r="C9" s="1">
        <v>229</v>
      </c>
      <c r="D9" s="1">
        <v>244</v>
      </c>
      <c r="E9" s="2">
        <f t="shared" si="1"/>
        <v>254</v>
      </c>
      <c r="F9" s="1">
        <v>249</v>
      </c>
      <c r="G9" s="1">
        <v>286</v>
      </c>
      <c r="H9" s="1">
        <v>244</v>
      </c>
      <c r="I9" s="2">
        <f t="shared" si="2"/>
        <v>261</v>
      </c>
      <c r="J9" s="1">
        <v>219</v>
      </c>
      <c r="K9" s="1">
        <v>213</v>
      </c>
      <c r="L9" s="1">
        <v>217</v>
      </c>
      <c r="M9" s="2">
        <f t="shared" si="3"/>
        <v>242</v>
      </c>
      <c r="N9" s="1">
        <v>162</v>
      </c>
      <c r="O9" s="1">
        <v>172</v>
      </c>
      <c r="P9" s="1">
        <v>197</v>
      </c>
      <c r="U9" s="1">
        <v>2064</v>
      </c>
      <c r="V9" s="1">
        <v>1653</v>
      </c>
      <c r="W9" s="1">
        <v>1581</v>
      </c>
      <c r="X9" s="1">
        <v>3782</v>
      </c>
      <c r="Y9" s="1">
        <v>1116</v>
      </c>
      <c r="Z9" s="1">
        <v>972</v>
      </c>
      <c r="AA9" s="1">
        <v>972</v>
      </c>
      <c r="AB9" s="1">
        <v>1040</v>
      </c>
      <c r="AC9" s="1">
        <v>891</v>
      </c>
    </row>
    <row r="10" spans="1:39" x14ac:dyDescent="0.2">
      <c r="A10" s="1" t="s">
        <v>36</v>
      </c>
      <c r="B10" s="1">
        <v>644</v>
      </c>
      <c r="C10" s="1">
        <v>671</v>
      </c>
      <c r="D10" s="1">
        <v>669</v>
      </c>
      <c r="E10" s="2">
        <f t="shared" si="1"/>
        <v>708</v>
      </c>
      <c r="F10" s="1">
        <v>1053</v>
      </c>
      <c r="G10" s="1">
        <v>1181</v>
      </c>
      <c r="H10" s="1">
        <v>1215</v>
      </c>
      <c r="I10" s="2">
        <f t="shared" si="2"/>
        <v>1312</v>
      </c>
      <c r="J10" s="1">
        <v>1212</v>
      </c>
      <c r="K10" s="1">
        <v>1253</v>
      </c>
      <c r="L10" s="1">
        <v>1200</v>
      </c>
      <c r="M10" s="2">
        <f t="shared" si="3"/>
        <v>1160</v>
      </c>
      <c r="N10" s="1">
        <v>1147</v>
      </c>
      <c r="O10" s="1">
        <v>1167</v>
      </c>
      <c r="P10" s="1">
        <v>1116</v>
      </c>
      <c r="U10" s="1">
        <v>2751</v>
      </c>
      <c r="V10" s="1">
        <v>2801</v>
      </c>
      <c r="W10" s="1">
        <v>2888</v>
      </c>
      <c r="X10" s="1">
        <v>1360</v>
      </c>
      <c r="Y10" s="1">
        <v>2816</v>
      </c>
      <c r="Z10" s="1">
        <v>2530</v>
      </c>
      <c r="AA10" s="1">
        <v>2692</v>
      </c>
      <c r="AB10" s="1">
        <v>4761</v>
      </c>
      <c r="AC10" s="1">
        <v>4825</v>
      </c>
    </row>
    <row r="11" spans="1:39" x14ac:dyDescent="0.2">
      <c r="A11" s="1" t="s">
        <v>39</v>
      </c>
      <c r="B11" s="1">
        <v>1854</v>
      </c>
      <c r="C11" s="1">
        <v>1954</v>
      </c>
      <c r="D11" s="1">
        <v>2004</v>
      </c>
      <c r="E11" s="2">
        <f t="shared" si="1"/>
        <v>2235</v>
      </c>
      <c r="F11" s="1">
        <v>2177</v>
      </c>
      <c r="G11" s="1">
        <v>2216</v>
      </c>
      <c r="H11" s="1">
        <v>2150</v>
      </c>
      <c r="I11" s="2">
        <f t="shared" si="2"/>
        <v>2290</v>
      </c>
      <c r="J11" s="1">
        <v>2026</v>
      </c>
      <c r="K11" s="1">
        <v>2093</v>
      </c>
      <c r="L11" s="1">
        <v>2042</v>
      </c>
      <c r="M11" s="2">
        <f t="shared" si="3"/>
        <v>2113</v>
      </c>
      <c r="N11" s="1">
        <v>2036</v>
      </c>
      <c r="O11" s="1">
        <v>2190</v>
      </c>
      <c r="P11" s="1">
        <v>2119</v>
      </c>
      <c r="U11" s="1">
        <v>7884</v>
      </c>
      <c r="V11" s="1">
        <v>8197</v>
      </c>
      <c r="W11" s="1">
        <v>8431</v>
      </c>
      <c r="X11" s="1">
        <v>2853</v>
      </c>
      <c r="Y11" s="1">
        <v>8094</v>
      </c>
      <c r="Z11" s="1">
        <v>7682</v>
      </c>
      <c r="AA11" s="1">
        <v>8047</v>
      </c>
      <c r="AB11" s="1">
        <v>8833</v>
      </c>
      <c r="AC11" s="1">
        <v>8274</v>
      </c>
    </row>
    <row r="12" spans="1:39" x14ac:dyDescent="0.2">
      <c r="A12" s="1" t="s">
        <v>1</v>
      </c>
      <c r="B12" s="1">
        <v>1684</v>
      </c>
      <c r="C12" s="1">
        <v>1754</v>
      </c>
      <c r="D12" s="1">
        <v>1816</v>
      </c>
      <c r="E12" s="2">
        <f t="shared" si="1"/>
        <v>1965</v>
      </c>
      <c r="F12" s="1">
        <v>2093</v>
      </c>
      <c r="G12" s="1">
        <v>2158</v>
      </c>
      <c r="H12" s="1">
        <v>2146</v>
      </c>
      <c r="I12" s="2">
        <f t="shared" si="2"/>
        <v>2226</v>
      </c>
      <c r="J12" s="1">
        <v>2216</v>
      </c>
      <c r="K12" s="1">
        <v>2226</v>
      </c>
      <c r="L12" s="1">
        <v>2248</v>
      </c>
      <c r="M12" s="2">
        <f t="shared" si="3"/>
        <v>2225</v>
      </c>
      <c r="N12" s="1">
        <v>2306</v>
      </c>
      <c r="O12" s="1">
        <v>1471</v>
      </c>
      <c r="P12" s="1">
        <v>2429</v>
      </c>
      <c r="U12" s="1">
        <v>5787</v>
      </c>
      <c r="V12" s="1">
        <v>6159</v>
      </c>
      <c r="W12" s="1">
        <v>6091</v>
      </c>
      <c r="X12" s="1">
        <v>8509</v>
      </c>
      <c r="Y12" s="1">
        <v>6067</v>
      </c>
      <c r="Z12" s="1">
        <v>6527</v>
      </c>
      <c r="AA12" s="1">
        <v>7219</v>
      </c>
      <c r="AB12" s="1">
        <v>8623</v>
      </c>
      <c r="AC12" s="1">
        <v>8915</v>
      </c>
    </row>
    <row r="13" spans="1:39" x14ac:dyDescent="0.2">
      <c r="A13" s="1" t="s">
        <v>40</v>
      </c>
      <c r="B13" s="1">
        <v>298</v>
      </c>
      <c r="C13" s="1">
        <v>319</v>
      </c>
      <c r="D13" s="1">
        <v>335</v>
      </c>
      <c r="E13" s="2">
        <f t="shared" si="1"/>
        <v>365</v>
      </c>
      <c r="F13" s="1">
        <v>411</v>
      </c>
      <c r="G13" s="1">
        <v>366</v>
      </c>
      <c r="H13" s="1">
        <v>402</v>
      </c>
      <c r="I13" s="2">
        <f t="shared" si="2"/>
        <v>400</v>
      </c>
      <c r="J13" s="1">
        <v>393</v>
      </c>
      <c r="K13" s="1">
        <v>375</v>
      </c>
      <c r="L13" s="1">
        <v>377</v>
      </c>
      <c r="M13" s="2">
        <f t="shared" si="3"/>
        <v>403</v>
      </c>
      <c r="N13" s="1">
        <v>358</v>
      </c>
      <c r="O13" s="1">
        <v>387</v>
      </c>
      <c r="P13" s="1">
        <v>390</v>
      </c>
      <c r="U13" s="1">
        <v>1155</v>
      </c>
      <c r="V13" s="1">
        <v>1176</v>
      </c>
      <c r="W13" s="1">
        <v>1289</v>
      </c>
      <c r="X13" s="1">
        <v>6026</v>
      </c>
      <c r="Y13" s="1">
        <v>1181</v>
      </c>
      <c r="Z13" s="1">
        <v>1254</v>
      </c>
      <c r="AA13" s="1">
        <v>1317</v>
      </c>
      <c r="AB13" s="1">
        <v>1579</v>
      </c>
      <c r="AC13" s="1">
        <v>1548</v>
      </c>
    </row>
    <row r="14" spans="1:39" x14ac:dyDescent="0.2">
      <c r="A14" s="1" t="s">
        <v>2</v>
      </c>
      <c r="B14" s="1">
        <f t="shared" ref="B14:P14" si="6">+SUM(B8:B13)</f>
        <v>5939</v>
      </c>
      <c r="C14" s="1">
        <f t="shared" si="6"/>
        <v>6186</v>
      </c>
      <c r="D14" s="1">
        <f t="shared" si="6"/>
        <v>6373</v>
      </c>
      <c r="E14" s="1">
        <f t="shared" si="6"/>
        <v>6962</v>
      </c>
      <c r="F14" s="1">
        <f t="shared" si="6"/>
        <v>7718</v>
      </c>
      <c r="G14" s="1">
        <f t="shared" si="6"/>
        <v>8098</v>
      </c>
      <c r="H14" s="1">
        <f t="shared" si="6"/>
        <v>8137</v>
      </c>
      <c r="I14" s="1">
        <f t="shared" si="6"/>
        <v>8646</v>
      </c>
      <c r="J14" s="1">
        <f t="shared" si="6"/>
        <v>8245</v>
      </c>
      <c r="K14" s="1">
        <f t="shared" si="6"/>
        <v>8434</v>
      </c>
      <c r="L14" s="1">
        <f t="shared" si="6"/>
        <v>8536</v>
      </c>
      <c r="M14" s="1">
        <f t="shared" si="6"/>
        <v>8665</v>
      </c>
      <c r="N14" s="1">
        <f t="shared" si="6"/>
        <v>8606</v>
      </c>
      <c r="O14" s="1">
        <f t="shared" si="6"/>
        <v>8133</v>
      </c>
      <c r="P14" s="1">
        <f t="shared" si="6"/>
        <v>9133</v>
      </c>
      <c r="U14" s="1">
        <f t="shared" ref="U14:AC14" si="7">+SUM(U8:U13)</f>
        <v>22305</v>
      </c>
      <c r="V14" s="1">
        <f t="shared" si="7"/>
        <v>23001</v>
      </c>
      <c r="W14" s="1">
        <f t="shared" si="7"/>
        <v>23892</v>
      </c>
      <c r="X14" s="1">
        <f t="shared" si="7"/>
        <v>26536</v>
      </c>
      <c r="Y14" s="1">
        <f t="shared" si="7"/>
        <v>23280</v>
      </c>
      <c r="Z14" s="1">
        <f t="shared" si="7"/>
        <v>23318</v>
      </c>
      <c r="AA14" s="1">
        <f t="shared" si="7"/>
        <v>25460</v>
      </c>
      <c r="AB14" s="1">
        <f t="shared" si="7"/>
        <v>32599</v>
      </c>
      <c r="AC14" s="1">
        <f t="shared" si="7"/>
        <v>33880</v>
      </c>
    </row>
    <row r="15" spans="1:39" s="6" customFormat="1" x14ac:dyDescent="0.2">
      <c r="A15" s="6" t="s">
        <v>3</v>
      </c>
      <c r="B15" s="6">
        <f t="shared" ref="B15:P15" si="8">+B7-B14</f>
        <v>3789</v>
      </c>
      <c r="C15" s="6">
        <f t="shared" si="8"/>
        <v>4174</v>
      </c>
      <c r="D15" s="6">
        <f t="shared" si="8"/>
        <v>4140</v>
      </c>
      <c r="E15" s="6">
        <f t="shared" si="8"/>
        <v>4877</v>
      </c>
      <c r="F15" s="6">
        <f t="shared" si="8"/>
        <v>3727</v>
      </c>
      <c r="G15" s="6">
        <f t="shared" si="8"/>
        <v>4177</v>
      </c>
      <c r="H15" s="6">
        <f t="shared" si="8"/>
        <v>4261</v>
      </c>
      <c r="I15" s="6">
        <f t="shared" si="8"/>
        <v>5190</v>
      </c>
      <c r="J15" s="6">
        <f t="shared" si="8"/>
        <v>4208</v>
      </c>
      <c r="K15" s="6">
        <f t="shared" si="8"/>
        <v>4507</v>
      </c>
      <c r="L15" s="6">
        <f t="shared" si="8"/>
        <v>4744</v>
      </c>
      <c r="M15" s="6">
        <f t="shared" si="8"/>
        <v>5622</v>
      </c>
      <c r="N15" s="6">
        <f t="shared" si="8"/>
        <v>4701</v>
      </c>
      <c r="O15" s="6">
        <f t="shared" si="8"/>
        <v>5926</v>
      </c>
      <c r="P15" s="6">
        <f t="shared" si="8"/>
        <v>4997</v>
      </c>
      <c r="U15" s="6">
        <f t="shared" ref="U15:AC15" si="9">+U7-U14</f>
        <v>14742</v>
      </c>
      <c r="V15" s="6">
        <f t="shared" si="9"/>
        <v>14727</v>
      </c>
      <c r="W15" s="6">
        <f t="shared" si="9"/>
        <v>15939</v>
      </c>
      <c r="X15" s="6">
        <f t="shared" si="9"/>
        <v>12970</v>
      </c>
      <c r="Y15" s="6">
        <f t="shared" si="9"/>
        <v>15788</v>
      </c>
      <c r="Z15" s="6">
        <f t="shared" si="9"/>
        <v>17161</v>
      </c>
      <c r="AA15" s="6">
        <f t="shared" si="9"/>
        <v>16980</v>
      </c>
      <c r="AB15" s="6">
        <f t="shared" si="9"/>
        <v>17355</v>
      </c>
      <c r="AC15" s="6">
        <f t="shared" si="9"/>
        <v>19081</v>
      </c>
    </row>
    <row r="16" spans="1:39" x14ac:dyDescent="0.2">
      <c r="A16" s="1" t="s">
        <v>4</v>
      </c>
      <c r="B16" s="1">
        <v>-705</v>
      </c>
      <c r="C16" s="1">
        <v>-824</v>
      </c>
      <c r="D16" s="1">
        <v>-667</v>
      </c>
      <c r="E16" s="2">
        <f t="shared" ref="E16" si="10">+AA16-SUM(B16:D16)</f>
        <v>-559</v>
      </c>
      <c r="F16" s="1">
        <v>-787</v>
      </c>
      <c r="G16" s="1">
        <v>-856</v>
      </c>
      <c r="H16" s="1">
        <v>-908</v>
      </c>
      <c r="I16" s="2">
        <f t="shared" ref="I16" si="11">+AB16-SUM(F16:H16)</f>
        <v>-954</v>
      </c>
      <c r="J16" s="1">
        <v>-872</v>
      </c>
      <c r="K16" s="1">
        <v>-888</v>
      </c>
      <c r="L16" s="1">
        <v>-876</v>
      </c>
      <c r="M16" s="2">
        <f t="shared" ref="M16" si="12">+AC16-SUM(J16:L16)</f>
        <v>-878</v>
      </c>
      <c r="N16" s="1">
        <v>-842</v>
      </c>
      <c r="O16" s="1">
        <v>-866</v>
      </c>
      <c r="P16" s="1">
        <v>-892</v>
      </c>
      <c r="U16" s="1">
        <v>-1467</v>
      </c>
      <c r="V16" s="1">
        <v>-1798</v>
      </c>
      <c r="W16" s="1">
        <v>-2025</v>
      </c>
      <c r="X16" s="1">
        <v>-2082</v>
      </c>
      <c r="Y16" s="1">
        <v>-1995</v>
      </c>
      <c r="Z16" s="1">
        <v>-2496</v>
      </c>
      <c r="AA16" s="1">
        <v>-2755</v>
      </c>
      <c r="AB16" s="1">
        <v>-3505</v>
      </c>
      <c r="AC16" s="1">
        <v>-3514</v>
      </c>
    </row>
    <row r="17" spans="1:29" x14ac:dyDescent="0.2">
      <c r="A17" s="1" t="s">
        <v>5</v>
      </c>
      <c r="B17" s="1">
        <f t="shared" ref="B17:P17" si="13">+B15+B16</f>
        <v>3084</v>
      </c>
      <c r="C17" s="1">
        <f t="shared" si="13"/>
        <v>3350</v>
      </c>
      <c r="D17" s="1">
        <f t="shared" si="13"/>
        <v>3473</v>
      </c>
      <c r="E17" s="1">
        <f t="shared" si="13"/>
        <v>4318</v>
      </c>
      <c r="F17" s="1">
        <f t="shared" si="13"/>
        <v>2940</v>
      </c>
      <c r="G17" s="1">
        <f t="shared" si="13"/>
        <v>3321</v>
      </c>
      <c r="H17" s="1">
        <f t="shared" si="13"/>
        <v>3353</v>
      </c>
      <c r="I17" s="1">
        <f t="shared" si="13"/>
        <v>4236</v>
      </c>
      <c r="J17" s="1">
        <f t="shared" si="13"/>
        <v>3336</v>
      </c>
      <c r="K17" s="1">
        <f t="shared" si="13"/>
        <v>3619</v>
      </c>
      <c r="L17" s="1">
        <f t="shared" si="13"/>
        <v>3868</v>
      </c>
      <c r="M17" s="1">
        <f t="shared" si="13"/>
        <v>4744</v>
      </c>
      <c r="N17" s="1">
        <f t="shared" si="13"/>
        <v>3859</v>
      </c>
      <c r="O17" s="1">
        <f t="shared" si="13"/>
        <v>5060</v>
      </c>
      <c r="P17" s="1">
        <f t="shared" si="13"/>
        <v>4105</v>
      </c>
      <c r="U17" s="1">
        <f t="shared" ref="U17:AC17" si="14">+U15+U16</f>
        <v>13275</v>
      </c>
      <c r="V17" s="1">
        <f t="shared" si="14"/>
        <v>12929</v>
      </c>
      <c r="W17" s="1">
        <f t="shared" si="14"/>
        <v>13914</v>
      </c>
      <c r="X17" s="1">
        <f t="shared" si="14"/>
        <v>10888</v>
      </c>
      <c r="Y17" s="1">
        <f t="shared" si="14"/>
        <v>13793</v>
      </c>
      <c r="Z17" s="1">
        <f t="shared" si="14"/>
        <v>14665</v>
      </c>
      <c r="AA17" s="1">
        <f t="shared" si="14"/>
        <v>14225</v>
      </c>
      <c r="AB17" s="1">
        <f t="shared" si="14"/>
        <v>13850</v>
      </c>
      <c r="AC17" s="1">
        <f t="shared" si="14"/>
        <v>15567</v>
      </c>
    </row>
    <row r="18" spans="1:29" x14ac:dyDescent="0.2">
      <c r="A18" s="1" t="s">
        <v>6</v>
      </c>
      <c r="B18" s="1">
        <v>224</v>
      </c>
      <c r="C18" s="1">
        <v>-249</v>
      </c>
      <c r="D18" s="1">
        <v>521</v>
      </c>
      <c r="E18" s="2">
        <f t="shared" ref="E18" si="15">+AA18-SUM(B18:D18)</f>
        <v>436</v>
      </c>
      <c r="F18" s="1">
        <v>108</v>
      </c>
      <c r="G18" s="1">
        <v>403</v>
      </c>
      <c r="H18" s="1">
        <v>322</v>
      </c>
      <c r="I18" s="2">
        <f t="shared" ref="I18" si="16">+AB18-SUM(F18:H18)</f>
        <v>-210</v>
      </c>
      <c r="J18" s="1">
        <v>-45</v>
      </c>
      <c r="K18" s="1">
        <v>217</v>
      </c>
      <c r="L18" s="1">
        <v>464</v>
      </c>
      <c r="M18" s="2">
        <f t="shared" ref="M18" si="17">+AC18-SUM(J18:L18)</f>
        <v>638</v>
      </c>
      <c r="N18" s="1">
        <v>240</v>
      </c>
      <c r="O18" s="1">
        <v>239</v>
      </c>
      <c r="P18" s="1">
        <v>512</v>
      </c>
      <c r="U18" s="1">
        <v>2541</v>
      </c>
      <c r="V18" s="1">
        <v>2182</v>
      </c>
      <c r="W18" s="1">
        <v>9066</v>
      </c>
      <c r="X18" s="1">
        <v>-1185</v>
      </c>
      <c r="Y18" s="1">
        <v>-1928</v>
      </c>
      <c r="Z18" s="1">
        <v>747</v>
      </c>
      <c r="AA18" s="1">
        <v>932</v>
      </c>
      <c r="AB18" s="1">
        <v>623</v>
      </c>
      <c r="AC18" s="1">
        <v>1274</v>
      </c>
    </row>
    <row r="19" spans="1:29" s="6" customFormat="1" x14ac:dyDescent="0.2">
      <c r="A19" s="6" t="s">
        <v>7</v>
      </c>
      <c r="B19" s="6">
        <f t="shared" ref="B19:P19" si="18">+B17-B18</f>
        <v>2860</v>
      </c>
      <c r="C19" s="6">
        <f t="shared" si="18"/>
        <v>3599</v>
      </c>
      <c r="D19" s="6">
        <f t="shared" si="18"/>
        <v>2952</v>
      </c>
      <c r="E19" s="6">
        <f t="shared" si="18"/>
        <v>3882</v>
      </c>
      <c r="F19" s="6">
        <f t="shared" si="18"/>
        <v>2832</v>
      </c>
      <c r="G19" s="6">
        <f t="shared" si="18"/>
        <v>2918</v>
      </c>
      <c r="H19" s="6">
        <f t="shared" si="18"/>
        <v>3031</v>
      </c>
      <c r="I19" s="6">
        <f t="shared" si="18"/>
        <v>4446</v>
      </c>
      <c r="J19" s="6">
        <f t="shared" si="18"/>
        <v>3381</v>
      </c>
      <c r="K19" s="6">
        <f t="shared" si="18"/>
        <v>3402</v>
      </c>
      <c r="L19" s="6">
        <f t="shared" si="18"/>
        <v>3404</v>
      </c>
      <c r="M19" s="6">
        <f t="shared" si="18"/>
        <v>4106</v>
      </c>
      <c r="N19" s="6">
        <f t="shared" si="18"/>
        <v>3619</v>
      </c>
      <c r="O19" s="6">
        <f t="shared" si="18"/>
        <v>4821</v>
      </c>
      <c r="P19" s="6">
        <f t="shared" si="18"/>
        <v>3593</v>
      </c>
      <c r="U19" s="6">
        <f t="shared" ref="U19:AC19" si="19">+U17-U18</f>
        <v>10734</v>
      </c>
      <c r="V19" s="6">
        <f t="shared" si="19"/>
        <v>10747</v>
      </c>
      <c r="W19" s="6">
        <f t="shared" si="19"/>
        <v>4848</v>
      </c>
      <c r="X19" s="6">
        <f t="shared" si="19"/>
        <v>12073</v>
      </c>
      <c r="Y19" s="6">
        <f t="shared" si="19"/>
        <v>15721</v>
      </c>
      <c r="Z19" s="6">
        <f t="shared" si="19"/>
        <v>13918</v>
      </c>
      <c r="AA19" s="6">
        <f t="shared" si="19"/>
        <v>13293</v>
      </c>
      <c r="AB19" s="6">
        <f t="shared" si="19"/>
        <v>13227</v>
      </c>
      <c r="AC19" s="6">
        <f t="shared" si="19"/>
        <v>14293</v>
      </c>
    </row>
    <row r="20" spans="1:29" s="4" customFormat="1" x14ac:dyDescent="0.2">
      <c r="A20" s="4" t="s">
        <v>8</v>
      </c>
      <c r="B20" s="4">
        <f t="shared" ref="B20:P20" si="20">+B19/B21</f>
        <v>0.99965047186298495</v>
      </c>
      <c r="C20" s="4">
        <f t="shared" si="20"/>
        <v>1.335931700074239</v>
      </c>
      <c r="D20" s="4">
        <f t="shared" si="20"/>
        <v>1.0718954248366013</v>
      </c>
      <c r="E20" s="4">
        <f t="shared" si="20"/>
        <v>1.3693121693121693</v>
      </c>
      <c r="F20" s="4">
        <f t="shared" si="20"/>
        <v>1.0309428467419002</v>
      </c>
      <c r="G20" s="4">
        <f t="shared" si="20"/>
        <v>1.0626365622723961</v>
      </c>
      <c r="H20" s="4">
        <f t="shared" si="20"/>
        <v>1.0918587896253602</v>
      </c>
      <c r="I20" s="4">
        <f t="shared" si="20"/>
        <v>1.5906976744186045</v>
      </c>
      <c r="J20" s="4">
        <f t="shared" si="20"/>
        <v>1.1976620616365568</v>
      </c>
      <c r="K20" s="4">
        <f t="shared" si="20"/>
        <v>1.2076677316293929</v>
      </c>
      <c r="L20" s="4">
        <f t="shared" si="20"/>
        <v>1.2075203973040085</v>
      </c>
      <c r="M20" s="4">
        <f t="shared" si="20"/>
        <v>1.4493469819978821</v>
      </c>
      <c r="N20" s="4">
        <f t="shared" si="20"/>
        <v>1.2693791652051911</v>
      </c>
      <c r="O20" s="4">
        <f t="shared" si="20"/>
        <v>1.6803764377831998</v>
      </c>
      <c r="P20" s="4">
        <f t="shared" si="20"/>
        <v>1.2501739735560196</v>
      </c>
      <c r="U20" s="4">
        <f t="shared" ref="U20:AC20" si="21">+U19/U21</f>
        <v>2.4933797909407667</v>
      </c>
      <c r="V20" s="4">
        <f t="shared" si="21"/>
        <v>2.5484941901825944</v>
      </c>
      <c r="W20" s="4">
        <f t="shared" si="21"/>
        <v>1.1439358187824447</v>
      </c>
      <c r="X20" s="4">
        <f t="shared" si="21"/>
        <v>3.234994640943194</v>
      </c>
      <c r="Y20" s="4">
        <f t="shared" si="21"/>
        <v>4.7726168791742563</v>
      </c>
      <c r="Z20" s="4">
        <f t="shared" si="21"/>
        <v>4.6055592322964927</v>
      </c>
      <c r="AA20" s="4">
        <f t="shared" si="21"/>
        <v>4.7713567839195976</v>
      </c>
      <c r="AB20" s="4">
        <f t="shared" si="21"/>
        <v>4.7819956616052064</v>
      </c>
      <c r="AC20" s="4">
        <f t="shared" si="21"/>
        <v>5.0630534891958909</v>
      </c>
    </row>
    <row r="21" spans="1:29" x14ac:dyDescent="0.2">
      <c r="A21" s="1" t="s">
        <v>9</v>
      </c>
      <c r="B21" s="1">
        <v>2861</v>
      </c>
      <c r="C21" s="1">
        <v>2694</v>
      </c>
      <c r="D21" s="1">
        <v>2754</v>
      </c>
      <c r="E21" s="1">
        <f>+AA21*4-SUM(B21:D21)</f>
        <v>2835</v>
      </c>
      <c r="F21" s="1">
        <v>2747</v>
      </c>
      <c r="G21" s="1">
        <v>2746</v>
      </c>
      <c r="H21" s="1">
        <v>2776</v>
      </c>
      <c r="I21" s="1">
        <f>+AB21*4-SUM(F21:H21)</f>
        <v>2795</v>
      </c>
      <c r="J21" s="1">
        <v>2823</v>
      </c>
      <c r="K21" s="1">
        <v>2817</v>
      </c>
      <c r="L21" s="1">
        <v>2819</v>
      </c>
      <c r="M21" s="1">
        <f>+AC21*4-SUM(J21:L21)</f>
        <v>2833</v>
      </c>
      <c r="N21" s="1">
        <v>2851</v>
      </c>
      <c r="O21" s="1">
        <v>2869</v>
      </c>
      <c r="P21" s="1">
        <v>2874</v>
      </c>
      <c r="U21" s="1">
        <v>4305</v>
      </c>
      <c r="V21" s="1">
        <v>4217</v>
      </c>
      <c r="W21" s="1">
        <v>4238</v>
      </c>
      <c r="X21" s="1">
        <v>3732</v>
      </c>
      <c r="Y21" s="1">
        <v>3294</v>
      </c>
      <c r="Z21" s="1">
        <v>3022</v>
      </c>
      <c r="AA21" s="1">
        <v>2786</v>
      </c>
      <c r="AB21" s="1">
        <v>2766</v>
      </c>
      <c r="AC21" s="1">
        <v>2823</v>
      </c>
    </row>
    <row r="23" spans="1:29" s="3" customFormat="1" x14ac:dyDescent="0.2">
      <c r="A23" s="3" t="s">
        <v>10</v>
      </c>
      <c r="B23" s="3">
        <f t="shared" ref="B23:P23" si="22">+B15/B7</f>
        <v>0.38949424342105265</v>
      </c>
      <c r="C23" s="3">
        <f t="shared" si="22"/>
        <v>0.40289575289575291</v>
      </c>
      <c r="D23" s="3">
        <f t="shared" si="22"/>
        <v>0.39379815466565204</v>
      </c>
      <c r="E23" s="3">
        <f t="shared" si="22"/>
        <v>0.41194357631556722</v>
      </c>
      <c r="F23" s="3">
        <f t="shared" si="22"/>
        <v>0.32564438619484493</v>
      </c>
      <c r="G23" s="3">
        <f t="shared" si="22"/>
        <v>0.34028513238289204</v>
      </c>
      <c r="H23" s="3">
        <f t="shared" si="22"/>
        <v>0.34368446523632845</v>
      </c>
      <c r="I23" s="3">
        <f t="shared" si="22"/>
        <v>0.37510841283607982</v>
      </c>
      <c r="J23" s="3">
        <f t="shared" si="22"/>
        <v>0.33791054364410184</v>
      </c>
      <c r="K23" s="3">
        <f t="shared" si="22"/>
        <v>0.34827293099451356</v>
      </c>
      <c r="L23" s="3">
        <f t="shared" si="22"/>
        <v>0.35722891566265058</v>
      </c>
      <c r="M23" s="3">
        <f t="shared" si="22"/>
        <v>0.39350458458738713</v>
      </c>
      <c r="N23" s="3">
        <f t="shared" si="22"/>
        <v>0.35327271360937851</v>
      </c>
      <c r="O23" s="3">
        <f t="shared" si="22"/>
        <v>0.42150935343907819</v>
      </c>
      <c r="P23" s="3">
        <f t="shared" si="22"/>
        <v>0.35364472753007786</v>
      </c>
      <c r="U23" s="3">
        <f t="shared" ref="U23:AC23" si="23">+U15/U7</f>
        <v>0.39792695764839259</v>
      </c>
      <c r="V23" s="3">
        <f t="shared" si="23"/>
        <v>0.39034669211195927</v>
      </c>
      <c r="W23" s="3">
        <f t="shared" si="23"/>
        <v>0.40016570008285002</v>
      </c>
      <c r="X23" s="3">
        <f t="shared" si="23"/>
        <v>0.32830456133245584</v>
      </c>
      <c r="Y23" s="3">
        <f t="shared" si="23"/>
        <v>0.40411590048121226</v>
      </c>
      <c r="Z23" s="3">
        <f t="shared" si="23"/>
        <v>0.42394822006472493</v>
      </c>
      <c r="AA23" s="3">
        <f t="shared" si="23"/>
        <v>0.40009425070688032</v>
      </c>
      <c r="AB23" s="3">
        <f t="shared" si="23"/>
        <v>0.34741962605597149</v>
      </c>
      <c r="AC23" s="3">
        <f t="shared" si="23"/>
        <v>0.36028398255319954</v>
      </c>
    </row>
    <row r="24" spans="1:29" s="3" customFormat="1" x14ac:dyDescent="0.2">
      <c r="A24" s="3" t="s">
        <v>11</v>
      </c>
      <c r="B24" s="3">
        <f t="shared" ref="B24:P24" si="24">+B19/B7</f>
        <v>0.29399671052631576</v>
      </c>
      <c r="C24" s="3">
        <f t="shared" si="24"/>
        <v>0.34739382239382238</v>
      </c>
      <c r="D24" s="3">
        <f t="shared" si="24"/>
        <v>0.28079520593550844</v>
      </c>
      <c r="E24" s="3">
        <f t="shared" si="24"/>
        <v>0.32789931582059295</v>
      </c>
      <c r="F24" s="3">
        <f t="shared" si="24"/>
        <v>0.24744429882044561</v>
      </c>
      <c r="G24" s="3">
        <f t="shared" si="24"/>
        <v>0.23771894093686355</v>
      </c>
      <c r="H24" s="3">
        <f t="shared" si="24"/>
        <v>0.24447491530892079</v>
      </c>
      <c r="I24" s="3">
        <f t="shared" si="24"/>
        <v>0.32133564614050303</v>
      </c>
      <c r="J24" s="3">
        <f t="shared" si="24"/>
        <v>0.27150084317032042</v>
      </c>
      <c r="K24" s="3">
        <f t="shared" si="24"/>
        <v>0.26288540298276797</v>
      </c>
      <c r="L24" s="3">
        <f t="shared" si="24"/>
        <v>0.25632530120481928</v>
      </c>
      <c r="M24" s="3">
        <f t="shared" si="24"/>
        <v>0.28739413452789248</v>
      </c>
      <c r="N24" s="3">
        <f t="shared" si="24"/>
        <v>0.27196212519726459</v>
      </c>
      <c r="O24" s="3">
        <f t="shared" si="24"/>
        <v>0.34291201365673235</v>
      </c>
      <c r="P24" s="3">
        <f t="shared" si="24"/>
        <v>0.25428167020523706</v>
      </c>
      <c r="U24" s="3">
        <f t="shared" ref="U24:AC24" si="25">+U19/U7</f>
        <v>0.28974005992388047</v>
      </c>
      <c r="V24" s="3">
        <f t="shared" si="25"/>
        <v>0.28485474978795589</v>
      </c>
      <c r="W24" s="3">
        <f t="shared" si="25"/>
        <v>0.12171424267530316</v>
      </c>
      <c r="X24" s="3">
        <f t="shared" si="25"/>
        <v>0.30559914949627903</v>
      </c>
      <c r="Y24" s="3">
        <f t="shared" si="25"/>
        <v>0.4024009419473738</v>
      </c>
      <c r="Z24" s="3">
        <f t="shared" si="25"/>
        <v>0.34383260456038933</v>
      </c>
      <c r="AA24" s="3">
        <f t="shared" si="25"/>
        <v>0.31321866163996231</v>
      </c>
      <c r="AB24" s="3">
        <f t="shared" si="25"/>
        <v>0.26478360091283981</v>
      </c>
      <c r="AC24" s="3">
        <f t="shared" si="25"/>
        <v>0.26987783463303183</v>
      </c>
    </row>
    <row r="25" spans="1:29" s="3" customFormat="1" x14ac:dyDescent="0.2">
      <c r="A25" s="3" t="s">
        <v>12</v>
      </c>
      <c r="B25" s="3">
        <f t="shared" ref="B25:P25" si="26">+B18/B17</f>
        <v>7.2632944228274973E-2</v>
      </c>
      <c r="C25" s="3">
        <f t="shared" si="26"/>
        <v>-7.4328358208955225E-2</v>
      </c>
      <c r="D25" s="3">
        <f t="shared" si="26"/>
        <v>0.15001439677512238</v>
      </c>
      <c r="E25" s="3">
        <f t="shared" si="26"/>
        <v>0.10097267253358036</v>
      </c>
      <c r="F25" s="3">
        <f t="shared" si="26"/>
        <v>3.6734693877551024E-2</v>
      </c>
      <c r="G25" s="3">
        <f t="shared" si="26"/>
        <v>0.12134899126769046</v>
      </c>
      <c r="H25" s="3">
        <f t="shared" si="26"/>
        <v>9.6033402922755737E-2</v>
      </c>
      <c r="I25" s="3">
        <f t="shared" si="26"/>
        <v>-4.9575070821529746E-2</v>
      </c>
      <c r="J25" s="3">
        <f t="shared" si="26"/>
        <v>-1.3489208633093525E-2</v>
      </c>
      <c r="K25" s="3">
        <f t="shared" si="26"/>
        <v>5.9961315280464215E-2</v>
      </c>
      <c r="L25" s="3">
        <f t="shared" si="26"/>
        <v>0.11995863495346432</v>
      </c>
      <c r="M25" s="3">
        <f t="shared" si="26"/>
        <v>0.13448566610455312</v>
      </c>
      <c r="N25" s="3">
        <f t="shared" si="26"/>
        <v>6.2192277792174136E-2</v>
      </c>
      <c r="O25" s="3">
        <f t="shared" si="26"/>
        <v>4.7233201581027666E-2</v>
      </c>
      <c r="P25" s="3">
        <f t="shared" si="26"/>
        <v>0.12472594397076736</v>
      </c>
      <c r="U25" s="3">
        <f t="shared" ref="U25:AC25" si="27">+U18/U17</f>
        <v>0.19141242937853106</v>
      </c>
      <c r="V25" s="3">
        <f t="shared" si="27"/>
        <v>0.16876788614742053</v>
      </c>
      <c r="W25" s="3">
        <f t="shared" si="27"/>
        <v>0.65157395429064247</v>
      </c>
      <c r="X25" s="3">
        <f t="shared" si="27"/>
        <v>-0.10883541513592947</v>
      </c>
      <c r="Y25" s="3">
        <f t="shared" si="27"/>
        <v>-0.13978104835786268</v>
      </c>
      <c r="Z25" s="3">
        <f t="shared" si="27"/>
        <v>5.093760654619843E-2</v>
      </c>
      <c r="AA25" s="3">
        <f t="shared" si="27"/>
        <v>6.5518453427065027E-2</v>
      </c>
      <c r="AB25" s="3">
        <f t="shared" si="27"/>
        <v>4.4981949458483751E-2</v>
      </c>
      <c r="AC25" s="3">
        <f t="shared" si="27"/>
        <v>8.1839789297873708E-2</v>
      </c>
    </row>
    <row r="26" spans="1:29" s="3" customFormat="1" x14ac:dyDescent="0.2"/>
    <row r="27" spans="1:29" s="8" customFormat="1" x14ac:dyDescent="0.2">
      <c r="A27" s="8" t="s">
        <v>13</v>
      </c>
      <c r="F27" s="8">
        <f t="shared" ref="F27:P27" si="28">+F7/B7-1</f>
        <v>0.17650082236842102</v>
      </c>
      <c r="G27" s="8">
        <f t="shared" si="28"/>
        <v>0.18484555984555984</v>
      </c>
      <c r="H27" s="8">
        <f t="shared" si="28"/>
        <v>0.17930181679824986</v>
      </c>
      <c r="I27" s="8">
        <f t="shared" si="28"/>
        <v>0.16867978714418452</v>
      </c>
      <c r="J27" s="8">
        <f t="shared" si="28"/>
        <v>8.8073394495412849E-2</v>
      </c>
      <c r="K27" s="8">
        <f t="shared" si="28"/>
        <v>5.425661914460278E-2</v>
      </c>
      <c r="L27" s="8">
        <f t="shared" si="28"/>
        <v>7.114050653331172E-2</v>
      </c>
      <c r="M27" s="8">
        <f t="shared" si="28"/>
        <v>3.2596126047990781E-2</v>
      </c>
      <c r="N27" s="8">
        <f t="shared" si="28"/>
        <v>6.857785272625061E-2</v>
      </c>
      <c r="O27" s="8">
        <f t="shared" si="28"/>
        <v>8.6392087164824938E-2</v>
      </c>
      <c r="P27" s="8">
        <f t="shared" si="28"/>
        <v>6.4006024096385561E-2</v>
      </c>
      <c r="U27" s="8" t="e">
        <f t="shared" ref="U27:AC27" si="29">+U7/T7-1</f>
        <v>#DIV/0!</v>
      </c>
      <c r="V27" s="8">
        <f t="shared" si="29"/>
        <v>1.8382055227143868E-2</v>
      </c>
      <c r="W27" s="8">
        <f t="shared" si="29"/>
        <v>5.5741094147582659E-2</v>
      </c>
      <c r="X27" s="8">
        <f t="shared" si="29"/>
        <v>-8.1594737767065606E-3</v>
      </c>
      <c r="Y27" s="8">
        <f t="shared" si="29"/>
        <v>-1.108692350529028E-2</v>
      </c>
      <c r="Z27" s="8">
        <f t="shared" si="29"/>
        <v>3.6116514794716892E-2</v>
      </c>
      <c r="AA27" s="8">
        <f t="shared" si="29"/>
        <v>4.8444872650015958E-2</v>
      </c>
      <c r="AB27" s="8">
        <f t="shared" si="29"/>
        <v>0.17704995287464653</v>
      </c>
      <c r="AC27" s="8">
        <f t="shared" si="29"/>
        <v>6.0195379749369504E-2</v>
      </c>
    </row>
    <row r="29" spans="1:29" x14ac:dyDescent="0.2">
      <c r="A29" s="1" t="s">
        <v>45</v>
      </c>
      <c r="AC29" s="1">
        <f>+AC30-AC38</f>
        <v>-76208</v>
      </c>
    </row>
    <row r="30" spans="1:29" x14ac:dyDescent="0.2">
      <c r="A30" s="1" t="s">
        <v>16</v>
      </c>
      <c r="AC30" s="1">
        <f>10454+207</f>
        <v>10661</v>
      </c>
    </row>
    <row r="31" spans="1:29" x14ac:dyDescent="0.2">
      <c r="A31" s="1" t="s">
        <v>46</v>
      </c>
      <c r="AC31" s="1">
        <v>7874</v>
      </c>
    </row>
    <row r="32" spans="1:29" x14ac:dyDescent="0.2">
      <c r="A32" s="1" t="s">
        <v>47</v>
      </c>
      <c r="AC32" s="1">
        <v>4019</v>
      </c>
    </row>
    <row r="33" spans="1:29" x14ac:dyDescent="0.2">
      <c r="A33" s="1" t="s">
        <v>48</v>
      </c>
      <c r="AC33" s="1">
        <v>21536</v>
      </c>
    </row>
    <row r="34" spans="1:29" x14ac:dyDescent="0.2">
      <c r="A34" s="1" t="s">
        <v>49</v>
      </c>
      <c r="AC34" s="1">
        <f>6890+62230</f>
        <v>69120</v>
      </c>
    </row>
    <row r="35" spans="1:29" x14ac:dyDescent="0.2">
      <c r="A35" s="1" t="s">
        <v>50</v>
      </c>
      <c r="AC35" s="1">
        <v>12273</v>
      </c>
    </row>
    <row r="36" spans="1:29" x14ac:dyDescent="0.2">
      <c r="A36" s="1" t="s">
        <v>51</v>
      </c>
      <c r="AC36" s="1">
        <v>15493</v>
      </c>
    </row>
    <row r="37" spans="1:29" s="6" customFormat="1" x14ac:dyDescent="0.2">
      <c r="A37" s="6" t="s">
        <v>52</v>
      </c>
      <c r="AC37" s="6">
        <f>+SUM(AC30:AC36)</f>
        <v>140976</v>
      </c>
    </row>
    <row r="38" spans="1:29" x14ac:dyDescent="0.2">
      <c r="A38" s="1" t="s">
        <v>17</v>
      </c>
      <c r="AC38" s="1">
        <f>10605+76264</f>
        <v>86869</v>
      </c>
    </row>
    <row r="39" spans="1:29" x14ac:dyDescent="0.2">
      <c r="A39" s="1" t="s">
        <v>53</v>
      </c>
      <c r="AC39" s="1">
        <v>2357</v>
      </c>
    </row>
    <row r="40" spans="1:29" x14ac:dyDescent="0.2">
      <c r="A40" s="1" t="s">
        <v>54</v>
      </c>
      <c r="AC40" s="1">
        <v>1916</v>
      </c>
    </row>
    <row r="41" spans="1:29" x14ac:dyDescent="0.2">
      <c r="A41" s="1" t="s">
        <v>55</v>
      </c>
      <c r="AC41" s="1">
        <v>9316</v>
      </c>
    </row>
    <row r="42" spans="1:29" x14ac:dyDescent="0.2">
      <c r="A42" s="1" t="s">
        <v>56</v>
      </c>
      <c r="AC42" s="1">
        <v>7353</v>
      </c>
    </row>
    <row r="43" spans="1:29" x14ac:dyDescent="0.2">
      <c r="A43" s="1" t="s">
        <v>6</v>
      </c>
      <c r="AC43" s="1">
        <v>10817</v>
      </c>
    </row>
    <row r="44" spans="1:29" x14ac:dyDescent="0.2">
      <c r="A44" s="1" t="s">
        <v>50</v>
      </c>
      <c r="AC44" s="1">
        <v>3692</v>
      </c>
    </row>
    <row r="45" spans="1:29" x14ac:dyDescent="0.2">
      <c r="A45" s="1" t="s">
        <v>57</v>
      </c>
      <c r="AC45" s="1">
        <v>9420</v>
      </c>
    </row>
    <row r="46" spans="1:29" s="6" customFormat="1" x14ac:dyDescent="0.2">
      <c r="A46" s="6" t="s">
        <v>58</v>
      </c>
      <c r="AC46" s="6">
        <f>+SUM(AC38:AC45)</f>
        <v>131740</v>
      </c>
    </row>
    <row r="47" spans="1:29" x14ac:dyDescent="0.2">
      <c r="A47" s="1" t="s">
        <v>59</v>
      </c>
      <c r="AC47" s="1">
        <v>9239</v>
      </c>
    </row>
    <row r="48" spans="1:29" x14ac:dyDescent="0.2">
      <c r="A48" s="1" t="s">
        <v>60</v>
      </c>
      <c r="AC48" s="1">
        <f>+AC47+AC46</f>
        <v>140979</v>
      </c>
    </row>
    <row r="50" spans="1:29" x14ac:dyDescent="0.2">
      <c r="A50" s="1" t="s">
        <v>61</v>
      </c>
      <c r="E50" s="1">
        <f t="shared" ref="E50:O50" si="30">+SUM(B19:E19)</f>
        <v>13293</v>
      </c>
      <c r="F50" s="1">
        <f t="shared" si="30"/>
        <v>13265</v>
      </c>
      <c r="G50" s="1">
        <f t="shared" si="30"/>
        <v>12584</v>
      </c>
      <c r="H50" s="1">
        <f t="shared" si="30"/>
        <v>12663</v>
      </c>
      <c r="I50" s="1">
        <f t="shared" si="30"/>
        <v>13227</v>
      </c>
      <c r="J50" s="1">
        <f t="shared" si="30"/>
        <v>13776</v>
      </c>
      <c r="K50" s="1">
        <f t="shared" si="30"/>
        <v>14260</v>
      </c>
      <c r="L50" s="1">
        <f t="shared" si="30"/>
        <v>14633</v>
      </c>
      <c r="M50" s="1">
        <f t="shared" si="30"/>
        <v>14293</v>
      </c>
      <c r="N50" s="1">
        <f t="shared" si="30"/>
        <v>14531</v>
      </c>
      <c r="O50" s="1">
        <f t="shared" si="30"/>
        <v>15950</v>
      </c>
      <c r="P50" s="1">
        <f>+SUM(M19:P19)</f>
        <v>16139</v>
      </c>
      <c r="AC50" s="1">
        <f>+AC19</f>
        <v>14293</v>
      </c>
    </row>
    <row r="51" spans="1:29" s="3" customFormat="1" x14ac:dyDescent="0.2">
      <c r="A51" s="3" t="s">
        <v>62</v>
      </c>
      <c r="AC51" s="3">
        <f>+AC50/(AC31+AC32+AC33+AC35+AC36)</f>
        <v>0.23356483372824577</v>
      </c>
    </row>
    <row r="53" spans="1:29" x14ac:dyDescent="0.2">
      <c r="A53" s="1" t="s">
        <v>41</v>
      </c>
      <c r="J53" s="1">
        <v>6974</v>
      </c>
      <c r="K53" s="1">
        <f>7117-J53</f>
        <v>143</v>
      </c>
      <c r="L53" s="1">
        <f>12592-SUM(J53:K53)</f>
        <v>5475</v>
      </c>
      <c r="M53" s="1">
        <f>18673-SUM(J53:L53)</f>
        <v>6081</v>
      </c>
      <c r="N53" s="1">
        <v>7427</v>
      </c>
      <c r="O53" s="1">
        <f>8731-N53</f>
        <v>1304</v>
      </c>
      <c r="P53" s="1">
        <f>14664-SUM(N53:O53)</f>
        <v>5933</v>
      </c>
      <c r="AC53" s="1">
        <f>+SUM(J53:M53)</f>
        <v>18673</v>
      </c>
    </row>
    <row r="54" spans="1:29" x14ac:dyDescent="0.2">
      <c r="A54" s="1" t="s">
        <v>42</v>
      </c>
      <c r="J54" s="1">
        <v>-1314</v>
      </c>
      <c r="K54" s="1">
        <f>-2394-J54</f>
        <v>-1080</v>
      </c>
      <c r="L54" s="1">
        <f>-4068-SUM(J54:K54)</f>
        <v>-1674</v>
      </c>
      <c r="M54" s="1">
        <f>-6866-SUM(J54:L54)</f>
        <v>-2798</v>
      </c>
      <c r="N54" s="1">
        <v>-2303</v>
      </c>
      <c r="O54" s="1">
        <f>-6273-N54</f>
        <v>-3970</v>
      </c>
      <c r="P54" s="1">
        <f>-12135-SUM(N54:O54)</f>
        <v>-5862</v>
      </c>
      <c r="AC54" s="1">
        <f>+SUM(J54:M54)</f>
        <v>-6866</v>
      </c>
    </row>
    <row r="55" spans="1:29" x14ac:dyDescent="0.2">
      <c r="A55" s="1" t="s">
        <v>43</v>
      </c>
      <c r="J55" s="1">
        <f t="shared" ref="J55:O55" si="31">+J53+J54</f>
        <v>5660</v>
      </c>
      <c r="K55" s="1">
        <f t="shared" si="31"/>
        <v>-937</v>
      </c>
      <c r="L55" s="1">
        <f t="shared" si="31"/>
        <v>3801</v>
      </c>
      <c r="M55" s="1">
        <f t="shared" si="31"/>
        <v>3283</v>
      </c>
      <c r="N55" s="1">
        <f t="shared" si="31"/>
        <v>5124</v>
      </c>
      <c r="O55" s="1">
        <f t="shared" si="31"/>
        <v>-2666</v>
      </c>
      <c r="P55" s="1">
        <f>+P53+P54</f>
        <v>71</v>
      </c>
      <c r="AC55" s="1">
        <f>+AC53+AC54</f>
        <v>11807</v>
      </c>
    </row>
    <row r="56" spans="1:29" x14ac:dyDescent="0.2">
      <c r="A56" s="1" t="s">
        <v>44</v>
      </c>
      <c r="M56" s="1">
        <f t="shared" ref="M56:O56" si="32">+SUM(J55:M55)</f>
        <v>11807</v>
      </c>
      <c r="N56" s="1">
        <f t="shared" si="32"/>
        <v>11271</v>
      </c>
      <c r="O56" s="1">
        <f t="shared" si="32"/>
        <v>9542</v>
      </c>
      <c r="P56" s="1">
        <f>+SUM(M55:P55)</f>
        <v>5812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2025-04-21T12:46:17Z</dcterms:created>
  <dcterms:modified xsi:type="dcterms:W3CDTF">2025-04-22T09:36:56Z</dcterms:modified>
</cp:coreProperties>
</file>