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5CD3D372-C69B-413E-A2A5-22B533718B18}" xr6:coauthVersionLast="47" xr6:coauthVersionMax="47" xr10:uidLastSave="{00000000-0000-0000-0000-000000000000}"/>
  <bookViews>
    <workbookView xWindow="75" yWindow="135" windowWidth="13815" windowHeight="15300" activeTab="1" xr2:uid="{BD932640-A3C2-4BCB-BD38-6B73753AAE1B}"/>
  </bookViews>
  <sheets>
    <sheet name="Main" sheetId="1" r:id="rId1"/>
    <sheet name="Model" sheetId="2" r:id="rId2"/>
    <sheet name="Historical qu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18" i="3" l="1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40" i="2" l="1"/>
  <c r="N40" i="2"/>
  <c r="N101" i="2"/>
  <c r="N59" i="2"/>
  <c r="N65" i="2" s="1"/>
  <c r="N52" i="2"/>
  <c r="N49" i="2"/>
  <c r="N43" i="2"/>
  <c r="M110" i="2"/>
  <c r="M107" i="2"/>
  <c r="M80" i="2"/>
  <c r="M59" i="2"/>
  <c r="M52" i="2"/>
  <c r="M49" i="2"/>
  <c r="M54" i="2" s="1"/>
  <c r="M65" i="2"/>
  <c r="M43" i="2"/>
  <c r="J111" i="2"/>
  <c r="L105" i="2"/>
  <c r="M105" i="2" s="1"/>
  <c r="K108" i="2"/>
  <c r="K109" i="2"/>
  <c r="L109" i="2" s="1"/>
  <c r="K106" i="2"/>
  <c r="L106" i="2" s="1"/>
  <c r="L59" i="2"/>
  <c r="L65" i="2" s="1"/>
  <c r="L49" i="2"/>
  <c r="L52" i="2"/>
  <c r="L43" i="2"/>
  <c r="K101" i="2"/>
  <c r="L101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3" i="2"/>
  <c r="L83" i="2" s="1"/>
  <c r="K79" i="2"/>
  <c r="L79" i="2" s="1"/>
  <c r="M79" i="2" s="1"/>
  <c r="M40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59" i="2"/>
  <c r="K65" i="2" s="1"/>
  <c r="K49" i="2"/>
  <c r="K52" i="2"/>
  <c r="K43" i="2"/>
  <c r="J43" i="2"/>
  <c r="J100" i="2"/>
  <c r="K100" i="2" s="1"/>
  <c r="L100" i="2" s="1"/>
  <c r="M100" i="2" s="1"/>
  <c r="J97" i="2"/>
  <c r="J98" i="2" s="1"/>
  <c r="J115" i="2" s="1"/>
  <c r="J118" i="2" s="1"/>
  <c r="J59" i="2"/>
  <c r="J65" i="2" s="1"/>
  <c r="J49" i="2"/>
  <c r="J52" i="2"/>
  <c r="L38" i="2"/>
  <c r="L37" i="2"/>
  <c r="L36" i="2"/>
  <c r="L18" i="2"/>
  <c r="L12" i="2"/>
  <c r="L9" i="2"/>
  <c r="P9" i="2" s="1"/>
  <c r="P33" i="2" s="1"/>
  <c r="K38" i="2"/>
  <c r="K37" i="2"/>
  <c r="K36" i="2"/>
  <c r="K18" i="2"/>
  <c r="K12" i="2"/>
  <c r="K9" i="2"/>
  <c r="O33" i="2" s="1"/>
  <c r="M26" i="2"/>
  <c r="M23" i="2"/>
  <c r="M37" i="2" s="1"/>
  <c r="M21" i="2"/>
  <c r="M20" i="2"/>
  <c r="M36" i="2" s="1"/>
  <c r="M17" i="2"/>
  <c r="M16" i="2"/>
  <c r="M15" i="2"/>
  <c r="M14" i="2"/>
  <c r="M11" i="2"/>
  <c r="M10" i="2"/>
  <c r="M8" i="2"/>
  <c r="M7" i="2"/>
  <c r="I26" i="2"/>
  <c r="I23" i="2"/>
  <c r="I37" i="2" s="1"/>
  <c r="I21" i="2"/>
  <c r="I20" i="2"/>
  <c r="I36" i="2" s="1"/>
  <c r="I17" i="2"/>
  <c r="I16" i="2"/>
  <c r="I15" i="2"/>
  <c r="I14" i="2"/>
  <c r="I11" i="2"/>
  <c r="I10" i="2"/>
  <c r="I8" i="2"/>
  <c r="I7" i="2"/>
  <c r="E26" i="2"/>
  <c r="E23" i="2"/>
  <c r="E37" i="2" s="1"/>
  <c r="E21" i="2"/>
  <c r="E20" i="2"/>
  <c r="E36" i="2" s="1"/>
  <c r="E17" i="2"/>
  <c r="E16" i="2"/>
  <c r="E15" i="2"/>
  <c r="E14" i="2"/>
  <c r="E11" i="2"/>
  <c r="E10" i="2"/>
  <c r="E8" i="2"/>
  <c r="E7" i="2"/>
  <c r="D38" i="2"/>
  <c r="D37" i="2"/>
  <c r="D36" i="2"/>
  <c r="D18" i="2"/>
  <c r="D12" i="2"/>
  <c r="D9" i="2"/>
  <c r="H38" i="2"/>
  <c r="H37" i="2"/>
  <c r="H36" i="2"/>
  <c r="H18" i="2"/>
  <c r="H12" i="2"/>
  <c r="H9" i="2"/>
  <c r="C38" i="2"/>
  <c r="C37" i="2"/>
  <c r="C36" i="2"/>
  <c r="C18" i="2"/>
  <c r="C12" i="2"/>
  <c r="C9" i="2"/>
  <c r="G38" i="2"/>
  <c r="G37" i="2"/>
  <c r="G36" i="2"/>
  <c r="G18" i="2"/>
  <c r="G12" i="2"/>
  <c r="G9" i="2"/>
  <c r="B38" i="2"/>
  <c r="B37" i="2"/>
  <c r="B36" i="2"/>
  <c r="B18" i="2"/>
  <c r="B12" i="2"/>
  <c r="B9" i="2"/>
  <c r="F38" i="2"/>
  <c r="F37" i="2"/>
  <c r="F36" i="2"/>
  <c r="F18" i="2"/>
  <c r="F12" i="2"/>
  <c r="F9" i="2"/>
  <c r="S38" i="2"/>
  <c r="S37" i="2"/>
  <c r="S36" i="2"/>
  <c r="S18" i="2"/>
  <c r="S12" i="2"/>
  <c r="S9" i="2"/>
  <c r="T9" i="2"/>
  <c r="T38" i="2"/>
  <c r="T37" i="2"/>
  <c r="T36" i="2"/>
  <c r="T18" i="2"/>
  <c r="T12" i="2"/>
  <c r="U38" i="2"/>
  <c r="U37" i="2"/>
  <c r="U36" i="2"/>
  <c r="U18" i="2"/>
  <c r="U12" i="2"/>
  <c r="U9" i="2"/>
  <c r="V38" i="2"/>
  <c r="V37" i="2"/>
  <c r="V36" i="2"/>
  <c r="V18" i="2"/>
  <c r="V12" i="2"/>
  <c r="V9" i="2"/>
  <c r="W38" i="2"/>
  <c r="W37" i="2"/>
  <c r="W36" i="2"/>
  <c r="W18" i="2"/>
  <c r="W12" i="2"/>
  <c r="W9" i="2"/>
  <c r="X38" i="2"/>
  <c r="X37" i="2"/>
  <c r="X36" i="2"/>
  <c r="X18" i="2"/>
  <c r="X12" i="2"/>
  <c r="X9" i="2"/>
  <c r="J38" i="2"/>
  <c r="J37" i="2"/>
  <c r="J36" i="2"/>
  <c r="J18" i="2"/>
  <c r="J12" i="2"/>
  <c r="J9" i="2"/>
  <c r="N38" i="2"/>
  <c r="N37" i="2"/>
  <c r="N36" i="2"/>
  <c r="N18" i="2"/>
  <c r="N12" i="2"/>
  <c r="N9" i="2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M83" i="2" l="1"/>
  <c r="M90" i="2"/>
  <c r="M92" i="2"/>
  <c r="K40" i="2"/>
  <c r="M96" i="2"/>
  <c r="L40" i="2"/>
  <c r="M75" i="2"/>
  <c r="M109" i="2"/>
  <c r="M76" i="2"/>
  <c r="K111" i="2"/>
  <c r="M86" i="2"/>
  <c r="M91" i="2"/>
  <c r="M106" i="2"/>
  <c r="L108" i="2"/>
  <c r="L111" i="2" s="1"/>
  <c r="M73" i="2"/>
  <c r="M88" i="2"/>
  <c r="M74" i="2"/>
  <c r="M89" i="2"/>
  <c r="M77" i="2"/>
  <c r="M93" i="2"/>
  <c r="M94" i="2"/>
  <c r="M78" i="2"/>
  <c r="M95" i="2"/>
  <c r="M85" i="2"/>
  <c r="M101" i="2"/>
  <c r="N102" i="2" s="1"/>
  <c r="M87" i="2"/>
  <c r="N54" i="2"/>
  <c r="N66" i="2" s="1"/>
  <c r="N67" i="2" s="1"/>
  <c r="M66" i="2"/>
  <c r="M67" i="2" s="1"/>
  <c r="L54" i="2"/>
  <c r="L66" i="2" s="1"/>
  <c r="L67" i="2" s="1"/>
  <c r="K54" i="2"/>
  <c r="K66" i="2" s="1"/>
  <c r="K67" i="2" s="1"/>
  <c r="J102" i="2"/>
  <c r="J113" i="2" s="1"/>
  <c r="L102" i="2"/>
  <c r="L97" i="2"/>
  <c r="L98" i="2" s="1"/>
  <c r="L115" i="2" s="1"/>
  <c r="L118" i="2" s="1"/>
  <c r="K102" i="2"/>
  <c r="K97" i="2"/>
  <c r="K98" i="2" s="1"/>
  <c r="I18" i="2"/>
  <c r="V33" i="2"/>
  <c r="J33" i="2"/>
  <c r="W33" i="2"/>
  <c r="J54" i="2"/>
  <c r="J66" i="2" s="1"/>
  <c r="J67" i="2" s="1"/>
  <c r="E12" i="2"/>
  <c r="I12" i="2"/>
  <c r="I9" i="2"/>
  <c r="G33" i="2"/>
  <c r="E9" i="2"/>
  <c r="I38" i="2"/>
  <c r="E38" i="2"/>
  <c r="E18" i="2"/>
  <c r="N33" i="2"/>
  <c r="X33" i="2"/>
  <c r="F33" i="2"/>
  <c r="T33" i="2"/>
  <c r="U33" i="2"/>
  <c r="Y33" i="2"/>
  <c r="N13" i="2"/>
  <c r="M12" i="2"/>
  <c r="L13" i="2"/>
  <c r="L28" i="2" s="1"/>
  <c r="M38" i="2"/>
  <c r="L33" i="2"/>
  <c r="M18" i="2"/>
  <c r="K13" i="2"/>
  <c r="K19" i="2" s="1"/>
  <c r="M9" i="2"/>
  <c r="K33" i="2"/>
  <c r="D13" i="2"/>
  <c r="H33" i="2"/>
  <c r="H13" i="2"/>
  <c r="H28" i="2" s="1"/>
  <c r="C13" i="2"/>
  <c r="C28" i="2" s="1"/>
  <c r="G13" i="2"/>
  <c r="G28" i="2" s="1"/>
  <c r="B13" i="2"/>
  <c r="B19" i="2" s="1"/>
  <c r="F13" i="2"/>
  <c r="F19" i="2" s="1"/>
  <c r="S13" i="2"/>
  <c r="S19" i="2" s="1"/>
  <c r="T13" i="2"/>
  <c r="T19" i="2" s="1"/>
  <c r="U13" i="2"/>
  <c r="U19" i="2" s="1"/>
  <c r="V13" i="2"/>
  <c r="V28" i="2" s="1"/>
  <c r="W13" i="2"/>
  <c r="W19" i="2" s="1"/>
  <c r="X13" i="2"/>
  <c r="X28" i="2" s="1"/>
  <c r="J13" i="2"/>
  <c r="J28" i="2" s="1"/>
  <c r="K6" i="1"/>
  <c r="K9" i="1" s="1"/>
  <c r="K10" i="1" s="1"/>
  <c r="G19" i="2" l="1"/>
  <c r="K113" i="2"/>
  <c r="N111" i="2"/>
  <c r="I13" i="2"/>
  <c r="I19" i="2" s="1"/>
  <c r="M102" i="2"/>
  <c r="N97" i="2"/>
  <c r="N98" i="2" s="1"/>
  <c r="M108" i="2"/>
  <c r="M111" i="2" s="1"/>
  <c r="K28" i="2"/>
  <c r="E13" i="2"/>
  <c r="E28" i="2" s="1"/>
  <c r="L113" i="2"/>
  <c r="K115" i="2"/>
  <c r="T28" i="2"/>
  <c r="I33" i="2"/>
  <c r="B28" i="2"/>
  <c r="N19" i="2"/>
  <c r="N28" i="2"/>
  <c r="M13" i="2"/>
  <c r="M19" i="2" s="1"/>
  <c r="Q9" i="2"/>
  <c r="Q33" i="2" s="1"/>
  <c r="L19" i="2"/>
  <c r="L29" i="2" s="1"/>
  <c r="M33" i="2"/>
  <c r="K22" i="2"/>
  <c r="K29" i="2"/>
  <c r="D19" i="2"/>
  <c r="D28" i="2"/>
  <c r="H19" i="2"/>
  <c r="H22" i="2" s="1"/>
  <c r="C19" i="2"/>
  <c r="G22" i="2"/>
  <c r="G29" i="2"/>
  <c r="B22" i="2"/>
  <c r="B29" i="2"/>
  <c r="F28" i="2"/>
  <c r="F22" i="2"/>
  <c r="F29" i="2"/>
  <c r="S28" i="2"/>
  <c r="S22" i="2"/>
  <c r="S29" i="2"/>
  <c r="T29" i="2"/>
  <c r="T22" i="2"/>
  <c r="U28" i="2"/>
  <c r="U29" i="2"/>
  <c r="U22" i="2"/>
  <c r="V19" i="2"/>
  <c r="V22" i="2" s="1"/>
  <c r="W28" i="2"/>
  <c r="W22" i="2"/>
  <c r="W29" i="2"/>
  <c r="X19" i="2"/>
  <c r="X22" i="2" s="1"/>
  <c r="J19" i="2"/>
  <c r="J22" i="2" s="1"/>
  <c r="K118" i="2" l="1"/>
  <c r="I28" i="2"/>
  <c r="N115" i="2"/>
  <c r="N118" i="2" s="1"/>
  <c r="N113" i="2"/>
  <c r="E19" i="2"/>
  <c r="E29" i="2" s="1"/>
  <c r="M28" i="2"/>
  <c r="I29" i="2"/>
  <c r="I22" i="2"/>
  <c r="C29" i="2"/>
  <c r="C22" i="2"/>
  <c r="N22" i="2"/>
  <c r="N29" i="2"/>
  <c r="L22" i="2"/>
  <c r="L31" i="2" s="1"/>
  <c r="M29" i="2"/>
  <c r="M22" i="2"/>
  <c r="K31" i="2"/>
  <c r="K24" i="2"/>
  <c r="D29" i="2"/>
  <c r="D22" i="2"/>
  <c r="H29" i="2"/>
  <c r="H31" i="2"/>
  <c r="H24" i="2"/>
  <c r="C31" i="2"/>
  <c r="G31" i="2"/>
  <c r="G24" i="2"/>
  <c r="B31" i="2"/>
  <c r="B24" i="2"/>
  <c r="F31" i="2"/>
  <c r="F24" i="2"/>
  <c r="S31" i="2"/>
  <c r="S24" i="2"/>
  <c r="T31" i="2"/>
  <c r="T24" i="2"/>
  <c r="U31" i="2"/>
  <c r="U24" i="2"/>
  <c r="V29" i="2"/>
  <c r="V31" i="2"/>
  <c r="V24" i="2"/>
  <c r="W24" i="2"/>
  <c r="W31" i="2"/>
  <c r="X29" i="2"/>
  <c r="X31" i="2"/>
  <c r="X24" i="2"/>
  <c r="J29" i="2"/>
  <c r="J31" i="2"/>
  <c r="J24" i="2"/>
  <c r="E22" i="2" l="1"/>
  <c r="E31" i="2" s="1"/>
  <c r="J72" i="2"/>
  <c r="K25" i="2"/>
  <c r="K72" i="2"/>
  <c r="N24" i="2"/>
  <c r="N72" i="2" s="1"/>
  <c r="N31" i="2"/>
  <c r="I24" i="2"/>
  <c r="I31" i="2"/>
  <c r="L24" i="2"/>
  <c r="K35" i="2"/>
  <c r="K39" i="2" s="1"/>
  <c r="K41" i="2" s="1"/>
  <c r="K30" i="2"/>
  <c r="M24" i="2"/>
  <c r="M72" i="2" s="1"/>
  <c r="M31" i="2"/>
  <c r="D24" i="2"/>
  <c r="D31" i="2"/>
  <c r="H35" i="2"/>
  <c r="H39" i="2" s="1"/>
  <c r="H30" i="2"/>
  <c r="H25" i="2"/>
  <c r="C24" i="2"/>
  <c r="C35" i="2" s="1"/>
  <c r="C39" i="2" s="1"/>
  <c r="G30" i="2"/>
  <c r="G25" i="2"/>
  <c r="G35" i="2"/>
  <c r="G39" i="2" s="1"/>
  <c r="B30" i="2"/>
  <c r="B25" i="2"/>
  <c r="B35" i="2"/>
  <c r="B39" i="2" s="1"/>
  <c r="F35" i="2"/>
  <c r="F39" i="2" s="1"/>
  <c r="F30" i="2"/>
  <c r="F25" i="2"/>
  <c r="S25" i="2"/>
  <c r="S35" i="2"/>
  <c r="S39" i="2" s="1"/>
  <c r="S30" i="2"/>
  <c r="T30" i="2"/>
  <c r="T25" i="2"/>
  <c r="T35" i="2"/>
  <c r="T39" i="2" s="1"/>
  <c r="U30" i="2"/>
  <c r="U35" i="2"/>
  <c r="U39" i="2" s="1"/>
  <c r="U25" i="2"/>
  <c r="V30" i="2"/>
  <c r="V25" i="2"/>
  <c r="V35" i="2"/>
  <c r="V39" i="2" s="1"/>
  <c r="W25" i="2"/>
  <c r="W35" i="2"/>
  <c r="W39" i="2" s="1"/>
  <c r="W30" i="2"/>
  <c r="X35" i="2"/>
  <c r="X39" i="2" s="1"/>
  <c r="X25" i="2"/>
  <c r="X30" i="2"/>
  <c r="J30" i="2"/>
  <c r="J35" i="2"/>
  <c r="J39" i="2" s="1"/>
  <c r="J41" i="2" s="1"/>
  <c r="J25" i="2"/>
  <c r="E24" i="2" l="1"/>
  <c r="E25" i="2" s="1"/>
  <c r="M69" i="2"/>
  <c r="N70" i="2" s="1"/>
  <c r="L30" i="2"/>
  <c r="L72" i="2"/>
  <c r="I30" i="2"/>
  <c r="I25" i="2"/>
  <c r="I35" i="2"/>
  <c r="I39" i="2" s="1"/>
  <c r="N30" i="2"/>
  <c r="N25" i="2"/>
  <c r="N35" i="2"/>
  <c r="N39" i="2" s="1"/>
  <c r="N41" i="2" s="1"/>
  <c r="L35" i="2"/>
  <c r="L39" i="2" s="1"/>
  <c r="L41" i="2" s="1"/>
  <c r="L25" i="2"/>
  <c r="M30" i="2"/>
  <c r="M25" i="2"/>
  <c r="M35" i="2"/>
  <c r="M39" i="2" s="1"/>
  <c r="M41" i="2" s="1"/>
  <c r="D35" i="2"/>
  <c r="D39" i="2" s="1"/>
  <c r="D25" i="2"/>
  <c r="D30" i="2"/>
  <c r="C25" i="2"/>
  <c r="C30" i="2"/>
  <c r="M97" i="2"/>
  <c r="M98" i="2" s="1"/>
  <c r="M113" i="2" s="1"/>
  <c r="E30" i="2" l="1"/>
  <c r="E35" i="2"/>
  <c r="E39" i="2" s="1"/>
  <c r="L70" i="2"/>
  <c r="K70" i="2"/>
  <c r="J70" i="2"/>
  <c r="M70" i="2"/>
  <c r="M115" i="2"/>
  <c r="M118" i="2" l="1"/>
  <c r="M119" i="2" s="1"/>
  <c r="M116" i="2"/>
  <c r="N116" i="2"/>
  <c r="N119" i="2" l="1"/>
</calcChain>
</file>

<file path=xl/sharedStrings.xml><?xml version="1.0" encoding="utf-8"?>
<sst xmlns="http://schemas.openxmlformats.org/spreadsheetml/2006/main" count="1684" uniqueCount="1652">
  <si>
    <t>Paycom</t>
  </si>
  <si>
    <t>(PAYC)</t>
  </si>
  <si>
    <t>(in millions)</t>
  </si>
  <si>
    <t>Price</t>
  </si>
  <si>
    <t>Shares</t>
  </si>
  <si>
    <t>MC</t>
  </si>
  <si>
    <t>Cash</t>
  </si>
  <si>
    <t>Debt</t>
  </si>
  <si>
    <t>EV</t>
  </si>
  <si>
    <t>Revenue</t>
  </si>
  <si>
    <t>COGS</t>
  </si>
  <si>
    <t>Founder</t>
  </si>
  <si>
    <t>Chad Richison</t>
  </si>
  <si>
    <t>Founded</t>
  </si>
  <si>
    <t>Moved in 2011 to office building of 90.000ft</t>
  </si>
  <si>
    <t>Headquater</t>
  </si>
  <si>
    <t>Oklahoma City</t>
  </si>
  <si>
    <t>2014 built 90.000ft in addition to its headquaters</t>
  </si>
  <si>
    <t>2022 150.000 square-foot operations center in Grapevine, Texas</t>
  </si>
  <si>
    <t>Total square-footage  650.000ft</t>
  </si>
  <si>
    <t>Third and fourth building 2016 and 2018 total 500.000 square-foot</t>
  </si>
  <si>
    <t>CEO Chad Richison was the highest paid exective in the United States</t>
  </si>
  <si>
    <t>in 2020 earning 211.13 million</t>
  </si>
  <si>
    <t>Gross profit</t>
  </si>
  <si>
    <t>G&amp;A</t>
  </si>
  <si>
    <t>S&amp;M</t>
  </si>
  <si>
    <t>R&amp;D</t>
  </si>
  <si>
    <t>Operating expense</t>
  </si>
  <si>
    <t>Operating income</t>
  </si>
  <si>
    <t>Interest expense</t>
  </si>
  <si>
    <t>Other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</si>
  <si>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</si>
  <si>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</si>
  <si>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</si>
  <si>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</si>
  <si>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</si>
  <si>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</si>
  <si>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</si>
  <si>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</si>
  <si>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</si>
  <si>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</si>
  <si>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</si>
  <si>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</si>
  <si>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</si>
  <si>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</si>
  <si>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</si>
  <si>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</si>
  <si>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</si>
  <si>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</si>
  <si>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</si>
  <si>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</si>
  <si>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</si>
  <si>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</si>
  <si>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</si>
  <si>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</si>
  <si>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</si>
  <si>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Recurring</t>
  </si>
  <si>
    <t>Implementation &amp; other</t>
  </si>
  <si>
    <t>Provision for income taxes</t>
  </si>
  <si>
    <t>D&amp;A</t>
  </si>
  <si>
    <t>EBITDA</t>
  </si>
  <si>
    <t>SBC</t>
  </si>
  <si>
    <t>Adjusted EBITDA</t>
  </si>
  <si>
    <t>OpEx</t>
  </si>
  <si>
    <t>Net cash</t>
  </si>
  <si>
    <t>A/R</t>
  </si>
  <si>
    <t>Prepaid</t>
  </si>
  <si>
    <t>Inventory</t>
  </si>
  <si>
    <t>Deferred cost</t>
  </si>
  <si>
    <t>Funds held for clients</t>
  </si>
  <si>
    <t>PP&amp;E</t>
  </si>
  <si>
    <t>Goodwill</t>
  </si>
  <si>
    <t>Assets</t>
  </si>
  <si>
    <t>A/P</t>
  </si>
  <si>
    <t>D/R</t>
  </si>
  <si>
    <t>Accrued commissions</t>
  </si>
  <si>
    <t>Accrued payroll</t>
  </si>
  <si>
    <t>Accrued expense</t>
  </si>
  <si>
    <t>Client funds obligation</t>
  </si>
  <si>
    <t>D/T</t>
  </si>
  <si>
    <t>Liabilities</t>
  </si>
  <si>
    <t>S/E</t>
  </si>
  <si>
    <t>L+S/E</t>
  </si>
  <si>
    <t>ROIC</t>
  </si>
  <si>
    <t>TTM</t>
  </si>
  <si>
    <t>Model NI</t>
  </si>
  <si>
    <t>Reported NI</t>
  </si>
  <si>
    <t>Discount on securities</t>
  </si>
  <si>
    <t>Marketing expense</t>
  </si>
  <si>
    <t>Asset disposal</t>
  </si>
  <si>
    <t>Debt issuance fees</t>
  </si>
  <si>
    <t>Cash settlement</t>
  </si>
  <si>
    <t>Gain on derrivative</t>
  </si>
  <si>
    <t>Deferred costs</t>
  </si>
  <si>
    <t>Working capital</t>
  </si>
  <si>
    <t>CFFO</t>
  </si>
  <si>
    <t>Investments</t>
  </si>
  <si>
    <t>CapEx</t>
  </si>
  <si>
    <t>CFFI</t>
  </si>
  <si>
    <t>Taxes SBC</t>
  </si>
  <si>
    <t>Payment Debt</t>
  </si>
  <si>
    <t>Change client funds</t>
  </si>
  <si>
    <t>CFFF</t>
  </si>
  <si>
    <t>CIC</t>
  </si>
  <si>
    <t>FCF</t>
  </si>
  <si>
    <t>FCF-SBC</t>
  </si>
  <si>
    <t>Loss early paid of debt</t>
  </si>
  <si>
    <t>Issuance debt</t>
  </si>
  <si>
    <t>Buybacks</t>
  </si>
  <si>
    <t>Dividends</t>
  </si>
  <si>
    <t>Debt issuance costs</t>
  </si>
  <si>
    <t>Paycom charges its clients montly on a per-employee basis for services</t>
  </si>
  <si>
    <t>like payroll, which generates most of its recurring revenue.</t>
  </si>
  <si>
    <t>As a result, Paycom's fundamentals are typically at their best during</t>
  </si>
  <si>
    <t>times of a strong economy activity, marked by high unemployment.</t>
  </si>
  <si>
    <t xml:space="preserve">Metric </t>
  </si>
  <si>
    <t>Unemployment</t>
  </si>
  <si>
    <t>Recurring revenue growth rate</t>
  </si>
  <si>
    <t>Recurring revenues</t>
  </si>
  <si>
    <t>Q220</t>
  </si>
  <si>
    <t>Q219</t>
  </si>
  <si>
    <t>Date</t>
  </si>
  <si>
    <t>Open</t>
  </si>
  <si>
    <t>High</t>
  </si>
  <si>
    <t>Low</t>
  </si>
  <si>
    <t>Volume</t>
  </si>
  <si>
    <t>05/16/2024</t>
  </si>
  <si>
    <t>04/26/2024</t>
  </si>
  <si>
    <t>04/19/2024</t>
  </si>
  <si>
    <t>03/28/2024</t>
  </si>
  <si>
    <t>03/22/2024</t>
  </si>
  <si>
    <t>03/15/2024</t>
  </si>
  <si>
    <t>02/23/2024</t>
  </si>
  <si>
    <t>02/16/2024</t>
  </si>
  <si>
    <t>01/26/2024</t>
  </si>
  <si>
    <t>01/19/2024</t>
  </si>
  <si>
    <t>12/29/2023</t>
  </si>
  <si>
    <t>12/22/2023</t>
  </si>
  <si>
    <t>12/15/2023</t>
  </si>
  <si>
    <t>11/24/2023</t>
  </si>
  <si>
    <t>11/17/2023</t>
  </si>
  <si>
    <t>10/27/2023</t>
  </si>
  <si>
    <t>10/20/2023</t>
  </si>
  <si>
    <t>10/13/2023</t>
  </si>
  <si>
    <t>09/29/2023</t>
  </si>
  <si>
    <t>09/22/2023</t>
  </si>
  <si>
    <t>09/15/2023</t>
  </si>
  <si>
    <t>08/25/2023</t>
  </si>
  <si>
    <t>08/18/2023</t>
  </si>
  <si>
    <t>07/28/2023</t>
  </si>
  <si>
    <t>07/21/2023</t>
  </si>
  <si>
    <t>07/14/2023</t>
  </si>
  <si>
    <t>06/30/2023</t>
  </si>
  <si>
    <t>06/23/2023</t>
  </si>
  <si>
    <t>06/16/2023</t>
  </si>
  <si>
    <t>05/26/2023</t>
  </si>
  <si>
    <t>05/19/2023</t>
  </si>
  <si>
    <t>Close/Last</t>
  </si>
  <si>
    <t>05/15/2024</t>
  </si>
  <si>
    <t>05/14/2024</t>
  </si>
  <si>
    <t>05/13/2024</t>
  </si>
  <si>
    <t>04/30/2024</t>
  </si>
  <si>
    <t>04/29/2024</t>
  </si>
  <si>
    <t>04/25/2024</t>
  </si>
  <si>
    <t>04/24/2024</t>
  </si>
  <si>
    <t>04/23/2024</t>
  </si>
  <si>
    <t>04/22/2024</t>
  </si>
  <si>
    <t>04/18/2024</t>
  </si>
  <si>
    <t>04/17/2024</t>
  </si>
  <si>
    <t>04/16/2024</t>
  </si>
  <si>
    <t>04/15/2024</t>
  </si>
  <si>
    <t>03/27/2024</t>
  </si>
  <si>
    <t>03/26/2024</t>
  </si>
  <si>
    <t>03/25/2024</t>
  </si>
  <si>
    <t>03/21/2024</t>
  </si>
  <si>
    <t>03/20/2024</t>
  </si>
  <si>
    <t>03/19/2024</t>
  </si>
  <si>
    <t>03/18/2024</t>
  </si>
  <si>
    <t>03/14/2024</t>
  </si>
  <si>
    <t>03/13/2024</t>
  </si>
  <si>
    <t>02/29/2024</t>
  </si>
  <si>
    <t>02/28/2024</t>
  </si>
  <si>
    <t>02/27/2024</t>
  </si>
  <si>
    <t>02/26/2024</t>
  </si>
  <si>
    <t>02/22/2024</t>
  </si>
  <si>
    <t>02/21/2024</t>
  </si>
  <si>
    <t>02/20/2024</t>
  </si>
  <si>
    <t>02/15/2024</t>
  </si>
  <si>
    <t>02/14/2024</t>
  </si>
  <si>
    <t>02/13/2024</t>
  </si>
  <si>
    <t>01/31/2024</t>
  </si>
  <si>
    <t>01/30/2024</t>
  </si>
  <si>
    <t>01/29/2024</t>
  </si>
  <si>
    <t>01/25/2024</t>
  </si>
  <si>
    <t>01/24/2024</t>
  </si>
  <si>
    <t>01/23/2024</t>
  </si>
  <si>
    <t>01/22/2024</t>
  </si>
  <si>
    <t>01/18/2024</t>
  </si>
  <si>
    <t>01/17/2024</t>
  </si>
  <si>
    <t>01/16/2024</t>
  </si>
  <si>
    <t>12/28/2023</t>
  </si>
  <si>
    <t>12/27/2023</t>
  </si>
  <si>
    <t>12/26/2023</t>
  </si>
  <si>
    <t>12/21/2023</t>
  </si>
  <si>
    <t>12/20/2023</t>
  </si>
  <si>
    <t>12/19/2023</t>
  </si>
  <si>
    <t>12/18/2023</t>
  </si>
  <si>
    <t>12/14/2023</t>
  </si>
  <si>
    <t>12/13/2023</t>
  </si>
  <si>
    <t>11/30/2023</t>
  </si>
  <si>
    <t>11/29/2023</t>
  </si>
  <si>
    <t>11/28/2023</t>
  </si>
  <si>
    <t>11/27/2023</t>
  </si>
  <si>
    <t>11/22/2023</t>
  </si>
  <si>
    <t>11/21/2023</t>
  </si>
  <si>
    <t>11/20/2023</t>
  </si>
  <si>
    <t>11/16/2023</t>
  </si>
  <si>
    <t>11/15/2023</t>
  </si>
  <si>
    <t>11/14/2023</t>
  </si>
  <si>
    <t>11/13/2023</t>
  </si>
  <si>
    <t>10/31/2023</t>
  </si>
  <si>
    <t>10/30/2023</t>
  </si>
  <si>
    <t>10/26/2023</t>
  </si>
  <si>
    <t>10/25/2023</t>
  </si>
  <si>
    <t>10/24/2023</t>
  </si>
  <si>
    <t>10/23/2023</t>
  </si>
  <si>
    <t>10/19/2023</t>
  </si>
  <si>
    <t>10/18/2023</t>
  </si>
  <si>
    <t>10/17/2023</t>
  </si>
  <si>
    <t>10/16/2023</t>
  </si>
  <si>
    <t>09/28/2023</t>
  </si>
  <si>
    <t>09/27/2023</t>
  </si>
  <si>
    <t>09/26/2023</t>
  </si>
  <si>
    <t>09/25/2023</t>
  </si>
  <si>
    <t>09/21/2023</t>
  </si>
  <si>
    <t>09/20/2023</t>
  </si>
  <si>
    <t>09/19/2023</t>
  </si>
  <si>
    <t>09/18/2023</t>
  </si>
  <si>
    <t>09/14/2023</t>
  </si>
  <si>
    <t>09/13/2023</t>
  </si>
  <si>
    <t>08/31/2023</t>
  </si>
  <si>
    <t>08/30/2023</t>
  </si>
  <si>
    <t>08/29/2023</t>
  </si>
  <si>
    <t>08/28/2023</t>
  </si>
  <si>
    <t>08/24/2023</t>
  </si>
  <si>
    <t>08/23/2023</t>
  </si>
  <si>
    <t>08/22/2023</t>
  </si>
  <si>
    <t>08/21/2023</t>
  </si>
  <si>
    <t>08/17/2023</t>
  </si>
  <si>
    <t>08/16/2023</t>
  </si>
  <si>
    <t>08/15/2023</t>
  </si>
  <si>
    <t>08/14/2023</t>
  </si>
  <si>
    <t>07/31/2023</t>
  </si>
  <si>
    <t>07/27/2023</t>
  </si>
  <si>
    <t>07/26/2023</t>
  </si>
  <si>
    <t>07/25/2023</t>
  </si>
  <si>
    <t>07/24/2023</t>
  </si>
  <si>
    <t>07/20/2023</t>
  </si>
  <si>
    <t>07/19/2023</t>
  </si>
  <si>
    <t>07/18/2023</t>
  </si>
  <si>
    <t>07/17/2023</t>
  </si>
  <si>
    <t>07/13/2023</t>
  </si>
  <si>
    <t>06/29/2023</t>
  </si>
  <si>
    <t>06/28/2023</t>
  </si>
  <si>
    <t>06/27/2023</t>
  </si>
  <si>
    <t>06/26/2023</t>
  </si>
  <si>
    <t>06/22/2023</t>
  </si>
  <si>
    <t>06/21/2023</t>
  </si>
  <si>
    <t>06/20/2023</t>
  </si>
  <si>
    <t>06/15/2023</t>
  </si>
  <si>
    <t>06/14/2023</t>
  </si>
  <si>
    <t>06/13/2023</t>
  </si>
  <si>
    <t>05/31/2023</t>
  </si>
  <si>
    <t>05/30/2023</t>
  </si>
  <si>
    <t>05/25/2023</t>
  </si>
  <si>
    <t>05/24/2023</t>
  </si>
  <si>
    <t>05/23/2023</t>
  </si>
  <si>
    <t>05/22/2023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</si>
  <si>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</si>
  <si>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</si>
  <si>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</si>
  <si>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</si>
  <si>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</si>
  <si>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</si>
  <si>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</si>
  <si>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</si>
  <si>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</si>
  <si>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</si>
  <si>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</si>
  <si>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</si>
  <si>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</si>
  <si>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</si>
  <si>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</si>
  <si>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</si>
  <si>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</si>
  <si>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</si>
  <si>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</si>
  <si>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</si>
  <si>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</si>
  <si>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</si>
  <si>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</si>
  <si>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</si>
  <si>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</si>
  <si>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</si>
  <si>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</si>
  <si>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</si>
  <si>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</si>
  <si>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</si>
  <si>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</si>
  <si>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</si>
  <si>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</si>
  <si>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</si>
  <si>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</si>
  <si>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</si>
  <si>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</si>
  <si>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</si>
  <si>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</si>
  <si>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</si>
  <si>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</si>
  <si>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</si>
  <si>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</si>
  <si>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</si>
  <si>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</si>
  <si>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</si>
  <si>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</si>
  <si>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</si>
  <si>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</si>
  <si>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</si>
  <si>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</si>
  <si>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</si>
  <si>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</si>
  <si>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</si>
  <si>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</si>
  <si>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</si>
  <si>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</si>
  <si>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</si>
  <si>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</si>
  <si>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</si>
  <si>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</si>
  <si>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</si>
  <si>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</si>
  <si>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</si>
  <si>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</si>
  <si>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</si>
  <si>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</si>
  <si>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</si>
  <si>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</si>
  <si>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</si>
  <si>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</si>
  <si>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</si>
  <si>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</si>
  <si>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</si>
  <si>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</si>
  <si>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</si>
  <si>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</si>
  <si>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</si>
  <si>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</si>
  <si>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</si>
  <si>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</si>
  <si>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</si>
  <si>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</si>
  <si>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</si>
  <si>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</si>
  <si>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</si>
  <si>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</si>
  <si>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</si>
  <si>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</si>
  <si>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</si>
  <si>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</si>
  <si>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</si>
  <si>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</si>
  <si>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</si>
  <si>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</si>
  <si>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</si>
  <si>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</si>
  <si>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</si>
  <si>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</si>
  <si>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</si>
  <si>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</si>
  <si>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</si>
  <si>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</si>
  <si>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</si>
  <si>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</si>
  <si>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</si>
  <si>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</si>
  <si>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</si>
  <si>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</si>
  <si>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</si>
  <si>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</si>
  <si>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</si>
  <si>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</si>
  <si>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</si>
  <si>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</si>
  <si>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</si>
  <si>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</si>
  <si>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</si>
  <si>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</si>
  <si>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</si>
  <si>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</si>
  <si>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</si>
  <si>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</si>
  <si>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</si>
  <si>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</si>
  <si>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</si>
  <si>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</si>
  <si>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</si>
  <si>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</si>
  <si>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</si>
  <si>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</si>
  <si>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</si>
  <si>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</si>
  <si>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</si>
  <si>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</si>
  <si>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</si>
  <si>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</si>
  <si>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</si>
  <si>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</si>
  <si>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</si>
  <si>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</si>
  <si>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</si>
  <si>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</si>
  <si>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</si>
  <si>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</si>
  <si>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</si>
  <si>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</si>
  <si>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</si>
  <si>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</si>
  <si>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</si>
  <si>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</si>
  <si>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</si>
  <si>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</si>
  <si>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</si>
  <si>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</si>
  <si>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</si>
  <si>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</si>
  <si>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</si>
  <si>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</si>
  <si>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</si>
  <si>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</si>
  <si>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</si>
  <si>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</si>
  <si>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</si>
  <si>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</si>
  <si>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</si>
  <si>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</si>
  <si>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</si>
  <si>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</si>
  <si>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</si>
  <si>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</si>
  <si>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</si>
  <si>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</si>
  <si>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</si>
  <si>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</si>
  <si>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</si>
  <si>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</si>
  <si>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</si>
  <si>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</si>
  <si>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</si>
  <si>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</si>
  <si>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</si>
  <si>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</si>
  <si>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</si>
  <si>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</si>
  <si>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</si>
  <si>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</si>
  <si>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</si>
  <si>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</si>
  <si>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</si>
  <si>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</si>
  <si>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</si>
  <si>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</si>
  <si>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</si>
  <si>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</si>
  <si>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</si>
  <si>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</si>
  <si>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</si>
  <si>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</si>
  <si>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</si>
  <si>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</si>
  <si>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</si>
  <si>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</si>
  <si>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</si>
  <si>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</si>
  <si>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</si>
  <si>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</si>
  <si>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</si>
  <si>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</si>
  <si>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</si>
  <si>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</si>
  <si>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</si>
  <si>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</si>
  <si>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</si>
  <si>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</si>
  <si>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</si>
  <si>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</si>
  <si>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</si>
  <si>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</si>
  <si>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</si>
  <si>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</si>
  <si>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</si>
  <si>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</si>
  <si>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</si>
  <si>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</si>
  <si>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</si>
  <si>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</si>
  <si>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</si>
  <si>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</si>
  <si>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</si>
  <si>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</si>
  <si>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</si>
  <si>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</si>
  <si>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</si>
  <si>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</si>
  <si>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</si>
  <si>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</si>
  <si>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</si>
  <si>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</si>
  <si>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</si>
  <si>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</si>
  <si>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</si>
  <si>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</si>
  <si>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</si>
  <si>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</si>
  <si>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</si>
  <si>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</si>
  <si>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</si>
  <si>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</si>
  <si>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</si>
  <si>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</si>
  <si>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</si>
  <si>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</si>
  <si>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</si>
  <si>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</si>
  <si>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</si>
  <si>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</si>
  <si>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</si>
  <si>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</si>
  <si>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</si>
  <si>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</si>
  <si>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</si>
  <si>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</si>
  <si>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</si>
  <si>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</si>
  <si>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</si>
  <si>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</si>
  <si>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</si>
  <si>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</si>
  <si>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</si>
  <si>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</si>
  <si>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</si>
  <si>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</si>
  <si>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</si>
  <si>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</si>
  <si>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</si>
  <si>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</si>
  <si>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</si>
  <si>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</si>
  <si>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</si>
  <si>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</si>
  <si>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</si>
  <si>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</si>
  <si>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</si>
  <si>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</si>
  <si>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</si>
  <si>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</si>
  <si>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</si>
  <si>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</si>
  <si>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</si>
  <si>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</si>
  <si>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</si>
  <si>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</si>
  <si>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</si>
  <si>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</si>
  <si>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</si>
  <si>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</si>
  <si>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</si>
  <si>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</si>
  <si>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</si>
  <si>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</si>
  <si>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</si>
  <si>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</si>
  <si>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</si>
  <si>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</si>
  <si>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</si>
  <si>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</si>
  <si>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</si>
  <si>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</si>
  <si>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</si>
  <si>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</si>
  <si>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</si>
  <si>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</si>
  <si>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</si>
  <si>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</si>
  <si>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</si>
  <si>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</si>
  <si>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</si>
  <si>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</si>
  <si>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</si>
  <si>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</si>
  <si>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</si>
  <si>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</si>
  <si>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</si>
  <si>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</si>
  <si>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</si>
  <si>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</si>
  <si>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</si>
  <si>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</si>
  <si>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</si>
  <si>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</si>
  <si>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</si>
  <si>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</si>
  <si>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</si>
  <si>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</si>
  <si>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</si>
  <si>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</si>
  <si>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</si>
  <si>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</si>
  <si>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</si>
  <si>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</si>
  <si>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</si>
  <si>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</si>
  <si>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</si>
  <si>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</si>
  <si>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</si>
  <si>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</si>
  <si>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</si>
  <si>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</si>
  <si>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</si>
  <si>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</si>
  <si>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</si>
  <si>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</si>
  <si>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</si>
  <si>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</si>
  <si>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</si>
  <si>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</si>
  <si>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</si>
  <si>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</si>
  <si>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</si>
  <si>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</si>
  <si>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</si>
  <si>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</si>
  <si>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</si>
  <si>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</si>
  <si>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</si>
  <si>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</si>
  <si>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</si>
  <si>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</si>
  <si>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</si>
  <si>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</si>
  <si>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</si>
  <si>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</si>
  <si>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</si>
  <si>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</si>
  <si>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</si>
  <si>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</si>
  <si>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</si>
  <si>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</si>
  <si>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</si>
  <si>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</si>
  <si>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</si>
  <si>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</si>
  <si>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</si>
  <si>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</si>
  <si>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</si>
  <si>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</si>
  <si>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</si>
  <si>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</si>
  <si>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</si>
  <si>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</si>
  <si>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</si>
  <si>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</si>
  <si>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</si>
  <si>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</si>
  <si>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</si>
  <si>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</si>
  <si>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</si>
  <si>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</si>
  <si>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</si>
  <si>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</si>
  <si>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</si>
  <si>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</si>
  <si>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</si>
  <si>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</si>
  <si>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</si>
  <si>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</si>
  <si>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</si>
  <si>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</si>
  <si>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</si>
  <si>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</si>
  <si>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</si>
  <si>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</si>
  <si>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</si>
  <si>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</si>
  <si>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</si>
  <si>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</si>
  <si>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</si>
  <si>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</si>
  <si>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</si>
  <si>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</si>
  <si>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</si>
  <si>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</si>
  <si>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</si>
  <si>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</si>
  <si>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</si>
  <si>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</si>
  <si>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</si>
  <si>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</si>
  <si>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</si>
  <si>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</si>
  <si>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</si>
  <si>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</si>
  <si>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</si>
  <si>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</si>
  <si>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</si>
  <si>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</si>
  <si>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</si>
  <si>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</si>
  <si>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</si>
  <si>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</si>
  <si>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</si>
  <si>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</si>
  <si>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</si>
  <si>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</si>
  <si>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</si>
  <si>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</si>
  <si>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</si>
  <si>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</si>
  <si>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</si>
  <si>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</si>
  <si>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</si>
  <si>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</si>
  <si>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</si>
  <si>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</si>
  <si>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</si>
  <si>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</si>
  <si>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</si>
  <si>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</si>
  <si>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</si>
  <si>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</si>
  <si>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</si>
  <si>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</si>
  <si>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</si>
  <si>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</si>
  <si>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</si>
  <si>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</si>
  <si>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</si>
  <si>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</si>
  <si>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</si>
  <si>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</si>
  <si>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</si>
  <si>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</si>
  <si>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</si>
  <si>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</si>
  <si>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</si>
  <si>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</si>
  <si>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</si>
  <si>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</si>
  <si>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</si>
  <si>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</si>
  <si>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</si>
  <si>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</si>
  <si>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</si>
  <si>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</si>
  <si>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</si>
  <si>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</si>
  <si>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</si>
  <si>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</si>
  <si>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</si>
  <si>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</si>
  <si>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</si>
  <si>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</si>
  <si>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</si>
  <si>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</si>
  <si>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</si>
  <si>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</si>
  <si>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</si>
  <si>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</si>
  <si>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</si>
  <si>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</si>
  <si>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</si>
  <si>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</si>
  <si>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</si>
  <si>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</si>
  <si>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</si>
  <si>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</si>
  <si>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</si>
  <si>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</si>
  <si>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</si>
  <si>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</si>
  <si>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</si>
  <si>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</si>
  <si>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</si>
  <si>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</si>
  <si>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</si>
  <si>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</si>
  <si>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</si>
  <si>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</si>
  <si>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</si>
  <si>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</si>
  <si>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</si>
  <si>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</si>
  <si>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</si>
  <si>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</si>
  <si>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</si>
  <si>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</si>
  <si>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</si>
  <si>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</si>
  <si>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</si>
  <si>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</si>
  <si>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</si>
  <si>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</si>
  <si>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</si>
  <si>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</si>
  <si>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</si>
  <si>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</si>
  <si>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</si>
  <si>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</si>
  <si>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</si>
  <si>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</si>
  <si>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</si>
  <si>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</si>
  <si>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</si>
  <si>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</si>
  <si>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</si>
  <si>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</si>
  <si>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</si>
  <si>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</si>
  <si>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</si>
  <si>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</si>
  <si>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</si>
  <si>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</si>
  <si>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</si>
  <si>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</si>
  <si>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</si>
  <si>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</si>
  <si>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</si>
  <si>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</si>
  <si>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</si>
  <si>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</si>
  <si>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</si>
  <si>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</si>
  <si>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</si>
  <si>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</si>
  <si>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</si>
  <si>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</si>
  <si>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</si>
  <si>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</si>
  <si>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</si>
  <si>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</si>
  <si>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</si>
  <si>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</si>
  <si>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</si>
  <si>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</si>
  <si>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</si>
  <si>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</si>
  <si>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</si>
  <si>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</si>
  <si>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</si>
  <si>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</si>
  <si>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</si>
  <si>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</si>
  <si>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</si>
  <si>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</si>
  <si>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</si>
  <si>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</si>
  <si>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</si>
  <si>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</si>
  <si>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</si>
  <si>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</si>
  <si>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</si>
  <si>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</si>
  <si>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</si>
  <si>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</si>
  <si>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</si>
  <si>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</si>
  <si>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</si>
  <si>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</si>
  <si>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</si>
  <si>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</si>
  <si>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</si>
  <si>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</si>
  <si>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</si>
  <si>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</si>
  <si>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</si>
  <si>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</si>
  <si>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</si>
  <si>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</si>
  <si>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</si>
  <si>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</si>
  <si>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</si>
  <si>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</si>
  <si>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</si>
  <si>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</si>
  <si>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</si>
  <si>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</si>
  <si>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</si>
  <si>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</si>
  <si>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</si>
  <si>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</si>
  <si>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</si>
  <si>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</si>
  <si>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</si>
  <si>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</si>
  <si>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</si>
  <si>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</si>
  <si>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</si>
  <si>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</si>
  <si>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</si>
  <si>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</si>
  <si>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</si>
  <si>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</si>
  <si>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</si>
  <si>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</si>
  <si>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</si>
  <si>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</si>
  <si>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</si>
  <si>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</si>
  <si>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</si>
  <si>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</si>
  <si>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</si>
  <si>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</si>
  <si>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</si>
  <si>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</si>
  <si>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</si>
  <si>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</si>
  <si>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</si>
  <si>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</si>
  <si>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</si>
  <si>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</si>
  <si>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</si>
  <si>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</si>
  <si>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</si>
  <si>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</si>
  <si>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</si>
  <si>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</si>
  <si>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</si>
  <si>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</si>
  <si>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</si>
  <si>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</si>
  <si>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</si>
  <si>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</si>
  <si>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</si>
  <si>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</si>
  <si>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</si>
  <si>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</si>
  <si>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</si>
  <si>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</si>
  <si>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</si>
  <si>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</si>
  <si>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</si>
  <si>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</si>
  <si>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</si>
  <si>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</si>
  <si>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</si>
  <si>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</si>
  <si>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</si>
  <si>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</si>
  <si>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</si>
  <si>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</si>
  <si>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</si>
  <si>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</si>
  <si>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</si>
  <si>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</si>
  <si>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</si>
  <si>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</si>
  <si>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</si>
  <si>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</si>
  <si>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</si>
  <si>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</si>
  <si>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</si>
  <si>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</si>
  <si>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</si>
  <si>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</si>
  <si>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</si>
  <si>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</si>
  <si>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</si>
  <si>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</si>
  <si>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</si>
  <si>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</si>
  <si>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</si>
  <si>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</si>
  <si>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</si>
  <si>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</si>
  <si>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</si>
  <si>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</si>
  <si>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</si>
  <si>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</si>
  <si>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</si>
  <si>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</si>
  <si>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</si>
  <si>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</si>
  <si>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</si>
  <si>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</si>
  <si>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</si>
  <si>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</si>
  <si>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</si>
  <si>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</si>
  <si>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</si>
  <si>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</si>
  <si>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</si>
  <si>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</si>
  <si>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</si>
  <si>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</si>
  <si>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</si>
  <si>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</si>
  <si>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</si>
  <si>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</si>
  <si>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</si>
  <si>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</si>
  <si>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</si>
  <si>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</si>
  <si>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</si>
  <si>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</si>
  <si>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</si>
  <si>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</si>
  <si>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</si>
  <si>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</si>
  <si>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</si>
  <si>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</si>
  <si>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</si>
  <si>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</si>
  <si>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</si>
  <si>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</si>
  <si>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</si>
  <si>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</si>
  <si>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</si>
  <si>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</si>
  <si>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</si>
  <si>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</si>
  <si>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</si>
  <si>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</si>
  <si>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</si>
  <si>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</si>
  <si>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</si>
  <si>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</si>
  <si>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</si>
  <si>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</si>
  <si>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</si>
  <si>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</si>
  <si>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</si>
  <si>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</si>
  <si>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</si>
  <si>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</si>
  <si>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</si>
  <si>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</si>
  <si>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</si>
  <si>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</si>
  <si>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</si>
  <si>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</si>
  <si>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</si>
  <si>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</si>
  <si>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</si>
  <si>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</si>
  <si>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</si>
  <si>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</si>
  <si>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</si>
  <si>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</si>
  <si>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</si>
  <si>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</si>
  <si>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</si>
  <si>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</si>
  <si>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</si>
  <si>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</si>
  <si>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</si>
  <si>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</si>
  <si>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</si>
  <si>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</si>
  <si>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</si>
  <si>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</si>
  <si>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</si>
  <si>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</si>
  <si>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</si>
  <si>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</si>
  <si>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</si>
  <si>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</si>
  <si>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</si>
  <si>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</si>
  <si>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</si>
  <si>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</si>
  <si>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</si>
  <si>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</si>
  <si>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</si>
  <si>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</si>
  <si>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</si>
  <si>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</si>
  <si>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</si>
  <si>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</si>
  <si>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</si>
  <si>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</si>
  <si>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</si>
  <si>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</si>
  <si>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</si>
  <si>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</si>
  <si>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</si>
  <si>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</si>
  <si>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</si>
  <si>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</si>
  <si>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</si>
  <si>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</si>
  <si>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</si>
  <si>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</si>
  <si>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</si>
  <si>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</si>
  <si>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</si>
  <si>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</si>
  <si>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</si>
  <si>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</si>
  <si>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</si>
  <si>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</si>
  <si>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</si>
  <si>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</si>
  <si>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</si>
  <si>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</si>
  <si>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</si>
  <si>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</si>
  <si>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</si>
  <si>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</si>
  <si>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</si>
  <si>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</si>
  <si>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</si>
  <si>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</si>
  <si>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</si>
  <si>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</si>
  <si>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</si>
  <si>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</si>
  <si>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</si>
  <si>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</si>
  <si>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</si>
  <si>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</si>
  <si>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</si>
  <si>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</si>
  <si>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</si>
  <si>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</si>
  <si>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</si>
  <si>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</si>
  <si>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</si>
  <si>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</si>
  <si>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</si>
  <si>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</si>
  <si>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</si>
  <si>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</si>
  <si>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</si>
  <si>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</si>
  <si>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</si>
  <si>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</si>
  <si>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</si>
  <si>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</si>
  <si>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</si>
  <si>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</si>
  <si>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</si>
  <si>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</si>
  <si>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</si>
  <si>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</si>
  <si>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</si>
  <si>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</si>
  <si>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</si>
  <si>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</si>
  <si>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</si>
  <si>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</si>
  <si>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</si>
  <si>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</si>
  <si>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</si>
  <si>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</si>
  <si>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</si>
  <si>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</si>
  <si>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</si>
  <si>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</si>
  <si>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</si>
  <si>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</si>
  <si>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</si>
  <si>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</si>
  <si>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</si>
  <si>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</si>
  <si>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</si>
  <si>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</si>
  <si>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</si>
  <si>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</si>
  <si>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</si>
  <si>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</si>
  <si>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</si>
  <si>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</si>
  <si>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</si>
  <si>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</si>
  <si>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</si>
  <si>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</si>
  <si>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</si>
  <si>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</si>
  <si>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</si>
  <si>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</si>
  <si>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</si>
  <si>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</si>
  <si>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</si>
  <si>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</si>
  <si>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</si>
  <si>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</si>
  <si>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</si>
  <si>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</si>
  <si>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</si>
  <si>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</si>
  <si>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</si>
  <si>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</si>
  <si>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</si>
  <si>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</si>
  <si>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</si>
  <si>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</si>
  <si>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</si>
  <si>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</si>
  <si>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</si>
  <si>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</si>
  <si>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</si>
  <si>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</si>
  <si>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</si>
  <si>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</si>
  <si>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</si>
  <si>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</si>
  <si>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</si>
  <si>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</si>
  <si>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</si>
  <si>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</si>
  <si>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</si>
  <si>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</si>
  <si>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</si>
  <si>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</si>
  <si>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</si>
  <si>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</si>
  <si>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</si>
  <si>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</si>
  <si>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</si>
  <si>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</si>
  <si>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</si>
  <si>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</si>
  <si>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</si>
  <si>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</si>
  <si>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</si>
  <si>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</si>
  <si>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</si>
  <si>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</si>
  <si>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</si>
  <si>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</si>
  <si>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</si>
  <si>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</si>
  <si>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</si>
  <si>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</si>
  <si>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</si>
  <si>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</si>
  <si>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01/13/2017</t>
  </si>
  <si>
    <t>12/30/2016</t>
  </si>
  <si>
    <t>12/29/2016</t>
  </si>
  <si>
    <t>12/28/2016</t>
  </si>
  <si>
    <t>12/27/2016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</si>
  <si>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</si>
  <si>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</si>
  <si>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</si>
  <si>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</si>
  <si>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</si>
  <si>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</si>
  <si>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</si>
  <si>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</si>
  <si>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</si>
  <si>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</si>
  <si>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</si>
  <si>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</si>
  <si>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</si>
  <si>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</si>
  <si>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</si>
  <si>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</si>
  <si>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</si>
  <si>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</si>
  <si>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</si>
  <si>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</si>
  <si>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</si>
  <si>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</si>
  <si>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</si>
  <si>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</si>
  <si>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</si>
  <si>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</si>
  <si>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</si>
  <si>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</si>
  <si>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</si>
  <si>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</si>
  <si>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</si>
  <si>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</si>
  <si>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</si>
  <si>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</si>
  <si>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</si>
  <si>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</si>
  <si>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</si>
  <si>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</si>
  <si>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</si>
  <si>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</si>
  <si>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</si>
  <si>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</si>
  <si>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</si>
  <si>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</si>
  <si>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</si>
  <si>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</si>
  <si>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</si>
  <si>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</si>
  <si>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</si>
  <si>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</si>
  <si>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</si>
  <si>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</si>
  <si>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</si>
  <si>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</si>
  <si>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</si>
  <si>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</si>
  <si>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</si>
  <si>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</si>
  <si>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</si>
  <si>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</si>
  <si>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</si>
  <si>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</si>
  <si>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</si>
  <si>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</si>
  <si>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</si>
  <si>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</si>
  <si>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</si>
  <si>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</si>
  <si>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</si>
  <si>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</si>
  <si>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</si>
  <si>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</si>
  <si>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</si>
  <si>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</si>
  <si>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</si>
  <si>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</si>
  <si>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</si>
  <si>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</si>
  <si>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</si>
  <si>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</si>
  <si>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</si>
  <si>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</si>
  <si>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</si>
  <si>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</si>
  <si>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</si>
  <si>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</si>
  <si>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</si>
  <si>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</si>
  <si>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</si>
  <si>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</si>
  <si>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</si>
  <si>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</si>
  <si>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</si>
  <si>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</si>
  <si>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</si>
  <si>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</si>
  <si>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</si>
  <si>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</si>
  <si>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</si>
  <si>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</si>
  <si>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</si>
  <si>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</si>
  <si>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</si>
  <si>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</si>
  <si>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</si>
  <si>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</si>
  <si>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</si>
  <si>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</si>
  <si>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</si>
  <si>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</si>
  <si>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</si>
  <si>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</si>
  <si>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</si>
  <si>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</si>
  <si>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</si>
  <si>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</si>
  <si>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</si>
  <si>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</si>
  <si>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</si>
  <si>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</si>
  <si>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</si>
  <si>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</si>
  <si>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</si>
  <si>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</si>
  <si>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</si>
  <si>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</si>
  <si>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</si>
  <si>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</si>
  <si>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</si>
  <si>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</si>
  <si>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</si>
  <si>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</si>
  <si>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</si>
  <si>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</si>
  <si>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</si>
  <si>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</si>
  <si>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</si>
  <si>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</si>
  <si>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</si>
  <si>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</si>
  <si>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</si>
  <si>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</si>
  <si>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</si>
  <si>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</si>
  <si>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</si>
  <si>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</si>
  <si>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</si>
  <si>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</si>
  <si>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</si>
  <si>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</si>
  <si>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</si>
  <si>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</si>
  <si>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</si>
  <si>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</si>
  <si>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</si>
  <si>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</si>
  <si>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</si>
  <si>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</si>
  <si>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</si>
  <si>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</si>
  <si>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</si>
  <si>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</si>
  <si>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</si>
  <si>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</si>
  <si>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</si>
  <si>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</si>
  <si>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</si>
  <si>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</si>
  <si>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</si>
  <si>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</si>
  <si>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</si>
  <si>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</si>
  <si>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</si>
  <si>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</si>
  <si>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</si>
  <si>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</si>
  <si>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</si>
  <si>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</si>
  <si>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</si>
  <si>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</si>
  <si>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</si>
  <si>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</si>
  <si>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</si>
  <si>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</si>
  <si>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</si>
  <si>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</si>
  <si>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</si>
  <si>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</si>
  <si>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</si>
  <si>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</si>
  <si>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</si>
  <si>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</si>
  <si>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</si>
  <si>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</si>
  <si>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</si>
  <si>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</si>
  <si>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</si>
  <si>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</si>
  <si>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</si>
  <si>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</si>
  <si>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</si>
  <si>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</si>
  <si>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</si>
  <si>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</si>
  <si>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</si>
  <si>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</si>
  <si>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</si>
  <si>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</si>
  <si>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</si>
  <si>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</si>
  <si>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</si>
  <si>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</si>
  <si>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</si>
  <si>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</si>
  <si>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</si>
  <si>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</si>
  <si>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</si>
  <si>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</si>
  <si>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</si>
  <si>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</si>
  <si>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</si>
  <si>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</si>
  <si>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</si>
  <si>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</si>
  <si>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</si>
  <si>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</si>
  <si>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</si>
  <si>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</si>
  <si>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</si>
  <si>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</si>
  <si>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</si>
  <si>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</si>
  <si>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</si>
  <si>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</si>
  <si>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</si>
  <si>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</si>
  <si>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</si>
  <si>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</si>
  <si>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</si>
  <si>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</si>
  <si>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</si>
  <si>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</si>
  <si>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</si>
  <si>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</si>
  <si>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</si>
  <si>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</si>
  <si>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</si>
  <si>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</si>
  <si>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</si>
  <si>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</si>
  <si>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</si>
  <si>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</si>
  <si>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</si>
  <si>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</si>
  <si>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</si>
  <si>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</si>
  <si>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</si>
  <si>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</si>
  <si>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</si>
  <si>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</si>
  <si>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</si>
  <si>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</si>
  <si>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</si>
  <si>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</si>
  <si>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</si>
  <si>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</si>
  <si>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</si>
  <si>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</si>
  <si>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</si>
  <si>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</si>
  <si>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</si>
  <si>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</si>
  <si>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</si>
  <si>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</si>
  <si>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</si>
  <si>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</si>
  <si>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</si>
  <si>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</si>
  <si>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</si>
  <si>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</si>
  <si>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</si>
  <si>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</si>
  <si>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</si>
  <si>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</si>
  <si>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</si>
  <si>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</si>
  <si>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</si>
  <si>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</si>
  <si>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</si>
  <si>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</si>
  <si>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</si>
  <si>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</si>
  <si>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</si>
  <si>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</si>
  <si>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</si>
  <si>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</si>
  <si>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</si>
  <si>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</si>
  <si>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</si>
  <si>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</si>
  <si>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</si>
  <si>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</si>
  <si>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</si>
  <si>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</si>
  <si>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</si>
  <si>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</si>
  <si>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</si>
  <si>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</si>
  <si>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</si>
  <si>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</si>
  <si>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</si>
  <si>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</si>
  <si>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</si>
  <si>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</si>
  <si>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</si>
  <si>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</si>
  <si>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</si>
  <si>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</si>
  <si>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</si>
  <si>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</si>
  <si>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</si>
  <si>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</si>
  <si>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</si>
  <si>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</si>
  <si>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</si>
  <si>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</si>
  <si>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</si>
  <si>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</si>
  <si>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</si>
  <si>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</si>
  <si>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</si>
  <si>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</si>
  <si>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</si>
  <si>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</si>
  <si>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</si>
  <si>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</si>
  <si>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</si>
  <si>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</si>
  <si>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</si>
  <si>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</si>
  <si>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</si>
  <si>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</si>
  <si>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</si>
  <si>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</si>
  <si>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</si>
  <si>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</si>
  <si>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</si>
  <si>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</si>
  <si>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</si>
  <si>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</si>
  <si>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</si>
  <si>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08/29/2014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</si>
  <si>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</si>
  <si>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</si>
  <si>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</si>
  <si>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</si>
  <si>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</si>
  <si>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</si>
  <si>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</si>
  <si>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</si>
  <si>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</si>
  <si>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</si>
  <si>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</si>
  <si>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</si>
  <si>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</si>
  <si>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</si>
  <si>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</si>
  <si>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</si>
  <si>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</si>
  <si>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</si>
  <si>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</si>
  <si>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</si>
  <si>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</si>
  <si>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</si>
  <si>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</si>
  <si>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</si>
  <si>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</si>
  <si>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</si>
  <si>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</si>
  <si>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</si>
  <si>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</si>
  <si>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</si>
  <si>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</si>
  <si>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</si>
  <si>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</si>
  <si>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</si>
  <si>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</si>
  <si>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</si>
  <si>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</si>
  <si>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</si>
  <si>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</si>
  <si>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</si>
  <si>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</si>
  <si>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</si>
  <si>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05/23/2014</t>
  </si>
  <si>
    <t>05/22/2014</t>
  </si>
  <si>
    <t>05/21/2014</t>
  </si>
  <si>
    <t>05/20/2014</t>
  </si>
  <si>
    <t>05/19/2014</t>
  </si>
  <si>
    <t>Change</t>
  </si>
  <si>
    <t>Unemployment rate</t>
  </si>
  <si>
    <t>Paycom, a human capital managment (HCM) and payroll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</si>
</sst>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165" fontId="0" fillId="0" borderId="0" xfId="0" applyNumberFormat="1" applyBorder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right"/>
    </xf>
    <xf numFmtId="165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19050</xdr:rowOff>
    </xdr:from>
    <xdr:to>
      <xdr:col>14</xdr:col>
      <xdr:colOff>19050</xdr:colOff>
      <xdr:row>121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0DF192-1397-C6D4-EACF-0AD1BABA6CF1}"/>
            </a:ext>
          </a:extLst>
        </xdr:cNvPr>
        <xdr:cNvCxnSpPr/>
      </xdr:nvCxnSpPr>
      <xdr:spPr>
        <a:xfrm>
          <a:off x="10239375" y="19050"/>
          <a:ext cx="0" cy="1945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19050</xdr:rowOff>
    </xdr:from>
    <xdr:to>
      <xdr:col>24</xdr:col>
      <xdr:colOff>19050</xdr:colOff>
      <xdr:row>121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008C29-6D81-4350-BC01-CD2E4365E600}"/>
            </a:ext>
          </a:extLst>
        </xdr:cNvPr>
        <xdr:cNvCxnSpPr/>
      </xdr:nvCxnSpPr>
      <xdr:spPr>
        <a:xfrm>
          <a:off x="16335375" y="19050"/>
          <a:ext cx="0" cy="1948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9AF3-4E65-44D8-A217-72CA5A011134}">
  <dimension ref="A1:K23"/>
  <sheetViews>
    <sheetView workbookViewId="0">
      <selection activeCell="K8" sqref="K8"/>
    </sheetView>
  </sheetViews>
  <sheetFormatPr defaultRowHeight="12.75" x14ac:dyDescent="0.2"/>
  <cols>
    <col min="1" max="1" width="21.42578125" bestFit="1" customWidth="1"/>
  </cols>
  <sheetData>
    <row r="1" spans="1:11" ht="34.5" x14ac:dyDescent="0.45">
      <c r="A1" s="2" t="s">
        <v>0</v>
      </c>
    </row>
    <row r="2" spans="1:11" x14ac:dyDescent="0.2">
      <c r="A2" s="1" t="s">
        <v>1</v>
      </c>
    </row>
    <row r="3" spans="1:11" x14ac:dyDescent="0.2">
      <c r="A3" s="1" t="s">
        <v>2</v>
      </c>
      <c r="B3" t="s">
        <v>1651</v>
      </c>
    </row>
    <row r="4" spans="1:11" x14ac:dyDescent="0.2">
      <c r="J4" t="s">
        <v>3</v>
      </c>
      <c r="K4" s="3">
        <v>181</v>
      </c>
    </row>
    <row r="5" spans="1:11" x14ac:dyDescent="0.2">
      <c r="B5" t="s">
        <v>14</v>
      </c>
      <c r="J5" t="s">
        <v>4</v>
      </c>
      <c r="K5" s="3">
        <v>56.552</v>
      </c>
    </row>
    <row r="6" spans="1:11" x14ac:dyDescent="0.2">
      <c r="B6" t="s">
        <v>17</v>
      </c>
      <c r="J6" t="s">
        <v>5</v>
      </c>
      <c r="K6" s="3">
        <f>+K4*K5</f>
        <v>10235.912</v>
      </c>
    </row>
    <row r="7" spans="1:11" x14ac:dyDescent="0.2">
      <c r="B7" t="s">
        <v>20</v>
      </c>
      <c r="J7" t="s">
        <v>6</v>
      </c>
      <c r="K7" s="3">
        <v>371.32499999999999</v>
      </c>
    </row>
    <row r="8" spans="1:11" x14ac:dyDescent="0.2">
      <c r="B8" t="s">
        <v>18</v>
      </c>
      <c r="J8" t="s">
        <v>7</v>
      </c>
      <c r="K8" s="3">
        <v>0</v>
      </c>
    </row>
    <row r="9" spans="1:11" x14ac:dyDescent="0.2">
      <c r="B9" t="s">
        <v>19</v>
      </c>
      <c r="J9" t="s">
        <v>8</v>
      </c>
      <c r="K9" s="3">
        <f>+K6-K7+K8</f>
        <v>9864.5869999999995</v>
      </c>
    </row>
    <row r="10" spans="1:11" x14ac:dyDescent="0.2">
      <c r="K10" s="12">
        <f>+K9/288</f>
        <v>34.252038194444445</v>
      </c>
    </row>
    <row r="11" spans="1:11" x14ac:dyDescent="0.2">
      <c r="B11" t="s">
        <v>21</v>
      </c>
    </row>
    <row r="12" spans="1:11" x14ac:dyDescent="0.2">
      <c r="B12" t="s">
        <v>22</v>
      </c>
    </row>
    <row r="13" spans="1:11" x14ac:dyDescent="0.2">
      <c r="J13" t="s">
        <v>11</v>
      </c>
      <c r="K13" t="s">
        <v>12</v>
      </c>
    </row>
    <row r="14" spans="1:11" x14ac:dyDescent="0.2">
      <c r="B14" t="s">
        <v>111</v>
      </c>
      <c r="J14" t="s">
        <v>13</v>
      </c>
      <c r="K14">
        <v>1998</v>
      </c>
    </row>
    <row r="15" spans="1:11" x14ac:dyDescent="0.2">
      <c r="B15" t="s">
        <v>112</v>
      </c>
      <c r="J15" t="s">
        <v>15</v>
      </c>
      <c r="K15" t="s">
        <v>16</v>
      </c>
    </row>
    <row r="16" spans="1:11" x14ac:dyDescent="0.2">
      <c r="B16" t="s">
        <v>113</v>
      </c>
    </row>
    <row r="17" spans="2:7" x14ac:dyDescent="0.2">
      <c r="B17" t="s">
        <v>114</v>
      </c>
    </row>
    <row r="19" spans="2:7" x14ac:dyDescent="0.2">
      <c r="B19" s="22" t="s">
        <v>115</v>
      </c>
      <c r="C19" s="13"/>
      <c r="D19" s="13"/>
      <c r="E19" s="23" t="s">
        <v>120</v>
      </c>
      <c r="F19" s="23" t="s">
        <v>119</v>
      </c>
      <c r="G19" s="23" t="s">
        <v>41</v>
      </c>
    </row>
    <row r="20" spans="2:7" x14ac:dyDescent="0.2">
      <c r="B20" s="13" t="s">
        <v>116</v>
      </c>
      <c r="C20" s="13"/>
      <c r="D20" s="13"/>
      <c r="E20" s="15">
        <v>3.5999999999999997E-2</v>
      </c>
      <c r="F20" s="15">
        <v>0.13</v>
      </c>
      <c r="G20" s="15">
        <v>5.8999999999999997E-2</v>
      </c>
    </row>
    <row r="21" spans="2:7" x14ac:dyDescent="0.2">
      <c r="B21" s="13" t="s">
        <v>117</v>
      </c>
      <c r="C21" s="13"/>
      <c r="D21" s="13"/>
      <c r="E21" s="15">
        <v>0.31</v>
      </c>
      <c r="F21" s="15">
        <v>7.0000000000000007E-2</v>
      </c>
      <c r="G21" s="15">
        <v>0.33500000000000002</v>
      </c>
    </row>
    <row r="22" spans="2:7" x14ac:dyDescent="0.2">
      <c r="B22" s="13" t="s">
        <v>118</v>
      </c>
      <c r="C22" s="13"/>
      <c r="D22" s="13"/>
      <c r="E22" s="13">
        <v>166</v>
      </c>
      <c r="F22" s="13">
        <v>178</v>
      </c>
      <c r="G22" s="13">
        <v>237.6</v>
      </c>
    </row>
    <row r="23" spans="2:7" x14ac:dyDescent="0.2">
      <c r="B23" s="13"/>
      <c r="C23" s="13"/>
      <c r="D23" s="13"/>
      <c r="F23" s="13"/>
      <c r="G23" s="1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4EA0-284C-4122-8D1E-70CE83E7EACE}">
  <dimension ref="A1:AH119"/>
  <sheetViews>
    <sheetView tabSelected="1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Z19" sqref="Z19"/>
    </sheetView>
  </sheetViews>
  <sheetFormatPr defaultRowHeight="12.75" x14ac:dyDescent="0.2"/>
  <cols>
    <col min="1" max="1" width="21.42578125" bestFit="1" customWidth="1"/>
    <col min="2" max="14" width="10.140625" style="3" bestFit="1" customWidth="1"/>
    <col min="15" max="16384" width="9.140625" style="3"/>
  </cols>
  <sheetData>
    <row r="1" spans="1:34" customFormat="1" ht="34.5" x14ac:dyDescent="0.45">
      <c r="A1" s="2" t="s">
        <v>0</v>
      </c>
    </row>
    <row r="2" spans="1:34" customFormat="1" x14ac:dyDescent="0.2">
      <c r="A2" s="1" t="s">
        <v>1</v>
      </c>
      <c r="B2" s="11">
        <v>44286</v>
      </c>
      <c r="C2" s="11">
        <v>44377</v>
      </c>
      <c r="D2" s="11">
        <v>44469</v>
      </c>
      <c r="E2" s="11">
        <v>44561</v>
      </c>
      <c r="F2" s="11">
        <v>44651</v>
      </c>
      <c r="G2" s="11">
        <v>44742</v>
      </c>
      <c r="H2" s="11">
        <v>44834</v>
      </c>
      <c r="I2" s="11">
        <v>44926</v>
      </c>
      <c r="J2" s="11">
        <v>45016</v>
      </c>
      <c r="K2" s="11">
        <v>45107</v>
      </c>
      <c r="L2" s="11">
        <v>45199</v>
      </c>
      <c r="M2" s="11">
        <v>45291</v>
      </c>
      <c r="N2" s="11">
        <v>45382</v>
      </c>
    </row>
    <row r="3" spans="1:34" customFormat="1" x14ac:dyDescent="0.2">
      <c r="A3" s="1" t="s">
        <v>2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44</v>
      </c>
      <c r="G3" s="5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5" t="s">
        <v>52</v>
      </c>
      <c r="O3" s="5" t="s">
        <v>53</v>
      </c>
      <c r="P3" s="5" t="s">
        <v>54</v>
      </c>
      <c r="Q3" s="5" t="s">
        <v>55</v>
      </c>
      <c r="S3">
        <v>2018</v>
      </c>
      <c r="T3">
        <f>+S3+1</f>
        <v>2019</v>
      </c>
      <c r="U3">
        <f t="shared" ref="U3:AH3" si="0">+T3+1</f>
        <v>2020</v>
      </c>
      <c r="V3">
        <f t="shared" si="0"/>
        <v>2021</v>
      </c>
      <c r="W3">
        <f t="shared" si="0"/>
        <v>2022</v>
      </c>
      <c r="X3">
        <f t="shared" si="0"/>
        <v>2023</v>
      </c>
      <c r="Y3">
        <f t="shared" si="0"/>
        <v>2024</v>
      </c>
      <c r="Z3">
        <f t="shared" si="0"/>
        <v>2025</v>
      </c>
      <c r="AA3">
        <f t="shared" si="0"/>
        <v>2026</v>
      </c>
      <c r="AB3">
        <f t="shared" si="0"/>
        <v>2027</v>
      </c>
      <c r="AC3">
        <f t="shared" si="0"/>
        <v>2028</v>
      </c>
      <c r="AD3">
        <f t="shared" si="0"/>
        <v>2029</v>
      </c>
      <c r="AE3">
        <f t="shared" si="0"/>
        <v>2030</v>
      </c>
      <c r="AF3">
        <f t="shared" si="0"/>
        <v>2031</v>
      </c>
      <c r="AG3">
        <f t="shared" si="0"/>
        <v>2032</v>
      </c>
      <c r="AH3">
        <f t="shared" si="0"/>
        <v>2033</v>
      </c>
    </row>
    <row r="4" spans="1:34" customFormat="1" x14ac:dyDescent="0.2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34" customFormat="1" x14ac:dyDescent="0.2">
      <c r="A5" s="25" t="s">
        <v>1650</v>
      </c>
      <c r="B5" s="5">
        <v>6.1</v>
      </c>
      <c r="C5" s="5">
        <v>5.4</v>
      </c>
      <c r="D5" s="5">
        <v>4.5</v>
      </c>
      <c r="E5" s="5">
        <v>4</v>
      </c>
      <c r="F5" s="5">
        <v>3.7</v>
      </c>
      <c r="G5" s="5">
        <v>3.5</v>
      </c>
      <c r="H5" s="5">
        <v>3.6</v>
      </c>
      <c r="I5" s="5">
        <v>3.4</v>
      </c>
      <c r="J5" s="5">
        <v>3.4</v>
      </c>
      <c r="K5" s="5">
        <v>3.5</v>
      </c>
      <c r="L5" s="5">
        <v>3.8</v>
      </c>
      <c r="M5" s="5">
        <v>3.7</v>
      </c>
      <c r="N5" s="5">
        <v>3.9</v>
      </c>
      <c r="O5" s="5"/>
      <c r="P5" s="5"/>
      <c r="Q5" s="5"/>
      <c r="S5">
        <v>3.89</v>
      </c>
      <c r="T5">
        <v>3.67</v>
      </c>
      <c r="U5">
        <v>8.09</v>
      </c>
      <c r="V5">
        <v>5.35</v>
      </c>
      <c r="W5">
        <v>3.63</v>
      </c>
      <c r="X5">
        <v>3.63</v>
      </c>
    </row>
    <row r="6" spans="1:34" customFormat="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34" x14ac:dyDescent="0.2">
      <c r="A7" t="s">
        <v>56</v>
      </c>
      <c r="B7" s="6">
        <v>267.774</v>
      </c>
      <c r="C7" s="6">
        <v>237.58500000000001</v>
      </c>
      <c r="D7" s="6">
        <v>251.30600000000001</v>
      </c>
      <c r="E7" s="6">
        <f>+V7-SUM(B7:D7)</f>
        <v>280.02599999999995</v>
      </c>
      <c r="F7" s="6">
        <v>348.16399999999999</v>
      </c>
      <c r="G7" s="6">
        <v>311.53399999999999</v>
      </c>
      <c r="H7" s="6">
        <v>328.15</v>
      </c>
      <c r="I7" s="6">
        <f>+W7-SUM(F7:H7)</f>
        <v>364.00800000000004</v>
      </c>
      <c r="J7" s="6">
        <v>444.42099999999999</v>
      </c>
      <c r="K7" s="6">
        <v>394.52199999999999</v>
      </c>
      <c r="L7" s="6">
        <v>398.76299999999998</v>
      </c>
      <c r="M7" s="6">
        <f>+X7-SUM(J7:L7)</f>
        <v>427.27000000000021</v>
      </c>
      <c r="N7" s="6">
        <v>491.89600000000002</v>
      </c>
      <c r="O7" s="6"/>
      <c r="P7" s="6"/>
      <c r="Q7" s="6"/>
      <c r="S7" s="6">
        <v>557.255</v>
      </c>
      <c r="T7" s="6">
        <v>724.428</v>
      </c>
      <c r="U7" s="6">
        <v>825.85599999999999</v>
      </c>
      <c r="V7" s="6">
        <v>1036.691</v>
      </c>
      <c r="W7" s="6">
        <v>1351.856</v>
      </c>
      <c r="X7" s="6">
        <v>1664.9760000000001</v>
      </c>
    </row>
    <row r="8" spans="1:34" x14ac:dyDescent="0.2">
      <c r="A8" t="s">
        <v>57</v>
      </c>
      <c r="B8" s="6">
        <v>4.4240000000000004</v>
      </c>
      <c r="C8" s="6">
        <v>4.5609999999999999</v>
      </c>
      <c r="D8" s="6">
        <v>4.8879999999999999</v>
      </c>
      <c r="E8" s="6">
        <f>+V8-SUM(B8:D8)</f>
        <v>4.9599999999999991</v>
      </c>
      <c r="F8" s="6">
        <v>5.3550000000000004</v>
      </c>
      <c r="G8" s="6">
        <v>5.39</v>
      </c>
      <c r="H8" s="6">
        <v>6.0170000000000003</v>
      </c>
      <c r="I8" s="6">
        <f>+W8-SUM(F8:H8)</f>
        <v>6.5999999999999979</v>
      </c>
      <c r="J8" s="6">
        <v>7.2160000000000002</v>
      </c>
      <c r="K8" s="6">
        <v>6.617</v>
      </c>
      <c r="L8" s="6">
        <v>7.54</v>
      </c>
      <c r="M8" s="6">
        <f>+X8-SUM(J8:L8)</f>
        <v>7.3249999999999993</v>
      </c>
      <c r="N8" s="6">
        <v>7.9850000000000003</v>
      </c>
      <c r="O8" s="6"/>
      <c r="P8" s="6"/>
      <c r="Q8" s="6"/>
      <c r="S8" s="6">
        <v>9.0809999999999995</v>
      </c>
      <c r="T8" s="6">
        <v>13.243</v>
      </c>
      <c r="U8" s="6">
        <v>15.577999999999999</v>
      </c>
      <c r="V8" s="6">
        <v>18.832999999999998</v>
      </c>
      <c r="W8" s="6">
        <v>23.361999999999998</v>
      </c>
      <c r="X8" s="6">
        <v>28.698</v>
      </c>
    </row>
    <row r="9" spans="1:34" s="8" customFormat="1" x14ac:dyDescent="0.2">
      <c r="A9" s="10" t="s">
        <v>9</v>
      </c>
      <c r="B9" s="8">
        <f t="shared" ref="B9:N9" si="1">+B8+B7</f>
        <v>272.19799999999998</v>
      </c>
      <c r="C9" s="8">
        <f t="shared" si="1"/>
        <v>242.14600000000002</v>
      </c>
      <c r="D9" s="8">
        <f t="shared" si="1"/>
        <v>256.19400000000002</v>
      </c>
      <c r="E9" s="8">
        <f t="shared" si="1"/>
        <v>284.98599999999993</v>
      </c>
      <c r="F9" s="8">
        <f t="shared" si="1"/>
        <v>353.51900000000001</v>
      </c>
      <c r="G9" s="8">
        <f t="shared" si="1"/>
        <v>316.92399999999998</v>
      </c>
      <c r="H9" s="8">
        <f t="shared" si="1"/>
        <v>334.16699999999997</v>
      </c>
      <c r="I9" s="8">
        <f t="shared" si="1"/>
        <v>370.60800000000006</v>
      </c>
      <c r="J9" s="8">
        <f t="shared" si="1"/>
        <v>451.637</v>
      </c>
      <c r="K9" s="8">
        <f t="shared" si="1"/>
        <v>401.13900000000001</v>
      </c>
      <c r="L9" s="8">
        <f t="shared" si="1"/>
        <v>406.303</v>
      </c>
      <c r="M9" s="8">
        <f t="shared" si="1"/>
        <v>434.5950000000002</v>
      </c>
      <c r="N9" s="8">
        <f t="shared" si="1"/>
        <v>499.88100000000003</v>
      </c>
      <c r="O9" s="8">
        <v>438</v>
      </c>
      <c r="P9" s="8">
        <f t="shared" ref="P9:Q9" si="2">+L9*1.1</f>
        <v>446.93330000000003</v>
      </c>
      <c r="Q9" s="8">
        <f t="shared" si="2"/>
        <v>478.05450000000025</v>
      </c>
      <c r="S9" s="8">
        <f t="shared" ref="S9:X9" si="3">+S8+S7</f>
        <v>566.33600000000001</v>
      </c>
      <c r="T9" s="8">
        <f t="shared" si="3"/>
        <v>737.67100000000005</v>
      </c>
      <c r="U9" s="8">
        <f t="shared" si="3"/>
        <v>841.43399999999997</v>
      </c>
      <c r="V9" s="8">
        <f t="shared" si="3"/>
        <v>1055.5240000000001</v>
      </c>
      <c r="W9" s="8">
        <f t="shared" si="3"/>
        <v>1375.2180000000001</v>
      </c>
      <c r="X9" s="8">
        <f t="shared" si="3"/>
        <v>1693.6740000000002</v>
      </c>
      <c r="Y9" s="8">
        <v>1885</v>
      </c>
    </row>
    <row r="10" spans="1:34" x14ac:dyDescent="0.2">
      <c r="A10" t="s">
        <v>63</v>
      </c>
      <c r="B10" s="3">
        <v>29.073</v>
      </c>
      <c r="C10" s="3">
        <v>28.773</v>
      </c>
      <c r="D10" s="3">
        <v>34.765999999999998</v>
      </c>
      <c r="E10" s="3">
        <f>+V10-SUM(B10:D10)</f>
        <v>37.863</v>
      </c>
      <c r="F10" s="3">
        <v>38.491999999999997</v>
      </c>
      <c r="G10" s="3">
        <v>39.603999999999999</v>
      </c>
      <c r="H10" s="3">
        <v>44.168999999999997</v>
      </c>
      <c r="I10" s="3">
        <f>+W10-SUM(F10:H10)</f>
        <v>47.541000000000011</v>
      </c>
      <c r="J10" s="3">
        <v>53.085000000000001</v>
      </c>
      <c r="K10" s="3">
        <v>54.616999999999997</v>
      </c>
      <c r="L10" s="3">
        <v>55.6</v>
      </c>
      <c r="M10" s="3">
        <f>+X10-SUM(J10:L10)</f>
        <v>60.39700000000002</v>
      </c>
      <c r="N10" s="3">
        <v>63.67</v>
      </c>
      <c r="S10" s="3">
        <v>76.230999999999995</v>
      </c>
      <c r="T10" s="3">
        <v>89.335999999999999</v>
      </c>
      <c r="U10" s="3">
        <v>97.778000000000006</v>
      </c>
      <c r="V10" s="3">
        <v>130.47499999999999</v>
      </c>
      <c r="W10" s="3">
        <v>169.80600000000001</v>
      </c>
      <c r="X10" s="3">
        <v>223.69900000000001</v>
      </c>
    </row>
    <row r="11" spans="1:34" x14ac:dyDescent="0.2">
      <c r="A11" t="s">
        <v>59</v>
      </c>
      <c r="B11" s="3">
        <v>7.2</v>
      </c>
      <c r="C11" s="3">
        <v>7.6369999999999996</v>
      </c>
      <c r="D11" s="3">
        <v>7.9139999999999997</v>
      </c>
      <c r="E11" s="3">
        <f>+V11-SUM(B11:D11)</f>
        <v>8.6600000000000037</v>
      </c>
      <c r="F11" s="3">
        <v>9.9920000000000009</v>
      </c>
      <c r="G11" s="3">
        <v>10.478</v>
      </c>
      <c r="H11" s="3">
        <v>10.935</v>
      </c>
      <c r="I11" s="3">
        <f>+W11-SUM(F11:H11)</f>
        <v>11.530000000000001</v>
      </c>
      <c r="J11" s="3">
        <v>12.147</v>
      </c>
      <c r="K11" s="3">
        <v>12.811</v>
      </c>
      <c r="L11" s="3">
        <v>13.340999999999999</v>
      </c>
      <c r="M11" s="3">
        <f>+X11-SUM(J11:L11)</f>
        <v>14.292000000000002</v>
      </c>
      <c r="N11" s="3">
        <v>14.961</v>
      </c>
      <c r="S11" s="3">
        <v>14.532</v>
      </c>
      <c r="T11" s="3">
        <v>20.411000000000001</v>
      </c>
      <c r="U11" s="3">
        <v>25.768000000000001</v>
      </c>
      <c r="V11" s="3">
        <v>31.411000000000001</v>
      </c>
      <c r="W11" s="3">
        <v>42.935000000000002</v>
      </c>
      <c r="X11" s="3">
        <v>52.591000000000001</v>
      </c>
    </row>
    <row r="12" spans="1:34" x14ac:dyDescent="0.2">
      <c r="A12" t="s">
        <v>10</v>
      </c>
      <c r="B12" s="3">
        <f t="shared" ref="B12:N12" si="4">+B10+B11</f>
        <v>36.273000000000003</v>
      </c>
      <c r="C12" s="3">
        <f t="shared" si="4"/>
        <v>36.409999999999997</v>
      </c>
      <c r="D12" s="3">
        <f t="shared" si="4"/>
        <v>42.68</v>
      </c>
      <c r="E12" s="3">
        <f t="shared" si="4"/>
        <v>46.523000000000003</v>
      </c>
      <c r="F12" s="3">
        <f t="shared" si="4"/>
        <v>48.483999999999995</v>
      </c>
      <c r="G12" s="3">
        <f t="shared" si="4"/>
        <v>50.082000000000001</v>
      </c>
      <c r="H12" s="3">
        <f t="shared" si="4"/>
        <v>55.103999999999999</v>
      </c>
      <c r="I12" s="3">
        <f t="shared" si="4"/>
        <v>59.071000000000012</v>
      </c>
      <c r="J12" s="3">
        <f t="shared" si="4"/>
        <v>65.231999999999999</v>
      </c>
      <c r="K12" s="3">
        <f t="shared" si="4"/>
        <v>67.427999999999997</v>
      </c>
      <c r="L12" s="3">
        <f t="shared" si="4"/>
        <v>68.941000000000003</v>
      </c>
      <c r="M12" s="3">
        <f t="shared" si="4"/>
        <v>74.689000000000021</v>
      </c>
      <c r="N12" s="3">
        <f t="shared" si="4"/>
        <v>78.631</v>
      </c>
      <c r="S12" s="3">
        <f t="shared" ref="S12:X12" si="5">+S10+S11</f>
        <v>90.762999999999991</v>
      </c>
      <c r="T12" s="3">
        <f t="shared" si="5"/>
        <v>109.747</v>
      </c>
      <c r="U12" s="3">
        <f t="shared" si="5"/>
        <v>123.54600000000001</v>
      </c>
      <c r="V12" s="3">
        <f t="shared" si="5"/>
        <v>161.886</v>
      </c>
      <c r="W12" s="3">
        <f t="shared" si="5"/>
        <v>212.74100000000001</v>
      </c>
      <c r="X12" s="3">
        <f t="shared" si="5"/>
        <v>276.29000000000002</v>
      </c>
    </row>
    <row r="13" spans="1:34" s="8" customFormat="1" x14ac:dyDescent="0.2">
      <c r="A13" s="10" t="s">
        <v>23</v>
      </c>
      <c r="B13" s="8">
        <f t="shared" ref="B13:N13" si="6">+B9-B12</f>
        <v>235.92499999999998</v>
      </c>
      <c r="C13" s="8">
        <f t="shared" si="6"/>
        <v>205.73600000000002</v>
      </c>
      <c r="D13" s="8">
        <f t="shared" si="6"/>
        <v>213.51400000000001</v>
      </c>
      <c r="E13" s="8">
        <f t="shared" si="6"/>
        <v>238.46299999999994</v>
      </c>
      <c r="F13" s="8">
        <f t="shared" si="6"/>
        <v>305.03500000000003</v>
      </c>
      <c r="G13" s="8">
        <f t="shared" si="6"/>
        <v>266.84199999999998</v>
      </c>
      <c r="H13" s="8">
        <f t="shared" si="6"/>
        <v>279.06299999999999</v>
      </c>
      <c r="I13" s="8">
        <f t="shared" si="6"/>
        <v>311.53700000000003</v>
      </c>
      <c r="J13" s="8">
        <f t="shared" si="6"/>
        <v>386.40499999999997</v>
      </c>
      <c r="K13" s="8">
        <f t="shared" si="6"/>
        <v>333.71100000000001</v>
      </c>
      <c r="L13" s="8">
        <f t="shared" si="6"/>
        <v>337.36199999999997</v>
      </c>
      <c r="M13" s="8">
        <f t="shared" si="6"/>
        <v>359.90600000000018</v>
      </c>
      <c r="N13" s="8">
        <f t="shared" si="6"/>
        <v>421.25</v>
      </c>
      <c r="S13" s="8">
        <f t="shared" ref="S13:X13" si="7">+S9-S12</f>
        <v>475.57300000000004</v>
      </c>
      <c r="T13" s="8">
        <f t="shared" si="7"/>
        <v>627.92400000000009</v>
      </c>
      <c r="U13" s="8">
        <f t="shared" si="7"/>
        <v>717.88799999999992</v>
      </c>
      <c r="V13" s="8">
        <f t="shared" si="7"/>
        <v>893.63800000000015</v>
      </c>
      <c r="W13" s="8">
        <f t="shared" si="7"/>
        <v>1162.4770000000001</v>
      </c>
      <c r="X13" s="8">
        <f t="shared" si="7"/>
        <v>1417.3840000000002</v>
      </c>
    </row>
    <row r="14" spans="1:34" x14ac:dyDescent="0.2">
      <c r="A14" t="s">
        <v>25</v>
      </c>
      <c r="B14" s="3">
        <v>62.761000000000003</v>
      </c>
      <c r="C14" s="3">
        <v>67.978999999999999</v>
      </c>
      <c r="D14" s="3">
        <v>69.745000000000005</v>
      </c>
      <c r="E14" s="3">
        <f>+V14-SUM(B14:D14)</f>
        <v>75.509000000000015</v>
      </c>
      <c r="F14" s="3">
        <v>74.995999999999995</v>
      </c>
      <c r="G14" s="3">
        <v>87.724000000000004</v>
      </c>
      <c r="H14" s="3">
        <v>91.114000000000004</v>
      </c>
      <c r="I14" s="3">
        <f>+W14-SUM(F14:H14)</f>
        <v>92.726999999999975</v>
      </c>
      <c r="J14" s="3">
        <v>103.574</v>
      </c>
      <c r="K14" s="3">
        <v>106.435</v>
      </c>
      <c r="L14" s="3">
        <v>101.16200000000001</v>
      </c>
      <c r="M14" s="3">
        <f>+X14-SUM(J14:L14)</f>
        <v>106.44599999999997</v>
      </c>
      <c r="N14" s="3">
        <v>115.524</v>
      </c>
      <c r="S14" s="3">
        <v>143.881</v>
      </c>
      <c r="T14" s="3">
        <v>179.286</v>
      </c>
      <c r="U14" s="3">
        <v>235.71600000000001</v>
      </c>
      <c r="V14" s="3">
        <v>275.99400000000003</v>
      </c>
      <c r="W14" s="3">
        <v>346.56099999999998</v>
      </c>
      <c r="X14" s="3">
        <v>417.61700000000002</v>
      </c>
    </row>
    <row r="15" spans="1:34" x14ac:dyDescent="0.2">
      <c r="A15" t="s">
        <v>26</v>
      </c>
      <c r="B15" s="3">
        <v>24.710999999999999</v>
      </c>
      <c r="C15" s="3">
        <v>28.224</v>
      </c>
      <c r="D15" s="3">
        <v>31.077000000000002</v>
      </c>
      <c r="E15" s="3">
        <f>+V15-SUM(B15:D15)</f>
        <v>34.414000000000001</v>
      </c>
      <c r="F15" s="3">
        <v>31.605</v>
      </c>
      <c r="G15" s="3">
        <v>36.802999999999997</v>
      </c>
      <c r="H15" s="3">
        <v>40.366</v>
      </c>
      <c r="I15" s="3">
        <f>+W15-SUM(F15:H15)</f>
        <v>39.568999999999988</v>
      </c>
      <c r="J15" s="3">
        <v>42.668999999999997</v>
      </c>
      <c r="K15" s="3">
        <v>49.118000000000002</v>
      </c>
      <c r="L15" s="3">
        <v>51.863999999999997</v>
      </c>
      <c r="M15" s="3">
        <f>+X15-SUM(J15:L15)</f>
        <v>55.299999999999983</v>
      </c>
      <c r="N15" s="3">
        <v>50.509</v>
      </c>
      <c r="S15" s="3">
        <v>46.247</v>
      </c>
      <c r="T15" s="3">
        <v>73.08</v>
      </c>
      <c r="U15" s="3">
        <v>90.244</v>
      </c>
      <c r="V15" s="3">
        <v>118.426</v>
      </c>
      <c r="W15" s="3">
        <v>148.34299999999999</v>
      </c>
      <c r="X15" s="3">
        <v>198.95099999999999</v>
      </c>
    </row>
    <row r="16" spans="1:34" x14ac:dyDescent="0.2">
      <c r="A16" t="s">
        <v>24</v>
      </c>
      <c r="B16" s="3">
        <v>46.191000000000003</v>
      </c>
      <c r="C16" s="3">
        <v>54.063000000000002</v>
      </c>
      <c r="D16" s="3">
        <v>59.98</v>
      </c>
      <c r="E16" s="3">
        <f>+V16-SUM(B16:D16)</f>
        <v>49.605999999999995</v>
      </c>
      <c r="F16" s="3">
        <v>60.503999999999998</v>
      </c>
      <c r="G16" s="3">
        <v>57.911999999999999</v>
      </c>
      <c r="H16" s="3">
        <v>60.692999999999998</v>
      </c>
      <c r="I16" s="3">
        <f>+W16-SUM(F16:H16)</f>
        <v>60.021000000000015</v>
      </c>
      <c r="J16" s="3">
        <v>65.605000000000004</v>
      </c>
      <c r="K16" s="3">
        <v>75.965000000000003</v>
      </c>
      <c r="L16" s="3">
        <v>71.826999999999998</v>
      </c>
      <c r="M16" s="3">
        <f>+X16-SUM(J16:L16)</f>
        <v>74.740000000000009</v>
      </c>
      <c r="N16" s="3">
        <v>-48.103999999999999</v>
      </c>
      <c r="S16" s="3">
        <v>96.605000000000004</v>
      </c>
      <c r="T16" s="3">
        <v>127.53400000000001</v>
      </c>
      <c r="U16" s="3">
        <v>178.2</v>
      </c>
      <c r="V16" s="3">
        <v>209.84</v>
      </c>
      <c r="W16" s="3">
        <v>239.13</v>
      </c>
      <c r="X16" s="3">
        <v>288.137</v>
      </c>
    </row>
    <row r="17" spans="1:24" x14ac:dyDescent="0.2">
      <c r="A17" t="s">
        <v>59</v>
      </c>
      <c r="B17" s="3">
        <v>7.7160000000000002</v>
      </c>
      <c r="C17" s="3">
        <v>8.3800000000000008</v>
      </c>
      <c r="D17" s="3">
        <v>9.407</v>
      </c>
      <c r="E17" s="3">
        <f>+V17-SUM(B17:D17)</f>
        <v>10.308</v>
      </c>
      <c r="F17" s="3">
        <v>11.663</v>
      </c>
      <c r="G17" s="3">
        <v>12.09</v>
      </c>
      <c r="H17" s="3">
        <v>12.625</v>
      </c>
      <c r="I17" s="3">
        <f>+W17-SUM(F17:H17)</f>
        <v>13.386000000000003</v>
      </c>
      <c r="J17" s="3">
        <v>14.125</v>
      </c>
      <c r="K17" s="3">
        <v>14.927</v>
      </c>
      <c r="L17" s="3">
        <v>15.608000000000001</v>
      </c>
      <c r="M17" s="3">
        <f>+X17-SUM(J17:L17)</f>
        <v>16.697000000000003</v>
      </c>
      <c r="N17" s="3">
        <v>17.507000000000001</v>
      </c>
      <c r="S17" s="3">
        <v>15.125</v>
      </c>
      <c r="T17" s="3">
        <v>21.8</v>
      </c>
      <c r="U17" s="3">
        <v>27.605</v>
      </c>
      <c r="V17" s="3">
        <v>35.811</v>
      </c>
      <c r="W17" s="3">
        <v>49.764000000000003</v>
      </c>
      <c r="X17" s="3">
        <v>61.356999999999999</v>
      </c>
    </row>
    <row r="18" spans="1:24" x14ac:dyDescent="0.2">
      <c r="A18" t="s">
        <v>27</v>
      </c>
      <c r="B18" s="3">
        <f t="shared" ref="B18:N18" si="8">+SUM(B14:B17)</f>
        <v>141.37900000000002</v>
      </c>
      <c r="C18" s="3">
        <f t="shared" si="8"/>
        <v>158.64600000000002</v>
      </c>
      <c r="D18" s="3">
        <f t="shared" si="8"/>
        <v>170.209</v>
      </c>
      <c r="E18" s="3">
        <f t="shared" si="8"/>
        <v>169.83699999999999</v>
      </c>
      <c r="F18" s="3">
        <f t="shared" si="8"/>
        <v>178.768</v>
      </c>
      <c r="G18" s="3">
        <f t="shared" si="8"/>
        <v>194.529</v>
      </c>
      <c r="H18" s="3">
        <f t="shared" si="8"/>
        <v>204.798</v>
      </c>
      <c r="I18" s="3">
        <f t="shared" si="8"/>
        <v>205.70299999999997</v>
      </c>
      <c r="J18" s="3">
        <f t="shared" si="8"/>
        <v>225.97300000000001</v>
      </c>
      <c r="K18" s="3">
        <f t="shared" si="8"/>
        <v>246.44499999999999</v>
      </c>
      <c r="L18" s="3">
        <f t="shared" si="8"/>
        <v>240.46100000000001</v>
      </c>
      <c r="M18" s="3">
        <f t="shared" si="8"/>
        <v>253.18299999999996</v>
      </c>
      <c r="N18" s="3">
        <f t="shared" si="8"/>
        <v>135.43600000000001</v>
      </c>
      <c r="S18" s="3">
        <f t="shared" ref="S18:X18" si="9">+SUM(S14:S17)</f>
        <v>301.858</v>
      </c>
      <c r="T18" s="3">
        <f t="shared" si="9"/>
        <v>401.7</v>
      </c>
      <c r="U18" s="3">
        <f t="shared" si="9"/>
        <v>531.76499999999999</v>
      </c>
      <c r="V18" s="3">
        <f t="shared" si="9"/>
        <v>640.07100000000003</v>
      </c>
      <c r="W18" s="3">
        <f t="shared" si="9"/>
        <v>783.798</v>
      </c>
      <c r="X18" s="3">
        <f t="shared" si="9"/>
        <v>966.0619999999999</v>
      </c>
    </row>
    <row r="19" spans="1:24" s="8" customFormat="1" x14ac:dyDescent="0.2">
      <c r="A19" s="10" t="s">
        <v>28</v>
      </c>
      <c r="B19" s="8">
        <f t="shared" ref="B19:N19" si="10">+B13-B18</f>
        <v>94.545999999999964</v>
      </c>
      <c r="C19" s="8">
        <f t="shared" si="10"/>
        <v>47.09</v>
      </c>
      <c r="D19" s="8">
        <f t="shared" si="10"/>
        <v>43.305000000000007</v>
      </c>
      <c r="E19" s="8">
        <f t="shared" si="10"/>
        <v>68.625999999999948</v>
      </c>
      <c r="F19" s="8">
        <f t="shared" si="10"/>
        <v>126.26700000000002</v>
      </c>
      <c r="G19" s="8">
        <f t="shared" si="10"/>
        <v>72.312999999999988</v>
      </c>
      <c r="H19" s="8">
        <f t="shared" si="10"/>
        <v>74.264999999999986</v>
      </c>
      <c r="I19" s="8">
        <f t="shared" si="10"/>
        <v>105.83400000000006</v>
      </c>
      <c r="J19" s="8">
        <f t="shared" si="10"/>
        <v>160.43199999999996</v>
      </c>
      <c r="K19" s="8">
        <f t="shared" si="10"/>
        <v>87.26600000000002</v>
      </c>
      <c r="L19" s="8">
        <f t="shared" si="10"/>
        <v>96.900999999999954</v>
      </c>
      <c r="M19" s="8">
        <f t="shared" si="10"/>
        <v>106.72300000000021</v>
      </c>
      <c r="N19" s="8">
        <f t="shared" si="10"/>
        <v>285.81399999999996</v>
      </c>
      <c r="S19" s="8">
        <f t="shared" ref="S19:X19" si="11">+S13-S18</f>
        <v>173.71500000000003</v>
      </c>
      <c r="T19" s="8">
        <f t="shared" si="11"/>
        <v>226.2240000000001</v>
      </c>
      <c r="U19" s="8">
        <f t="shared" si="11"/>
        <v>186.12299999999993</v>
      </c>
      <c r="V19" s="8">
        <f t="shared" si="11"/>
        <v>253.56700000000012</v>
      </c>
      <c r="W19" s="8">
        <f t="shared" si="11"/>
        <v>378.67900000000009</v>
      </c>
      <c r="X19" s="8">
        <f t="shared" si="11"/>
        <v>451.32200000000034</v>
      </c>
    </row>
    <row r="20" spans="1:24" x14ac:dyDescent="0.2">
      <c r="A20" t="s">
        <v>29</v>
      </c>
      <c r="B20" s="3">
        <v>0</v>
      </c>
      <c r="C20" s="3">
        <v>0</v>
      </c>
      <c r="D20" s="3">
        <v>0</v>
      </c>
      <c r="E20" s="3">
        <f>+V20-SUM(B20:D20)</f>
        <v>0</v>
      </c>
      <c r="F20" s="3">
        <v>-0.215</v>
      </c>
      <c r="G20" s="3">
        <v>-0.35399999999999998</v>
      </c>
      <c r="H20" s="3">
        <v>-1.018</v>
      </c>
      <c r="I20" s="3">
        <f>+W20-SUM(F20:H20)</f>
        <v>-0.94900000000000007</v>
      </c>
      <c r="J20" s="3">
        <v>-0.83699999999999997</v>
      </c>
      <c r="K20" s="3">
        <v>-0.60199999999999998</v>
      </c>
      <c r="L20" s="3">
        <v>-0.222</v>
      </c>
      <c r="M20" s="3">
        <f>+X20-SUM(J20:L20)</f>
        <v>-0.26600000000000001</v>
      </c>
      <c r="N20" s="3">
        <v>-0.78200000000000003</v>
      </c>
      <c r="S20" s="3">
        <v>-0.76600000000000001</v>
      </c>
      <c r="T20" s="3">
        <v>-0.94</v>
      </c>
      <c r="U20" s="3">
        <v>-1.9E-2</v>
      </c>
      <c r="V20" s="3">
        <v>0</v>
      </c>
      <c r="W20" s="3">
        <v>-2.536</v>
      </c>
      <c r="X20" s="3">
        <v>-1.927</v>
      </c>
    </row>
    <row r="21" spans="1:24" x14ac:dyDescent="0.2">
      <c r="A21" t="s">
        <v>30</v>
      </c>
      <c r="B21" s="3">
        <v>0.629</v>
      </c>
      <c r="C21" s="3">
        <v>0.14599999999999999</v>
      </c>
      <c r="D21" s="3">
        <v>0.24399999999999999</v>
      </c>
      <c r="E21" s="3">
        <f>+V21-SUM(B21:D21)</f>
        <v>1.3759999999999999</v>
      </c>
      <c r="F21" s="3">
        <v>1.4119999999999999</v>
      </c>
      <c r="G21" s="3">
        <v>0.878</v>
      </c>
      <c r="H21" s="3">
        <v>2.0409999999999999</v>
      </c>
      <c r="I21" s="3">
        <f>+W21-SUM(F21:H21)</f>
        <v>9.104000000000001</v>
      </c>
      <c r="J21" s="3">
        <v>6.0039999999999996</v>
      </c>
      <c r="K21" s="3">
        <v>6.1829999999999998</v>
      </c>
      <c r="L21" s="3">
        <v>5.3620000000000001</v>
      </c>
      <c r="M21" s="3">
        <f>+X21-SUM(J21:L21)</f>
        <v>5.4550000000000018</v>
      </c>
      <c r="N21" s="3">
        <v>5.0090000000000003</v>
      </c>
      <c r="S21" s="3">
        <v>1.762</v>
      </c>
      <c r="T21" s="3">
        <v>0.80300000000000005</v>
      </c>
      <c r="U21" s="3">
        <v>-0.16800000000000001</v>
      </c>
      <c r="V21" s="3">
        <v>2.395</v>
      </c>
      <c r="W21" s="3">
        <v>13.435</v>
      </c>
      <c r="X21" s="3">
        <v>23.004000000000001</v>
      </c>
    </row>
    <row r="22" spans="1:24" x14ac:dyDescent="0.2">
      <c r="A22" t="s">
        <v>31</v>
      </c>
      <c r="B22" s="3">
        <f t="shared" ref="B22:N22" si="12">+B19+B20+B21</f>
        <v>95.174999999999969</v>
      </c>
      <c r="C22" s="3">
        <f t="shared" si="12"/>
        <v>47.236000000000004</v>
      </c>
      <c r="D22" s="3">
        <f t="shared" si="12"/>
        <v>43.549000000000007</v>
      </c>
      <c r="E22" s="3">
        <f t="shared" si="12"/>
        <v>70.001999999999953</v>
      </c>
      <c r="F22" s="3">
        <f t="shared" si="12"/>
        <v>127.46400000000003</v>
      </c>
      <c r="G22" s="3">
        <f t="shared" si="12"/>
        <v>72.836999999999989</v>
      </c>
      <c r="H22" s="3">
        <f t="shared" si="12"/>
        <v>75.287999999999982</v>
      </c>
      <c r="I22" s="3">
        <f t="shared" si="12"/>
        <v>113.98900000000006</v>
      </c>
      <c r="J22" s="3">
        <f t="shared" si="12"/>
        <v>165.59899999999996</v>
      </c>
      <c r="K22" s="3">
        <f t="shared" si="12"/>
        <v>92.847000000000008</v>
      </c>
      <c r="L22" s="3">
        <f t="shared" si="12"/>
        <v>102.04099999999995</v>
      </c>
      <c r="M22" s="3">
        <f t="shared" si="12"/>
        <v>111.91200000000021</v>
      </c>
      <c r="N22" s="3">
        <f t="shared" si="12"/>
        <v>290.041</v>
      </c>
      <c r="S22" s="3">
        <f t="shared" ref="S22:X22" si="13">+S19+S20+S21</f>
        <v>174.71100000000004</v>
      </c>
      <c r="T22" s="3">
        <f t="shared" si="13"/>
        <v>226.0870000000001</v>
      </c>
      <c r="U22" s="3">
        <f t="shared" si="13"/>
        <v>185.93599999999992</v>
      </c>
      <c r="V22" s="3">
        <f t="shared" si="13"/>
        <v>255.96200000000013</v>
      </c>
      <c r="W22" s="3">
        <f t="shared" si="13"/>
        <v>389.57800000000009</v>
      </c>
      <c r="X22" s="3">
        <f t="shared" si="13"/>
        <v>472.39900000000034</v>
      </c>
    </row>
    <row r="23" spans="1:24" x14ac:dyDescent="0.2">
      <c r="A23" t="s">
        <v>32</v>
      </c>
      <c r="B23" s="3">
        <v>30.559000000000001</v>
      </c>
      <c r="C23" s="3">
        <v>-5.0419999999999998</v>
      </c>
      <c r="D23" s="3">
        <v>13.17</v>
      </c>
      <c r="E23" s="3">
        <f>+V23-SUM(B23:D23)</f>
        <v>21.314999999999998</v>
      </c>
      <c r="F23" s="3">
        <v>35.533999999999999</v>
      </c>
      <c r="G23" s="3">
        <v>15.481999999999999</v>
      </c>
      <c r="H23" s="3">
        <v>23.135000000000002</v>
      </c>
      <c r="I23" s="3">
        <f>+W23-SUM(F23:H23)</f>
        <v>34.037999999999997</v>
      </c>
      <c r="J23" s="3">
        <v>46.302999999999997</v>
      </c>
      <c r="K23" s="3">
        <v>28.331</v>
      </c>
      <c r="L23" s="3">
        <v>26.821999999999999</v>
      </c>
      <c r="M23" s="3">
        <f>+X23-SUM(J23:L23)</f>
        <v>30.154999999999987</v>
      </c>
      <c r="N23" s="3">
        <v>42.853999999999999</v>
      </c>
      <c r="S23" s="3">
        <v>37.646000000000001</v>
      </c>
      <c r="T23" s="3">
        <v>45.511000000000003</v>
      </c>
      <c r="U23" s="3">
        <v>42.482999999999997</v>
      </c>
      <c r="V23" s="3">
        <v>60.002000000000002</v>
      </c>
      <c r="W23" s="3">
        <v>108.18899999999999</v>
      </c>
      <c r="X23" s="3">
        <v>131.61099999999999</v>
      </c>
    </row>
    <row r="24" spans="1:24" s="8" customFormat="1" x14ac:dyDescent="0.2">
      <c r="A24" s="10" t="s">
        <v>33</v>
      </c>
      <c r="B24" s="8">
        <f t="shared" ref="B24:N24" si="14">+B22-B23</f>
        <v>64.615999999999971</v>
      </c>
      <c r="C24" s="8">
        <f t="shared" si="14"/>
        <v>52.278000000000006</v>
      </c>
      <c r="D24" s="8">
        <f t="shared" si="14"/>
        <v>30.379000000000005</v>
      </c>
      <c r="E24" s="8">
        <f t="shared" si="14"/>
        <v>48.686999999999955</v>
      </c>
      <c r="F24" s="8">
        <f t="shared" si="14"/>
        <v>91.930000000000035</v>
      </c>
      <c r="G24" s="8">
        <f t="shared" si="14"/>
        <v>57.35499999999999</v>
      </c>
      <c r="H24" s="8">
        <f t="shared" si="14"/>
        <v>52.152999999999977</v>
      </c>
      <c r="I24" s="8">
        <f t="shared" si="14"/>
        <v>79.951000000000064</v>
      </c>
      <c r="J24" s="8">
        <f t="shared" si="14"/>
        <v>119.29599999999996</v>
      </c>
      <c r="K24" s="8">
        <f t="shared" si="14"/>
        <v>64.516000000000005</v>
      </c>
      <c r="L24" s="8">
        <f t="shared" si="14"/>
        <v>75.218999999999951</v>
      </c>
      <c r="M24" s="8">
        <f t="shared" si="14"/>
        <v>81.757000000000218</v>
      </c>
      <c r="N24" s="8">
        <f t="shared" si="14"/>
        <v>247.18700000000001</v>
      </c>
      <c r="S24" s="8">
        <f t="shared" ref="S24:X24" si="15">+S22-S23</f>
        <v>137.06500000000005</v>
      </c>
      <c r="T24" s="8">
        <f t="shared" si="15"/>
        <v>180.57600000000011</v>
      </c>
      <c r="U24" s="8">
        <f t="shared" si="15"/>
        <v>143.45299999999992</v>
      </c>
      <c r="V24" s="8">
        <f t="shared" si="15"/>
        <v>195.96000000000012</v>
      </c>
      <c r="W24" s="8">
        <f t="shared" si="15"/>
        <v>281.38900000000012</v>
      </c>
      <c r="X24" s="8">
        <f t="shared" si="15"/>
        <v>340.78800000000035</v>
      </c>
    </row>
    <row r="25" spans="1:24" x14ac:dyDescent="0.2">
      <c r="A25" t="s">
        <v>34</v>
      </c>
      <c r="B25" s="9">
        <f t="shared" ref="B25:N25" si="16">+B24/B26</f>
        <v>1.1065520430181179</v>
      </c>
      <c r="C25" s="9">
        <f t="shared" si="16"/>
        <v>0.89991737244371006</v>
      </c>
      <c r="D25" s="9">
        <f t="shared" si="16"/>
        <v>0.52206564701838809</v>
      </c>
      <c r="E25" s="9">
        <f t="shared" si="16"/>
        <v>0.83667577460431941</v>
      </c>
      <c r="F25" s="9">
        <f t="shared" si="16"/>
        <v>1.5790377711743595</v>
      </c>
      <c r="G25" s="9">
        <f t="shared" si="16"/>
        <v>0.98773830230595672</v>
      </c>
      <c r="H25" s="9">
        <f t="shared" si="16"/>
        <v>0.89867833818689324</v>
      </c>
      <c r="I25" s="9">
        <f t="shared" si="16"/>
        <v>1.3743188654920511</v>
      </c>
      <c r="J25" s="9">
        <f t="shared" si="16"/>
        <v>2.0571467986411678</v>
      </c>
      <c r="K25" s="9">
        <f t="shared" si="16"/>
        <v>1.1117123016214914</v>
      </c>
      <c r="L25" s="9">
        <f t="shared" si="16"/>
        <v>1.297639995859641</v>
      </c>
      <c r="M25" s="9">
        <f t="shared" si="16"/>
        <v>1.4102356228654263</v>
      </c>
      <c r="N25" s="9">
        <f t="shared" si="16"/>
        <v>4.3709683123496959</v>
      </c>
      <c r="S25" s="9">
        <f t="shared" ref="S25:X25" si="17">+S24/S26</f>
        <v>2.3397118568843682</v>
      </c>
      <c r="T25" s="9">
        <f t="shared" si="17"/>
        <v>3.0923195479065004</v>
      </c>
      <c r="U25" s="9">
        <f t="shared" si="17"/>
        <v>2.4612335935489393</v>
      </c>
      <c r="V25" s="9">
        <f t="shared" si="17"/>
        <v>3.3675310615043581</v>
      </c>
      <c r="W25" s="9">
        <f t="shared" si="17"/>
        <v>4.8369402664374759</v>
      </c>
      <c r="X25" s="9">
        <f t="shared" si="17"/>
        <v>5.8782902680512015</v>
      </c>
    </row>
    <row r="26" spans="1:24" x14ac:dyDescent="0.2">
      <c r="A26" t="s">
        <v>4</v>
      </c>
      <c r="B26" s="3">
        <v>58.393999999999998</v>
      </c>
      <c r="C26" s="3">
        <v>58.091999999999999</v>
      </c>
      <c r="D26" s="3">
        <v>58.19</v>
      </c>
      <c r="E26" s="3">
        <f>+V26</f>
        <v>58.191000000000003</v>
      </c>
      <c r="F26" s="3">
        <v>58.219000000000001</v>
      </c>
      <c r="G26" s="3">
        <v>58.067</v>
      </c>
      <c r="H26" s="3">
        <v>58.033000000000001</v>
      </c>
      <c r="I26" s="3">
        <f>+W26</f>
        <v>58.174999999999997</v>
      </c>
      <c r="J26" s="3">
        <v>57.991</v>
      </c>
      <c r="K26" s="9">
        <v>58.033000000000001</v>
      </c>
      <c r="L26" s="9">
        <v>57.966000000000001</v>
      </c>
      <c r="M26" s="3">
        <f>+X26</f>
        <v>57.973999999999997</v>
      </c>
      <c r="N26" s="3">
        <v>56.552</v>
      </c>
      <c r="S26" s="3">
        <v>58.582000000000001</v>
      </c>
      <c r="T26" s="3">
        <v>58.395000000000003</v>
      </c>
      <c r="U26" s="3">
        <v>58.284999999999997</v>
      </c>
      <c r="V26" s="3">
        <v>58.191000000000003</v>
      </c>
      <c r="W26" s="3">
        <v>58.174999999999997</v>
      </c>
      <c r="X26" s="3">
        <v>57.973999999999997</v>
      </c>
    </row>
    <row r="28" spans="1:24" s="4" customFormat="1" x14ac:dyDescent="0.2">
      <c r="A28" s="4" t="s">
        <v>35</v>
      </c>
      <c r="B28" s="4">
        <f t="shared" ref="B28:N28" si="18">+B13/B9</f>
        <v>0.86674038751203164</v>
      </c>
      <c r="C28" s="4">
        <f t="shared" si="18"/>
        <v>0.8496361699140188</v>
      </c>
      <c r="D28" s="4">
        <f t="shared" si="18"/>
        <v>0.83340749588202689</v>
      </c>
      <c r="E28" s="4">
        <f t="shared" si="18"/>
        <v>0.83675338437677638</v>
      </c>
      <c r="F28" s="4">
        <f t="shared" si="18"/>
        <v>0.86285319883796918</v>
      </c>
      <c r="G28" s="4">
        <f t="shared" si="18"/>
        <v>0.84197473211243079</v>
      </c>
      <c r="H28" s="4">
        <f t="shared" si="18"/>
        <v>0.83510041386492384</v>
      </c>
      <c r="I28" s="4">
        <f t="shared" si="18"/>
        <v>0.84061056426196945</v>
      </c>
      <c r="J28" s="4">
        <f t="shared" si="18"/>
        <v>0.85556542090218468</v>
      </c>
      <c r="K28" s="4">
        <f t="shared" si="18"/>
        <v>0.83190864014718091</v>
      </c>
      <c r="L28" s="4">
        <f t="shared" si="18"/>
        <v>0.83032121347861076</v>
      </c>
      <c r="M28" s="4">
        <f t="shared" si="18"/>
        <v>0.82814114290316276</v>
      </c>
      <c r="N28" s="4">
        <f t="shared" si="18"/>
        <v>0.84270056273393068</v>
      </c>
      <c r="S28" s="4">
        <f t="shared" ref="S28:X28" si="19">+S13/S9</f>
        <v>0.83973648152333602</v>
      </c>
      <c r="T28" s="4">
        <f t="shared" si="19"/>
        <v>0.8512250041007442</v>
      </c>
      <c r="U28" s="4">
        <f t="shared" si="19"/>
        <v>0.85317208479809459</v>
      </c>
      <c r="V28" s="4">
        <f t="shared" si="19"/>
        <v>0.84662973082563742</v>
      </c>
      <c r="W28" s="4">
        <f t="shared" si="19"/>
        <v>0.84530379910675979</v>
      </c>
      <c r="X28" s="4">
        <f t="shared" si="19"/>
        <v>0.8368694329605344</v>
      </c>
    </row>
    <row r="29" spans="1:24" s="4" customFormat="1" x14ac:dyDescent="0.2">
      <c r="A29" s="4" t="s">
        <v>36</v>
      </c>
      <c r="B29" s="4">
        <f t="shared" ref="B29:N29" si="20">+B19/B9</f>
        <v>0.34734274315020675</v>
      </c>
      <c r="C29" s="4">
        <f t="shared" si="20"/>
        <v>0.19446945231389326</v>
      </c>
      <c r="D29" s="4">
        <f t="shared" si="20"/>
        <v>0.16903206164078785</v>
      </c>
      <c r="E29" s="4">
        <f t="shared" si="20"/>
        <v>0.24080481146442267</v>
      </c>
      <c r="F29" s="4">
        <f t="shared" si="20"/>
        <v>0.35717175031610754</v>
      </c>
      <c r="G29" s="4">
        <f t="shared" si="20"/>
        <v>0.22817142280168115</v>
      </c>
      <c r="H29" s="4">
        <f t="shared" si="20"/>
        <v>0.22223917981129193</v>
      </c>
      <c r="I29" s="4">
        <f t="shared" si="20"/>
        <v>0.28556857919958567</v>
      </c>
      <c r="J29" s="4">
        <f t="shared" si="20"/>
        <v>0.35522333201221323</v>
      </c>
      <c r="K29" s="4">
        <f t="shared" si="20"/>
        <v>0.21754553907747692</v>
      </c>
      <c r="L29" s="4">
        <f t="shared" si="20"/>
        <v>0.23849442411205418</v>
      </c>
      <c r="M29" s="4">
        <f t="shared" si="20"/>
        <v>0.2455688629643695</v>
      </c>
      <c r="N29" s="4">
        <f t="shared" si="20"/>
        <v>0.57176407985100441</v>
      </c>
      <c r="S29" s="4">
        <f t="shared" ref="S29:X29" si="21">+S19/S9</f>
        <v>0.30673487117188386</v>
      </c>
      <c r="T29" s="4">
        <f t="shared" si="21"/>
        <v>0.30667330015684513</v>
      </c>
      <c r="U29" s="4">
        <f t="shared" si="21"/>
        <v>0.22119738446509166</v>
      </c>
      <c r="V29" s="4">
        <f t="shared" si="21"/>
        <v>0.24022854999033663</v>
      </c>
      <c r="W29" s="4">
        <f t="shared" si="21"/>
        <v>0.27535925213311641</v>
      </c>
      <c r="X29" s="4">
        <f t="shared" si="21"/>
        <v>0.26647513039699511</v>
      </c>
    </row>
    <row r="30" spans="1:24" s="4" customFormat="1" x14ac:dyDescent="0.2">
      <c r="A30" s="4" t="s">
        <v>37</v>
      </c>
      <c r="B30" s="4">
        <f t="shared" ref="B30:N30" si="22">+B24/B9</f>
        <v>0.23738602047039278</v>
      </c>
      <c r="C30" s="4">
        <f t="shared" si="22"/>
        <v>0.21589454296168428</v>
      </c>
      <c r="D30" s="4">
        <f t="shared" si="22"/>
        <v>0.11857810877694248</v>
      </c>
      <c r="E30" s="4">
        <f t="shared" si="22"/>
        <v>0.17083997108629886</v>
      </c>
      <c r="F30" s="4">
        <f t="shared" si="22"/>
        <v>0.26004260025628051</v>
      </c>
      <c r="G30" s="4">
        <f t="shared" si="22"/>
        <v>0.18097398745440546</v>
      </c>
      <c r="H30" s="4">
        <f t="shared" si="22"/>
        <v>0.15606867225070095</v>
      </c>
      <c r="I30" s="4">
        <f t="shared" si="22"/>
        <v>0.21572928808876238</v>
      </c>
      <c r="J30" s="4">
        <f t="shared" si="22"/>
        <v>0.26414133474449603</v>
      </c>
      <c r="K30" s="4">
        <f t="shared" si="22"/>
        <v>0.16083203079231889</v>
      </c>
      <c r="L30" s="4">
        <f t="shared" si="22"/>
        <v>0.18513030915351339</v>
      </c>
      <c r="M30" s="4">
        <f t="shared" si="22"/>
        <v>0.18812227476156002</v>
      </c>
      <c r="N30" s="4">
        <f t="shared" si="22"/>
        <v>0.4944916890219872</v>
      </c>
      <c r="S30" s="4">
        <f t="shared" ref="S30:X30" si="23">+S24/S9</f>
        <v>0.24202063792518938</v>
      </c>
      <c r="T30" s="4">
        <f t="shared" si="23"/>
        <v>0.24479205499470644</v>
      </c>
      <c r="U30" s="4">
        <f t="shared" si="23"/>
        <v>0.17048633642091943</v>
      </c>
      <c r="V30" s="4">
        <f t="shared" si="23"/>
        <v>0.18565186580314622</v>
      </c>
      <c r="W30" s="4">
        <f t="shared" si="23"/>
        <v>0.2046141048182907</v>
      </c>
      <c r="X30" s="4">
        <f t="shared" si="23"/>
        <v>0.20121227579805814</v>
      </c>
    </row>
    <row r="31" spans="1:24" s="4" customFormat="1" x14ac:dyDescent="0.2">
      <c r="A31" s="4" t="s">
        <v>38</v>
      </c>
      <c r="B31" s="4">
        <f t="shared" ref="B31:N31" si="24">+B23/B22</f>
        <v>0.3210822169687419</v>
      </c>
      <c r="C31" s="4">
        <f t="shared" si="24"/>
        <v>-0.10674062155982723</v>
      </c>
      <c r="D31" s="4">
        <f t="shared" si="24"/>
        <v>0.30241796596936776</v>
      </c>
      <c r="E31" s="4">
        <f t="shared" si="24"/>
        <v>0.30449130024856452</v>
      </c>
      <c r="F31" s="4">
        <f t="shared" si="24"/>
        <v>0.27877675265172902</v>
      </c>
      <c r="G31" s="4">
        <f t="shared" si="24"/>
        <v>0.2125568049205761</v>
      </c>
      <c r="H31" s="4">
        <f t="shared" si="24"/>
        <v>0.30728668579322077</v>
      </c>
      <c r="I31" s="4">
        <f t="shared" si="24"/>
        <v>0.29860776039793296</v>
      </c>
      <c r="J31" s="4">
        <f t="shared" si="24"/>
        <v>0.27960917638391541</v>
      </c>
      <c r="K31" s="4">
        <f t="shared" si="24"/>
        <v>0.30513640720755647</v>
      </c>
      <c r="L31" s="4">
        <f t="shared" si="24"/>
        <v>0.26285512686077178</v>
      </c>
      <c r="M31" s="4">
        <f t="shared" si="24"/>
        <v>0.26945278433054481</v>
      </c>
      <c r="N31" s="4">
        <f t="shared" si="24"/>
        <v>0.14775152478442702</v>
      </c>
      <c r="S31" s="4">
        <f t="shared" ref="S31:X31" si="25">+S23/S22</f>
        <v>0.21547584296352257</v>
      </c>
      <c r="T31" s="4">
        <f t="shared" si="25"/>
        <v>0.20129861513488162</v>
      </c>
      <c r="U31" s="4">
        <f t="shared" si="25"/>
        <v>0.22848184321486972</v>
      </c>
      <c r="V31" s="4">
        <f t="shared" si="25"/>
        <v>0.2344176088638156</v>
      </c>
      <c r="W31" s="4">
        <f t="shared" si="25"/>
        <v>0.27770818680726317</v>
      </c>
      <c r="X31" s="4">
        <f t="shared" si="25"/>
        <v>0.27860135182335249</v>
      </c>
    </row>
    <row r="32" spans="1:24" s="4" customFormat="1" x14ac:dyDescent="0.2"/>
    <row r="33" spans="1:25" s="7" customFormat="1" x14ac:dyDescent="0.2">
      <c r="A33" s="7" t="s">
        <v>39</v>
      </c>
      <c r="C33" s="24"/>
      <c r="F33" s="7">
        <f t="shared" ref="F33:N33" si="26">+F9/B9-1</f>
        <v>0.29875678733862854</v>
      </c>
      <c r="G33" s="7">
        <f t="shared" si="26"/>
        <v>0.308813690913746</v>
      </c>
      <c r="H33" s="7">
        <f t="shared" si="26"/>
        <v>0.30435138996229405</v>
      </c>
      <c r="I33" s="7">
        <f t="shared" si="26"/>
        <v>0.30044282877053652</v>
      </c>
      <c r="J33" s="7">
        <f t="shared" si="26"/>
        <v>0.27754660994175695</v>
      </c>
      <c r="K33" s="7">
        <f t="shared" si="26"/>
        <v>0.26572616778786085</v>
      </c>
      <c r="L33" s="7">
        <f t="shared" si="26"/>
        <v>0.21586811384726801</v>
      </c>
      <c r="M33" s="7">
        <f t="shared" si="26"/>
        <v>0.17265412511332756</v>
      </c>
      <c r="N33" s="7">
        <f t="shared" si="26"/>
        <v>0.10682030037397294</v>
      </c>
      <c r="O33" s="7">
        <f t="shared" ref="O33:Q33" si="27">+O9/K9-1</f>
        <v>9.1890840830734399E-2</v>
      </c>
      <c r="P33" s="7">
        <f t="shared" si="27"/>
        <v>0.10000000000000009</v>
      </c>
      <c r="Q33" s="7">
        <f t="shared" si="27"/>
        <v>0.10000000000000009</v>
      </c>
      <c r="T33" s="7">
        <f t="shared" ref="T33:W33" si="28">+T9/S9-1</f>
        <v>0.30253241891739191</v>
      </c>
      <c r="U33" s="7">
        <f t="shared" si="28"/>
        <v>0.14066297848227727</v>
      </c>
      <c r="V33" s="7">
        <f t="shared" si="28"/>
        <v>0.25443469125326534</v>
      </c>
      <c r="W33" s="7">
        <f t="shared" si="28"/>
        <v>0.30287705442983759</v>
      </c>
      <c r="X33" s="7">
        <f>+X9/W9-1</f>
        <v>0.23156764963809384</v>
      </c>
      <c r="Y33" s="7">
        <f>+Y9/X9-1</f>
        <v>0.11296506883851309</v>
      </c>
    </row>
    <row r="35" spans="1:25" x14ac:dyDescent="0.2">
      <c r="A35" s="4" t="s">
        <v>33</v>
      </c>
      <c r="B35" s="3">
        <f t="shared" ref="B35:N35" si="29">+B24</f>
        <v>64.615999999999971</v>
      </c>
      <c r="C35" s="3">
        <f t="shared" si="29"/>
        <v>52.278000000000006</v>
      </c>
      <c r="D35" s="3">
        <f t="shared" si="29"/>
        <v>30.379000000000005</v>
      </c>
      <c r="E35" s="3">
        <f t="shared" si="29"/>
        <v>48.686999999999955</v>
      </c>
      <c r="F35" s="3">
        <f t="shared" si="29"/>
        <v>91.930000000000035</v>
      </c>
      <c r="G35" s="3">
        <f t="shared" si="29"/>
        <v>57.35499999999999</v>
      </c>
      <c r="H35" s="3">
        <f t="shared" si="29"/>
        <v>52.152999999999977</v>
      </c>
      <c r="I35" s="3">
        <f t="shared" si="29"/>
        <v>79.951000000000064</v>
      </c>
      <c r="J35" s="3">
        <f t="shared" si="29"/>
        <v>119.29599999999996</v>
      </c>
      <c r="K35" s="3">
        <f t="shared" si="29"/>
        <v>64.516000000000005</v>
      </c>
      <c r="L35" s="3">
        <f t="shared" si="29"/>
        <v>75.218999999999951</v>
      </c>
      <c r="M35" s="3">
        <f t="shared" si="29"/>
        <v>81.757000000000218</v>
      </c>
      <c r="N35" s="3">
        <f t="shared" si="29"/>
        <v>247.18700000000001</v>
      </c>
      <c r="S35" s="3">
        <f t="shared" ref="S35:X35" si="30">+S24</f>
        <v>137.06500000000005</v>
      </c>
      <c r="T35" s="3">
        <f t="shared" si="30"/>
        <v>180.57600000000011</v>
      </c>
      <c r="U35" s="3">
        <f t="shared" si="30"/>
        <v>143.45299999999992</v>
      </c>
      <c r="V35" s="3">
        <f t="shared" si="30"/>
        <v>195.96000000000012</v>
      </c>
      <c r="W35" s="3">
        <f t="shared" si="30"/>
        <v>281.38900000000012</v>
      </c>
      <c r="X35" s="3">
        <f t="shared" si="30"/>
        <v>340.78800000000035</v>
      </c>
    </row>
    <row r="36" spans="1:25" x14ac:dyDescent="0.2">
      <c r="A36" s="4" t="s">
        <v>29</v>
      </c>
      <c r="B36" s="3">
        <f t="shared" ref="B36:N36" si="31">+B20</f>
        <v>0</v>
      </c>
      <c r="C36" s="3">
        <f t="shared" si="31"/>
        <v>0</v>
      </c>
      <c r="D36" s="3">
        <f t="shared" si="31"/>
        <v>0</v>
      </c>
      <c r="E36" s="3">
        <f t="shared" si="31"/>
        <v>0</v>
      </c>
      <c r="F36" s="3">
        <f t="shared" si="31"/>
        <v>-0.215</v>
      </c>
      <c r="G36" s="3">
        <f t="shared" si="31"/>
        <v>-0.35399999999999998</v>
      </c>
      <c r="H36" s="3">
        <f t="shared" si="31"/>
        <v>-1.018</v>
      </c>
      <c r="I36" s="3">
        <f t="shared" si="31"/>
        <v>-0.94900000000000007</v>
      </c>
      <c r="J36" s="3">
        <f t="shared" si="31"/>
        <v>-0.83699999999999997</v>
      </c>
      <c r="K36" s="3">
        <f t="shared" si="31"/>
        <v>-0.60199999999999998</v>
      </c>
      <c r="L36" s="3">
        <f t="shared" si="31"/>
        <v>-0.222</v>
      </c>
      <c r="M36" s="3">
        <f t="shared" si="31"/>
        <v>-0.26600000000000001</v>
      </c>
      <c r="N36" s="3">
        <f t="shared" si="31"/>
        <v>-0.78200000000000003</v>
      </c>
      <c r="S36" s="3">
        <f t="shared" ref="S36:X36" si="32">+S20</f>
        <v>-0.76600000000000001</v>
      </c>
      <c r="T36" s="3">
        <f t="shared" si="32"/>
        <v>-0.94</v>
      </c>
      <c r="U36" s="3">
        <f t="shared" si="32"/>
        <v>-1.9E-2</v>
      </c>
      <c r="V36" s="3">
        <f t="shared" si="32"/>
        <v>0</v>
      </c>
      <c r="W36" s="3">
        <f t="shared" si="32"/>
        <v>-2.536</v>
      </c>
      <c r="X36" s="3">
        <f t="shared" si="32"/>
        <v>-1.927</v>
      </c>
    </row>
    <row r="37" spans="1:25" x14ac:dyDescent="0.2">
      <c r="A37" s="4" t="s">
        <v>58</v>
      </c>
      <c r="B37" s="3">
        <f t="shared" ref="B37:N37" si="33">+B23</f>
        <v>30.559000000000001</v>
      </c>
      <c r="C37" s="3">
        <f t="shared" si="33"/>
        <v>-5.0419999999999998</v>
      </c>
      <c r="D37" s="3">
        <f t="shared" si="33"/>
        <v>13.17</v>
      </c>
      <c r="E37" s="3">
        <f t="shared" si="33"/>
        <v>21.314999999999998</v>
      </c>
      <c r="F37" s="3">
        <f t="shared" si="33"/>
        <v>35.533999999999999</v>
      </c>
      <c r="G37" s="3">
        <f t="shared" si="33"/>
        <v>15.481999999999999</v>
      </c>
      <c r="H37" s="3">
        <f t="shared" si="33"/>
        <v>23.135000000000002</v>
      </c>
      <c r="I37" s="3">
        <f t="shared" si="33"/>
        <v>34.037999999999997</v>
      </c>
      <c r="J37" s="3">
        <f t="shared" si="33"/>
        <v>46.302999999999997</v>
      </c>
      <c r="K37" s="3">
        <f t="shared" si="33"/>
        <v>28.331</v>
      </c>
      <c r="L37" s="3">
        <f t="shared" si="33"/>
        <v>26.821999999999999</v>
      </c>
      <c r="M37" s="3">
        <f t="shared" si="33"/>
        <v>30.154999999999987</v>
      </c>
      <c r="N37" s="3">
        <f t="shared" si="33"/>
        <v>42.853999999999999</v>
      </c>
      <c r="S37" s="3">
        <f t="shared" ref="S37:X37" si="34">+S23</f>
        <v>37.646000000000001</v>
      </c>
      <c r="T37" s="3">
        <f t="shared" si="34"/>
        <v>45.511000000000003</v>
      </c>
      <c r="U37" s="3">
        <f t="shared" si="34"/>
        <v>42.482999999999997</v>
      </c>
      <c r="V37" s="3">
        <f t="shared" si="34"/>
        <v>60.002000000000002</v>
      </c>
      <c r="W37" s="3">
        <f t="shared" si="34"/>
        <v>108.18899999999999</v>
      </c>
      <c r="X37" s="3">
        <f t="shared" si="34"/>
        <v>131.61099999999999</v>
      </c>
    </row>
    <row r="38" spans="1:25" x14ac:dyDescent="0.2">
      <c r="A38" s="4" t="s">
        <v>59</v>
      </c>
      <c r="B38" s="3">
        <f t="shared" ref="B38:N38" si="35">+B17+B11</f>
        <v>14.916</v>
      </c>
      <c r="C38" s="3">
        <f t="shared" si="35"/>
        <v>16.016999999999999</v>
      </c>
      <c r="D38" s="3">
        <f t="shared" si="35"/>
        <v>17.320999999999998</v>
      </c>
      <c r="E38" s="3">
        <f t="shared" si="35"/>
        <v>18.968000000000004</v>
      </c>
      <c r="F38" s="3">
        <f t="shared" si="35"/>
        <v>21.655000000000001</v>
      </c>
      <c r="G38" s="3">
        <f t="shared" si="35"/>
        <v>22.567999999999998</v>
      </c>
      <c r="H38" s="3">
        <f t="shared" si="35"/>
        <v>23.560000000000002</v>
      </c>
      <c r="I38" s="3">
        <f t="shared" si="35"/>
        <v>24.916000000000004</v>
      </c>
      <c r="J38" s="3">
        <f t="shared" si="35"/>
        <v>26.271999999999998</v>
      </c>
      <c r="K38" s="3">
        <f t="shared" si="35"/>
        <v>27.738</v>
      </c>
      <c r="L38" s="3">
        <f t="shared" si="35"/>
        <v>28.948999999999998</v>
      </c>
      <c r="M38" s="3">
        <f t="shared" si="35"/>
        <v>30.989000000000004</v>
      </c>
      <c r="N38" s="3">
        <f t="shared" si="35"/>
        <v>32.468000000000004</v>
      </c>
      <c r="S38" s="3">
        <f t="shared" ref="S38:X38" si="36">+S17+S11</f>
        <v>29.657</v>
      </c>
      <c r="T38" s="3">
        <f t="shared" si="36"/>
        <v>42.210999999999999</v>
      </c>
      <c r="U38" s="3">
        <f t="shared" si="36"/>
        <v>53.373000000000005</v>
      </c>
      <c r="V38" s="3">
        <f t="shared" si="36"/>
        <v>67.222000000000008</v>
      </c>
      <c r="W38" s="3">
        <f t="shared" si="36"/>
        <v>92.699000000000012</v>
      </c>
      <c r="X38" s="3">
        <f t="shared" si="36"/>
        <v>113.94800000000001</v>
      </c>
    </row>
    <row r="39" spans="1:25" s="8" customFormat="1" x14ac:dyDescent="0.2">
      <c r="A39" s="7" t="s">
        <v>60</v>
      </c>
      <c r="B39" s="8">
        <f t="shared" ref="B39:N39" si="37">+B35-B36+B37+B38</f>
        <v>110.09099999999997</v>
      </c>
      <c r="C39" s="8">
        <f t="shared" si="37"/>
        <v>63.253</v>
      </c>
      <c r="D39" s="8">
        <f t="shared" si="37"/>
        <v>60.870000000000005</v>
      </c>
      <c r="E39" s="8">
        <f t="shared" si="37"/>
        <v>88.969999999999956</v>
      </c>
      <c r="F39" s="8">
        <f t="shared" si="37"/>
        <v>149.33400000000003</v>
      </c>
      <c r="G39" s="8">
        <f t="shared" si="37"/>
        <v>95.758999999999986</v>
      </c>
      <c r="H39" s="8">
        <f t="shared" si="37"/>
        <v>99.865999999999985</v>
      </c>
      <c r="I39" s="8">
        <f t="shared" si="37"/>
        <v>139.85400000000007</v>
      </c>
      <c r="J39" s="8">
        <f t="shared" si="37"/>
        <v>192.70799999999997</v>
      </c>
      <c r="K39" s="8">
        <f t="shared" si="37"/>
        <v>121.18700000000001</v>
      </c>
      <c r="L39" s="8">
        <f t="shared" si="37"/>
        <v>131.21199999999993</v>
      </c>
      <c r="M39" s="8">
        <f t="shared" si="37"/>
        <v>143.1670000000002</v>
      </c>
      <c r="N39" s="8">
        <f t="shared" si="37"/>
        <v>323.29100000000005</v>
      </c>
      <c r="S39" s="8">
        <f t="shared" ref="S39:X39" si="38">+S35-S36+S37+S38</f>
        <v>205.13400000000004</v>
      </c>
      <c r="T39" s="8">
        <f t="shared" si="38"/>
        <v>269.23800000000011</v>
      </c>
      <c r="U39" s="8">
        <f t="shared" si="38"/>
        <v>239.32799999999992</v>
      </c>
      <c r="V39" s="8">
        <f t="shared" si="38"/>
        <v>323.18400000000014</v>
      </c>
      <c r="W39" s="8">
        <f t="shared" si="38"/>
        <v>484.81300000000016</v>
      </c>
      <c r="X39" s="8">
        <f t="shared" si="38"/>
        <v>588.27400000000034</v>
      </c>
    </row>
    <row r="40" spans="1:25" x14ac:dyDescent="0.2">
      <c r="A40" s="4" t="s">
        <v>61</v>
      </c>
      <c r="J40" s="3">
        <f t="shared" ref="J40:M40" si="39">+J79</f>
        <v>27.818999999999999</v>
      </c>
      <c r="K40" s="3">
        <f t="shared" si="39"/>
        <v>35.366</v>
      </c>
      <c r="L40" s="3">
        <f t="shared" si="39"/>
        <v>33.197999999999993</v>
      </c>
      <c r="M40" s="3">
        <f t="shared" si="39"/>
        <v>33.423000000000016</v>
      </c>
      <c r="N40" s="3">
        <f>+N79</f>
        <v>-93.79</v>
      </c>
    </row>
    <row r="41" spans="1:25" s="8" customFormat="1" x14ac:dyDescent="0.2">
      <c r="A41" s="7" t="s">
        <v>62</v>
      </c>
      <c r="J41" s="8">
        <f t="shared" ref="J41:M41" si="40">+J39+J40</f>
        <v>220.52699999999996</v>
      </c>
      <c r="K41" s="8">
        <f t="shared" si="40"/>
        <v>156.553</v>
      </c>
      <c r="L41" s="8">
        <f t="shared" si="40"/>
        <v>164.40999999999991</v>
      </c>
      <c r="M41" s="8">
        <f t="shared" si="40"/>
        <v>176.5900000000002</v>
      </c>
      <c r="N41" s="8">
        <f>+N39+N40</f>
        <v>229.50100000000003</v>
      </c>
      <c r="O41" s="8">
        <v>155</v>
      </c>
    </row>
    <row r="43" spans="1:25" x14ac:dyDescent="0.2">
      <c r="A43" t="s">
        <v>64</v>
      </c>
      <c r="J43" s="3">
        <f>+J44-J63</f>
        <v>476.59</v>
      </c>
      <c r="K43" s="3">
        <f>+K44-K63</f>
        <v>507.54499999999996</v>
      </c>
      <c r="L43" s="3">
        <f>+L44-L63</f>
        <v>455.02800000000002</v>
      </c>
      <c r="M43" s="3">
        <f>+M44-M63</f>
        <v>294.02499999999998</v>
      </c>
      <c r="N43" s="3">
        <f>+N44-N63</f>
        <v>371.32499999999999</v>
      </c>
    </row>
    <row r="44" spans="1:25" x14ac:dyDescent="0.2">
      <c r="A44" t="s">
        <v>6</v>
      </c>
      <c r="J44" s="3">
        <v>505.59</v>
      </c>
      <c r="K44" s="3">
        <v>536.54499999999996</v>
      </c>
      <c r="L44" s="3">
        <v>484.02800000000002</v>
      </c>
      <c r="M44" s="3">
        <v>294.02499999999998</v>
      </c>
      <c r="N44" s="3">
        <v>371.32499999999999</v>
      </c>
    </row>
    <row r="45" spans="1:25" x14ac:dyDescent="0.2">
      <c r="A45" t="s">
        <v>65</v>
      </c>
      <c r="J45" s="3">
        <v>17.802</v>
      </c>
      <c r="K45" s="3">
        <v>16.193000000000001</v>
      </c>
      <c r="L45" s="3">
        <v>15.548</v>
      </c>
      <c r="M45" s="3">
        <v>16.442</v>
      </c>
      <c r="N45" s="3">
        <v>19.997</v>
      </c>
    </row>
    <row r="46" spans="1:25" x14ac:dyDescent="0.2">
      <c r="A46" t="s">
        <v>66</v>
      </c>
      <c r="J46" s="3">
        <v>40.26</v>
      </c>
      <c r="K46" s="3">
        <v>43.093000000000004</v>
      </c>
      <c r="L46" s="3">
        <v>40.561</v>
      </c>
      <c r="M46" s="3">
        <v>37.613</v>
      </c>
      <c r="N46" s="3">
        <v>50.808999999999997</v>
      </c>
    </row>
    <row r="47" spans="1:25" x14ac:dyDescent="0.2">
      <c r="A47" t="s">
        <v>67</v>
      </c>
      <c r="J47" s="3">
        <v>0.88700000000000001</v>
      </c>
      <c r="K47" s="3">
        <v>0.874</v>
      </c>
      <c r="L47" s="3">
        <v>0.83599999999999997</v>
      </c>
      <c r="M47" s="3">
        <v>1.383</v>
      </c>
      <c r="N47" s="3">
        <v>1.8069999999999999</v>
      </c>
    </row>
    <row r="48" spans="1:25" x14ac:dyDescent="0.2">
      <c r="A48" t="s">
        <v>32</v>
      </c>
      <c r="J48" s="3">
        <v>0</v>
      </c>
      <c r="K48" s="3">
        <v>1.9379999999999999</v>
      </c>
      <c r="L48" s="3">
        <v>10.77</v>
      </c>
      <c r="M48" s="3">
        <v>18.390999999999998</v>
      </c>
      <c r="N48" s="3">
        <v>0</v>
      </c>
    </row>
    <row r="49" spans="1:14" x14ac:dyDescent="0.2">
      <c r="A49" t="s">
        <v>68</v>
      </c>
      <c r="J49" s="3">
        <f>102.374+602.205</f>
        <v>704.57900000000006</v>
      </c>
      <c r="K49" s="3">
        <f>107.059+623.751</f>
        <v>730.81</v>
      </c>
      <c r="L49" s="3">
        <f>111.877+645.611</f>
        <v>757.48799999999994</v>
      </c>
      <c r="M49" s="3">
        <f>118.206+680.272</f>
        <v>798.47800000000007</v>
      </c>
      <c r="N49" s="3">
        <f>124.397+712.935</f>
        <v>837.33199999999999</v>
      </c>
    </row>
    <row r="50" spans="1:14" x14ac:dyDescent="0.2">
      <c r="A50" t="s">
        <v>69</v>
      </c>
      <c r="J50" s="3">
        <v>2387.7779999999998</v>
      </c>
      <c r="K50" s="3">
        <v>2002.492</v>
      </c>
      <c r="L50" s="3">
        <v>1899.346</v>
      </c>
      <c r="M50" s="3">
        <v>2327.366</v>
      </c>
      <c r="N50" s="3">
        <v>2727.991</v>
      </c>
    </row>
    <row r="51" spans="1:14" x14ac:dyDescent="0.2">
      <c r="A51" t="s">
        <v>70</v>
      </c>
      <c r="J51" s="3">
        <v>421.017</v>
      </c>
      <c r="K51" s="3">
        <v>444.99200000000002</v>
      </c>
      <c r="L51" s="3">
        <v>468.28199999999998</v>
      </c>
      <c r="M51" s="3">
        <v>498.197</v>
      </c>
      <c r="N51" s="3">
        <v>520.18200000000002</v>
      </c>
    </row>
    <row r="52" spans="1:14" x14ac:dyDescent="0.2">
      <c r="A52" t="s">
        <v>71</v>
      </c>
      <c r="J52" s="3">
        <f>53.04+51.889</f>
        <v>104.929</v>
      </c>
      <c r="K52" s="3">
        <f>52.064+51.889</f>
        <v>103.953</v>
      </c>
      <c r="L52" s="3">
        <f>51.088+51.889</f>
        <v>102.977</v>
      </c>
      <c r="M52" s="3">
        <f>50.112+51.889</f>
        <v>102.001</v>
      </c>
      <c r="N52" s="3">
        <f>49.136+51.889</f>
        <v>101.02500000000001</v>
      </c>
    </row>
    <row r="53" spans="1:14" x14ac:dyDescent="0.2">
      <c r="A53" t="s">
        <v>30</v>
      </c>
      <c r="J53" s="3">
        <v>58.78</v>
      </c>
      <c r="K53" s="3">
        <v>70.450999999999993</v>
      </c>
      <c r="L53" s="3">
        <v>76.265000000000001</v>
      </c>
      <c r="M53" s="3">
        <v>103.643</v>
      </c>
      <c r="N53" s="3">
        <v>102.79600000000001</v>
      </c>
    </row>
    <row r="54" spans="1:14" s="8" customFormat="1" x14ac:dyDescent="0.2">
      <c r="A54" s="10" t="s">
        <v>72</v>
      </c>
      <c r="J54" s="8">
        <f>SUM(J44:J53)</f>
        <v>4241.6219999999994</v>
      </c>
      <c r="K54" s="8">
        <f>SUM(K44:K53)</f>
        <v>3951.3409999999999</v>
      </c>
      <c r="L54" s="8">
        <f>SUM(L44:L53)</f>
        <v>3856.1010000000001</v>
      </c>
      <c r="M54" s="8">
        <f>SUM(M44:M53)</f>
        <v>4197.5390000000007</v>
      </c>
      <c r="N54" s="8">
        <f>SUM(N44:N53)</f>
        <v>4733.2640000000001</v>
      </c>
    </row>
    <row r="55" spans="1:14" x14ac:dyDescent="0.2">
      <c r="A55" t="s">
        <v>73</v>
      </c>
      <c r="J55" s="3">
        <v>10.036</v>
      </c>
      <c r="K55" s="3">
        <v>8.4849999999999994</v>
      </c>
      <c r="L55" s="3">
        <v>6.8890000000000002</v>
      </c>
      <c r="M55" s="3">
        <v>13.875</v>
      </c>
      <c r="N55" s="3">
        <v>20.969000000000001</v>
      </c>
    </row>
    <row r="56" spans="1:14" x14ac:dyDescent="0.2">
      <c r="A56" t="s">
        <v>32</v>
      </c>
      <c r="J56" s="3">
        <v>19.350000000000001</v>
      </c>
      <c r="K56" s="3">
        <v>0</v>
      </c>
      <c r="L56" s="3">
        <v>0</v>
      </c>
      <c r="M56" s="3">
        <v>0</v>
      </c>
      <c r="N56" s="3">
        <v>17.282</v>
      </c>
    </row>
    <row r="57" spans="1:14" x14ac:dyDescent="0.2">
      <c r="A57" t="s">
        <v>75</v>
      </c>
      <c r="J57" s="3">
        <v>17.594000000000001</v>
      </c>
      <c r="K57" s="3">
        <v>21.879000000000001</v>
      </c>
      <c r="L57" s="3">
        <v>20.422999999999998</v>
      </c>
      <c r="M57" s="3">
        <v>30.492000000000001</v>
      </c>
      <c r="N57" s="3">
        <v>20.091000000000001</v>
      </c>
    </row>
    <row r="58" spans="1:14" x14ac:dyDescent="0.2">
      <c r="A58" t="s">
        <v>76</v>
      </c>
      <c r="J58" s="3">
        <v>36.188000000000002</v>
      </c>
      <c r="K58" s="3">
        <v>49.976999999999997</v>
      </c>
      <c r="L58" s="3">
        <v>41.16</v>
      </c>
      <c r="M58" s="3">
        <v>56.085999999999999</v>
      </c>
      <c r="N58" s="3">
        <v>42.497</v>
      </c>
    </row>
    <row r="59" spans="1:14" x14ac:dyDescent="0.2">
      <c r="A59" t="s">
        <v>74</v>
      </c>
      <c r="J59" s="3">
        <f>20.505+100.297</f>
        <v>120.80199999999999</v>
      </c>
      <c r="K59" s="3">
        <f>21.343+102.89</f>
        <v>124.233</v>
      </c>
      <c r="L59" s="3">
        <f>22.73+105.588</f>
        <v>128.31799999999998</v>
      </c>
      <c r="M59" s="3">
        <f>22.812+107.657</f>
        <v>130.46899999999999</v>
      </c>
      <c r="N59" s="3">
        <f>27.604+109.435</f>
        <v>137.03899999999999</v>
      </c>
    </row>
    <row r="60" spans="1:14" x14ac:dyDescent="0.2">
      <c r="A60" s="3" t="s">
        <v>77</v>
      </c>
      <c r="J60" s="3">
        <v>70.09</v>
      </c>
      <c r="K60" s="3">
        <v>78.888999999999996</v>
      </c>
      <c r="L60" s="3">
        <v>77.064999999999998</v>
      </c>
      <c r="M60" s="3">
        <v>83.302000000000007</v>
      </c>
      <c r="N60" s="3">
        <v>85.438000000000002</v>
      </c>
    </row>
    <row r="61" spans="1:14" x14ac:dyDescent="0.2">
      <c r="A61" t="s">
        <v>78</v>
      </c>
      <c r="J61" s="3">
        <v>2391.335</v>
      </c>
      <c r="K61" s="3">
        <v>2006.154</v>
      </c>
      <c r="L61" s="3">
        <v>1901.643</v>
      </c>
      <c r="M61" s="3">
        <v>2328.076</v>
      </c>
      <c r="N61" s="3">
        <v>2728.431</v>
      </c>
    </row>
    <row r="62" spans="1:14" x14ac:dyDescent="0.2">
      <c r="A62" t="s">
        <v>79</v>
      </c>
      <c r="J62" s="3">
        <v>139.661</v>
      </c>
      <c r="K62" s="3">
        <v>142.95599999999999</v>
      </c>
      <c r="L62" s="3">
        <v>145.465</v>
      </c>
      <c r="M62" s="3">
        <v>143.75</v>
      </c>
      <c r="N62" s="3">
        <v>133.45400000000001</v>
      </c>
    </row>
    <row r="63" spans="1:14" x14ac:dyDescent="0.2">
      <c r="A63" t="s">
        <v>7</v>
      </c>
      <c r="J63" s="3">
        <v>29</v>
      </c>
      <c r="K63" s="3">
        <v>29</v>
      </c>
      <c r="L63" s="3">
        <v>29</v>
      </c>
      <c r="M63" s="3">
        <v>0</v>
      </c>
      <c r="N63" s="3">
        <v>0</v>
      </c>
    </row>
    <row r="64" spans="1:14" x14ac:dyDescent="0.2">
      <c r="A64" t="s">
        <v>30</v>
      </c>
      <c r="J64" s="3">
        <v>73.094999999999999</v>
      </c>
      <c r="K64" s="3">
        <v>83.082999999999998</v>
      </c>
      <c r="L64" s="3">
        <v>84.828999999999994</v>
      </c>
      <c r="M64" s="3">
        <v>108.453</v>
      </c>
      <c r="N64" s="3">
        <v>110</v>
      </c>
    </row>
    <row r="65" spans="1:14" s="8" customFormat="1" x14ac:dyDescent="0.2">
      <c r="A65" s="10" t="s">
        <v>80</v>
      </c>
      <c r="J65" s="8">
        <f>SUM(J55:J64)</f>
        <v>2907.1509999999998</v>
      </c>
      <c r="K65" s="8">
        <f>SUM(K55:K64)</f>
        <v>2544.6560000000004</v>
      </c>
      <c r="L65" s="8">
        <f>SUM(L55:L64)</f>
        <v>2434.7920000000004</v>
      </c>
      <c r="M65" s="8">
        <f>SUM(M55:M64)</f>
        <v>2894.5030000000002</v>
      </c>
      <c r="N65" s="8">
        <f>SUM(N55:N64)</f>
        <v>3295.201</v>
      </c>
    </row>
    <row r="66" spans="1:14" x14ac:dyDescent="0.2">
      <c r="A66" t="s">
        <v>81</v>
      </c>
      <c r="J66" s="3">
        <f>+J54+J65</f>
        <v>7148.7729999999992</v>
      </c>
      <c r="K66" s="3">
        <f>+K54+K65</f>
        <v>6495.9970000000003</v>
      </c>
      <c r="L66" s="3">
        <f>+L54+L65</f>
        <v>6290.893</v>
      </c>
      <c r="M66" s="3">
        <f>+M54+M65</f>
        <v>7092.0420000000013</v>
      </c>
      <c r="N66" s="3">
        <f>+N54+N65</f>
        <v>8028.4650000000001</v>
      </c>
    </row>
    <row r="67" spans="1:14" x14ac:dyDescent="0.2">
      <c r="A67" t="s">
        <v>82</v>
      </c>
      <c r="J67" s="3">
        <f>+J66+J65</f>
        <v>10055.923999999999</v>
      </c>
      <c r="K67" s="3">
        <f>+K66+K65</f>
        <v>9040.6530000000002</v>
      </c>
      <c r="L67" s="3">
        <f>+L66+L65</f>
        <v>8725.6850000000013</v>
      </c>
      <c r="M67" s="3">
        <f>+M66+M65</f>
        <v>9986.5450000000019</v>
      </c>
      <c r="N67" s="3">
        <f>+N66+N65</f>
        <v>11323.666000000001</v>
      </c>
    </row>
    <row r="69" spans="1:14" x14ac:dyDescent="0.2">
      <c r="A69" t="s">
        <v>84</v>
      </c>
      <c r="M69" s="3">
        <f>+SUM(J24:M24)</f>
        <v>340.78800000000012</v>
      </c>
    </row>
    <row r="70" spans="1:14" s="4" customFormat="1" x14ac:dyDescent="0.2">
      <c r="A70" s="4" t="s">
        <v>83</v>
      </c>
      <c r="J70" s="4">
        <f t="shared" ref="J70:L70" si="41">+$M$69/(J45+J46+J47+J48+J49+J51+J53)</f>
        <v>0.27409406229264283</v>
      </c>
      <c r="K70" s="4">
        <f t="shared" si="41"/>
        <v>0.26047138726534408</v>
      </c>
      <c r="L70" s="4">
        <f t="shared" si="41"/>
        <v>0.24879576565066627</v>
      </c>
      <c r="M70" s="4">
        <f>+$M$69/(M45+M46+M47+M48+M49+M51+M53)</f>
        <v>0.23117640235336107</v>
      </c>
      <c r="N70" s="4">
        <f>+$M$69/(N45+N46+N47+N48+N49+N51+N53)</f>
        <v>0.22231253624611291</v>
      </c>
    </row>
    <row r="72" spans="1:14" x14ac:dyDescent="0.2">
      <c r="A72" t="s">
        <v>85</v>
      </c>
      <c r="J72" s="3">
        <f>+J24</f>
        <v>119.29599999999996</v>
      </c>
      <c r="K72" s="3">
        <f>+K24</f>
        <v>64.516000000000005</v>
      </c>
      <c r="L72" s="3">
        <f>+L24</f>
        <v>75.218999999999951</v>
      </c>
      <c r="M72" s="3">
        <f>+M24</f>
        <v>81.757000000000218</v>
      </c>
      <c r="N72" s="3">
        <f>+N24</f>
        <v>247.18700000000001</v>
      </c>
    </row>
    <row r="73" spans="1:14" x14ac:dyDescent="0.2">
      <c r="A73" t="s">
        <v>86</v>
      </c>
      <c r="J73" s="3">
        <v>119.29600000000001</v>
      </c>
      <c r="K73" s="3">
        <f>183.812-J73</f>
        <v>64.516000000000005</v>
      </c>
      <c r="L73" s="3">
        <f>259.031-SUM(J73:K73)</f>
        <v>75.218999999999994</v>
      </c>
      <c r="M73" s="3">
        <f>340.788-SUM(J73:L73)</f>
        <v>81.757000000000005</v>
      </c>
      <c r="N73" s="3">
        <v>247.18700000000001</v>
      </c>
    </row>
    <row r="74" spans="1:14" x14ac:dyDescent="0.2">
      <c r="A74" t="s">
        <v>59</v>
      </c>
      <c r="J74" s="3">
        <v>26.271999999999998</v>
      </c>
      <c r="K74" s="3">
        <f>54.01-J74</f>
        <v>27.738</v>
      </c>
      <c r="L74" s="3">
        <f>82.959-SUM(J74:K74)</f>
        <v>28.949000000000005</v>
      </c>
      <c r="M74" s="3">
        <f>113.948-SUM(J74:L74)</f>
        <v>30.98899999999999</v>
      </c>
      <c r="N74" s="3">
        <v>32.468000000000004</v>
      </c>
    </row>
    <row r="75" spans="1:14" x14ac:dyDescent="0.2">
      <c r="A75" t="s">
        <v>87</v>
      </c>
      <c r="J75" s="3">
        <v>-0.124</v>
      </c>
      <c r="K75" s="3">
        <f>-0.253-J75</f>
        <v>-0.129</v>
      </c>
      <c r="L75" s="3">
        <f>-0.387-SUM(J75:K75)</f>
        <v>-0.13400000000000001</v>
      </c>
      <c r="M75" s="3">
        <f>-0.52-SUM(J75:L75)</f>
        <v>-0.13300000000000001</v>
      </c>
      <c r="N75" s="3">
        <v>-7.2999999999999995E-2</v>
      </c>
    </row>
    <row r="76" spans="1:14" x14ac:dyDescent="0.2">
      <c r="A76" t="s">
        <v>88</v>
      </c>
      <c r="J76" s="3">
        <v>0.41799999999999998</v>
      </c>
      <c r="K76" s="3">
        <f>0.839-J76</f>
        <v>0.42099999999999999</v>
      </c>
      <c r="L76" s="3">
        <f>1.263-SUM(J76:K76)</f>
        <v>0.42399999999999993</v>
      </c>
      <c r="M76" s="3">
        <f>1.658-SUM(J76:L76)</f>
        <v>0.39500000000000002</v>
      </c>
      <c r="N76" s="3">
        <v>0.39800000000000002</v>
      </c>
    </row>
    <row r="77" spans="1:14" x14ac:dyDescent="0.2">
      <c r="A77" t="s">
        <v>89</v>
      </c>
      <c r="J77" s="3">
        <v>-1.2999999999999999E-2</v>
      </c>
      <c r="K77" s="3">
        <f>-0.021-J77</f>
        <v>-8.0000000000000019E-3</v>
      </c>
      <c r="L77" s="3">
        <f>-0.033-SUM(J77:K77)</f>
        <v>-1.2E-2</v>
      </c>
      <c r="M77" s="3">
        <f>0.023-SUM(J77:L77)</f>
        <v>5.6000000000000001E-2</v>
      </c>
      <c r="N77" s="3">
        <v>0.01</v>
      </c>
    </row>
    <row r="78" spans="1:14" x14ac:dyDescent="0.2">
      <c r="A78" t="s">
        <v>90</v>
      </c>
      <c r="J78" s="3">
        <v>0.308</v>
      </c>
      <c r="K78" s="3">
        <f>0.62-J78</f>
        <v>0.312</v>
      </c>
      <c r="L78" s="3">
        <f>0.946-SUM(J78:K78)</f>
        <v>0.32599999999999996</v>
      </c>
      <c r="M78" s="3">
        <f>1.225-SUM(J78:L78)</f>
        <v>0.27900000000000014</v>
      </c>
      <c r="N78" s="3">
        <v>0.27600000000000002</v>
      </c>
    </row>
    <row r="79" spans="1:14" x14ac:dyDescent="0.2">
      <c r="A79" t="s">
        <v>61</v>
      </c>
      <c r="J79" s="3">
        <v>27.818999999999999</v>
      </c>
      <c r="K79" s="3">
        <f>63.185-J79</f>
        <v>35.366</v>
      </c>
      <c r="L79" s="3">
        <f>96.383-SUM(J79:K79)</f>
        <v>33.197999999999993</v>
      </c>
      <c r="M79" s="3">
        <f>129.806-SUM(J79:L79)</f>
        <v>33.423000000000016</v>
      </c>
      <c r="N79" s="3">
        <v>-93.79</v>
      </c>
    </row>
    <row r="80" spans="1:14" x14ac:dyDescent="0.2">
      <c r="A80" t="s">
        <v>106</v>
      </c>
      <c r="J80" s="3">
        <v>0</v>
      </c>
      <c r="K80" s="3">
        <v>0</v>
      </c>
      <c r="L80" s="3">
        <v>1.222</v>
      </c>
      <c r="M80" s="3">
        <f>1.222-SUM(J80:L80)</f>
        <v>0</v>
      </c>
      <c r="N80" s="3">
        <v>0</v>
      </c>
    </row>
    <row r="81" spans="1:14" x14ac:dyDescent="0.2">
      <c r="A81" t="s">
        <v>91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2">
      <c r="A82" t="s">
        <v>92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</row>
    <row r="83" spans="1:14" x14ac:dyDescent="0.2">
      <c r="A83" t="s">
        <v>32</v>
      </c>
      <c r="J83" s="3">
        <v>-1.65</v>
      </c>
      <c r="K83" s="3">
        <f>1.706-J83</f>
        <v>3.3559999999999999</v>
      </c>
      <c r="L83" s="3">
        <f>3.889-SUM(J83:K83)</f>
        <v>2.1829999999999998</v>
      </c>
      <c r="M83" s="3">
        <f>2.557-SUM(J83:L83)</f>
        <v>-1.3319999999999999</v>
      </c>
      <c r="N83" s="3">
        <v>0</v>
      </c>
    </row>
    <row r="84" spans="1:14" x14ac:dyDescent="0.2">
      <c r="A84" t="s">
        <v>79</v>
      </c>
      <c r="N84" s="3">
        <v>-10.489000000000001</v>
      </c>
    </row>
    <row r="85" spans="1:14" x14ac:dyDescent="0.2">
      <c r="A85" t="s">
        <v>30</v>
      </c>
      <c r="J85" s="3">
        <v>7.8E-2</v>
      </c>
      <c r="K85" s="3">
        <f>0.111-J85</f>
        <v>3.3000000000000002E-2</v>
      </c>
      <c r="L85" s="3">
        <f>0.018-SUM(J85:K85)</f>
        <v>-9.2999999999999999E-2</v>
      </c>
      <c r="M85" s="3">
        <f>0.122-SUM(J85:L85)</f>
        <v>0.104</v>
      </c>
      <c r="N85" s="3">
        <v>-0.1</v>
      </c>
    </row>
    <row r="86" spans="1:14" x14ac:dyDescent="0.2">
      <c r="A86" t="s">
        <v>65</v>
      </c>
      <c r="J86" s="3">
        <v>5.0410000000000004</v>
      </c>
      <c r="K86" s="3">
        <f>6.65-J86</f>
        <v>1.609</v>
      </c>
      <c r="L86" s="3">
        <f>7.295-SUM(J86:K86)</f>
        <v>0.64499999999999957</v>
      </c>
      <c r="M86" s="3">
        <f>6.401-SUM(J86:L86)</f>
        <v>-0.89400000000000013</v>
      </c>
      <c r="N86" s="3">
        <v>-3.5550000000000002</v>
      </c>
    </row>
    <row r="87" spans="1:14" x14ac:dyDescent="0.2">
      <c r="A87" t="s">
        <v>66</v>
      </c>
      <c r="J87" s="3">
        <v>-6.984</v>
      </c>
      <c r="K87" s="3">
        <f>-10.597-J87</f>
        <v>-3.6129999999999995</v>
      </c>
      <c r="L87" s="3">
        <f>-8.845-SUM(J87:K87)</f>
        <v>1.7519999999999989</v>
      </c>
      <c r="M87" s="3">
        <f>-6.617-SUM(J87:L87)</f>
        <v>2.2280000000000006</v>
      </c>
      <c r="N87" s="3">
        <v>-13.888</v>
      </c>
    </row>
    <row r="88" spans="1:14" x14ac:dyDescent="0.2">
      <c r="A88" t="s">
        <v>67</v>
      </c>
      <c r="J88" s="3">
        <v>0.38500000000000001</v>
      </c>
      <c r="K88" s="3">
        <f>0.336-J88</f>
        <v>-4.8999999999999988E-2</v>
      </c>
      <c r="L88" s="3">
        <f>0.375-SUM(J88:K88)</f>
        <v>3.8999999999999979E-2</v>
      </c>
      <c r="M88" s="3">
        <f>0.224-SUM(J88:L88)</f>
        <v>-0.151</v>
      </c>
      <c r="N88" s="3">
        <v>0.182</v>
      </c>
    </row>
    <row r="89" spans="1:14" x14ac:dyDescent="0.2">
      <c r="A89" t="s">
        <v>30</v>
      </c>
      <c r="J89" s="3">
        <v>2.923</v>
      </c>
      <c r="K89" s="3">
        <f>-9.057-J89</f>
        <v>-11.98</v>
      </c>
      <c r="L89" s="3">
        <f>-15.773-SUM(J89:K89)</f>
        <v>-6.7159999999999993</v>
      </c>
      <c r="M89" s="3">
        <f>-43.431-SUM(J89:L89)</f>
        <v>-27.657999999999998</v>
      </c>
      <c r="N89" s="3">
        <v>0.57199999999999995</v>
      </c>
    </row>
    <row r="90" spans="1:14" x14ac:dyDescent="0.2">
      <c r="A90" t="s">
        <v>93</v>
      </c>
      <c r="J90" s="3">
        <v>-38.518999999999998</v>
      </c>
      <c r="K90" s="3">
        <f>-62.489-J90</f>
        <v>-23.97</v>
      </c>
      <c r="L90" s="3">
        <f>-87.604-SUM(J90:K90)</f>
        <v>-25.115000000000002</v>
      </c>
      <c r="M90" s="3">
        <f>-127.657-SUM(J90:L90)</f>
        <v>-40.052999999999997</v>
      </c>
      <c r="N90" s="3">
        <v>-37.64</v>
      </c>
    </row>
    <row r="91" spans="1:14" x14ac:dyDescent="0.2">
      <c r="A91" t="s">
        <v>73</v>
      </c>
      <c r="J91" s="3">
        <v>-4.6449999999999996</v>
      </c>
      <c r="K91" s="3">
        <f>-10.277-J91</f>
        <v>-5.6319999999999997</v>
      </c>
      <c r="L91" s="3">
        <f>-8.131-SUM(J91:K91)</f>
        <v>2.145999999999999</v>
      </c>
      <c r="M91" s="3">
        <f>-5.155-SUM(J91:L91)</f>
        <v>2.976</v>
      </c>
      <c r="N91" s="3">
        <v>2.98</v>
      </c>
    </row>
    <row r="92" spans="1:14" x14ac:dyDescent="0.2">
      <c r="A92" t="s">
        <v>32</v>
      </c>
      <c r="J92" s="3">
        <v>24.933</v>
      </c>
      <c r="K92" s="3">
        <f>3.645-J92</f>
        <v>-21.288</v>
      </c>
      <c r="L92" s="3">
        <f>-5.187-SUM(J92:K92)</f>
        <v>-8.8320000000000007</v>
      </c>
      <c r="M92" s="3">
        <f>-12.808-SUM(J92:L92)</f>
        <v>-7.6209999999999987</v>
      </c>
      <c r="N92" s="3">
        <v>35.673000000000002</v>
      </c>
    </row>
    <row r="93" spans="1:14" x14ac:dyDescent="0.2">
      <c r="A93" t="s">
        <v>75</v>
      </c>
      <c r="J93" s="3">
        <v>-10.845000000000001</v>
      </c>
      <c r="K93" s="3">
        <f>-6.56-J93</f>
        <v>4.285000000000001</v>
      </c>
      <c r="L93" s="3">
        <f>-8.016-SUM(J93:K93)</f>
        <v>-1.4560000000000004</v>
      </c>
      <c r="M93" s="3">
        <f>2.053-SUM(J93:L93)</f>
        <v>10.068999999999999</v>
      </c>
      <c r="N93" s="3">
        <v>-10.401</v>
      </c>
    </row>
    <row r="94" spans="1:14" x14ac:dyDescent="0.2">
      <c r="A94" t="s">
        <v>76</v>
      </c>
      <c r="J94" s="3">
        <v>-8.8350000000000009</v>
      </c>
      <c r="K94" s="3">
        <f>4.954-J94</f>
        <v>13.789000000000001</v>
      </c>
      <c r="L94" s="3">
        <f>-3.863-SUM(J94:K94)</f>
        <v>-8.8170000000000002</v>
      </c>
      <c r="M94" s="3">
        <f>11.063-SUM(J94:L94)</f>
        <v>14.926</v>
      </c>
      <c r="N94" s="3">
        <v>-13.635999999999999</v>
      </c>
    </row>
    <row r="95" spans="1:14" x14ac:dyDescent="0.2">
      <c r="A95" t="s">
        <v>74</v>
      </c>
      <c r="J95" s="3">
        <v>3.3860000000000001</v>
      </c>
      <c r="K95" s="3">
        <f>6.817-J95</f>
        <v>3.431</v>
      </c>
      <c r="L95" s="3">
        <f>10.902-SUM(J95:K95)</f>
        <v>4.0849999999999991</v>
      </c>
      <c r="M95" s="3">
        <f>13.053-SUM(J95:L95)</f>
        <v>2.1510000000000016</v>
      </c>
      <c r="N95" s="3">
        <v>6.57</v>
      </c>
    </row>
    <row r="96" spans="1:14" x14ac:dyDescent="0.2">
      <c r="A96" t="s">
        <v>77</v>
      </c>
      <c r="J96" s="3">
        <v>6.859</v>
      </c>
      <c r="K96" s="3">
        <f>24.56-J96</f>
        <v>17.701000000000001</v>
      </c>
      <c r="L96" s="3">
        <f>24.125-SUM(J96:K96)</f>
        <v>-0.43500000000000227</v>
      </c>
      <c r="M96" s="3">
        <f>57.082-SUM(J96:L96)</f>
        <v>32.957000000000001</v>
      </c>
      <c r="N96" s="3">
        <v>5.8920000000000003</v>
      </c>
    </row>
    <row r="97" spans="1:14" x14ac:dyDescent="0.2">
      <c r="A97" t="s">
        <v>94</v>
      </c>
      <c r="J97" s="3">
        <f>+SUM(J86:J96)</f>
        <v>-26.300999999999988</v>
      </c>
      <c r="K97" s="3">
        <f>+SUM(K86:K96)</f>
        <v>-25.716999999999999</v>
      </c>
      <c r="L97" s="3">
        <f>+SUM(L86:L96)</f>
        <v>-42.704000000000008</v>
      </c>
      <c r="M97" s="3">
        <f>+SUM(M86:M96)</f>
        <v>-11.069999999999979</v>
      </c>
      <c r="N97" s="3">
        <f>+SUM(N86:N96)</f>
        <v>-27.251000000000008</v>
      </c>
    </row>
    <row r="98" spans="1:14" s="8" customFormat="1" x14ac:dyDescent="0.2">
      <c r="A98" s="10" t="s">
        <v>95</v>
      </c>
      <c r="J98" s="8">
        <f>+SUM(J73:J85)+J97</f>
        <v>146.10300000000001</v>
      </c>
      <c r="K98" s="8">
        <f>+SUM(K73:K85)+K97</f>
        <v>105.88799999999999</v>
      </c>
      <c r="L98" s="8">
        <f>+SUM(L73:L85)+L97</f>
        <v>98.578000000000003</v>
      </c>
      <c r="M98" s="8">
        <f>+SUM(M73:M85)+M97</f>
        <v>134.46800000000007</v>
      </c>
      <c r="N98" s="8">
        <f>+SUM(N73:N85)+N97</f>
        <v>148.63600000000005</v>
      </c>
    </row>
    <row r="99" spans="1:14" s="8" customFormat="1" x14ac:dyDescent="0.2">
      <c r="A99" s="10"/>
    </row>
    <row r="100" spans="1:14" x14ac:dyDescent="0.2">
      <c r="A100" t="s">
        <v>96</v>
      </c>
      <c r="J100" s="3">
        <f>-25+25</f>
        <v>0</v>
      </c>
      <c r="K100" s="3">
        <f>-25+25-J100</f>
        <v>0</v>
      </c>
      <c r="L100" s="3">
        <f>-25+25-K100</f>
        <v>0</v>
      </c>
      <c r="M100" s="3">
        <f>-25+25-L100</f>
        <v>0</v>
      </c>
      <c r="N100" s="3">
        <v>90</v>
      </c>
    </row>
    <row r="101" spans="1:14" x14ac:dyDescent="0.2">
      <c r="A101" t="s">
        <v>97</v>
      </c>
      <c r="J101" s="3">
        <v>-40.618000000000002</v>
      </c>
      <c r="K101" s="3">
        <f>-83.422-J101</f>
        <v>-42.803999999999995</v>
      </c>
      <c r="L101" s="3">
        <f>-135.709-SUM(J101:K101)</f>
        <v>-52.287000000000006</v>
      </c>
      <c r="M101" s="3">
        <f>-4.244-192.587+0.119-SUM(J101:L101)</f>
        <v>-61.002999999999986</v>
      </c>
      <c r="N101" s="3">
        <f>-47.728+0.013</f>
        <v>-47.715000000000003</v>
      </c>
    </row>
    <row r="102" spans="1:14" s="8" customFormat="1" x14ac:dyDescent="0.2">
      <c r="A102" s="10" t="s">
        <v>98</v>
      </c>
      <c r="J102" s="8">
        <f>+SUM(J100:J101)</f>
        <v>-40.618000000000002</v>
      </c>
      <c r="K102" s="8">
        <f>+SUM(K100:K101)</f>
        <v>-42.803999999999995</v>
      </c>
      <c r="L102" s="8">
        <f>+SUM(L100:L101)</f>
        <v>-52.287000000000006</v>
      </c>
      <c r="M102" s="8">
        <f>+SUM(M100:M101)</f>
        <v>-61.002999999999986</v>
      </c>
      <c r="N102" s="8">
        <f>+SUM(N100:N101)</f>
        <v>42.284999999999997</v>
      </c>
    </row>
    <row r="104" spans="1:14" x14ac:dyDescent="0.2">
      <c r="A104" t="s">
        <v>107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2">
      <c r="A105" t="s">
        <v>108</v>
      </c>
      <c r="J105" s="3">
        <v>0</v>
      </c>
      <c r="K105" s="3">
        <v>0</v>
      </c>
      <c r="L105" s="3">
        <f>-74.994-SUM(J105:K105)</f>
        <v>-74.994</v>
      </c>
      <c r="M105" s="3">
        <f>-286.618-SUM(J105:L105)</f>
        <v>-211.624</v>
      </c>
      <c r="N105" s="3">
        <v>0</v>
      </c>
    </row>
    <row r="106" spans="1:14" x14ac:dyDescent="0.2">
      <c r="A106" t="s">
        <v>99</v>
      </c>
      <c r="J106" s="3">
        <v>-0.626</v>
      </c>
      <c r="K106" s="3">
        <f>-11.067-J106</f>
        <v>-10.441000000000001</v>
      </c>
      <c r="L106" s="3">
        <f>-12.62-SUM(J106:K106)</f>
        <v>-1.552999999999999</v>
      </c>
      <c r="M106" s="3">
        <f>-13.927-SUM(J106:L106)</f>
        <v>-1.3070000000000004</v>
      </c>
      <c r="N106" s="3">
        <v>-3.052</v>
      </c>
    </row>
    <row r="107" spans="1:14" x14ac:dyDescent="0.2">
      <c r="A107" t="s">
        <v>100</v>
      </c>
      <c r="J107" s="3">
        <v>0</v>
      </c>
      <c r="K107" s="3">
        <v>0</v>
      </c>
      <c r="L107" s="3">
        <v>0</v>
      </c>
      <c r="M107" s="3">
        <f>-29-SUM(J107:L107)</f>
        <v>-29</v>
      </c>
      <c r="N107" s="3">
        <v>0</v>
      </c>
    </row>
    <row r="108" spans="1:14" x14ac:dyDescent="0.2">
      <c r="A108" t="s">
        <v>109</v>
      </c>
      <c r="J108" s="3">
        <v>0</v>
      </c>
      <c r="K108" s="3">
        <f>-21.731-J108</f>
        <v>-21.731000000000002</v>
      </c>
      <c r="L108" s="3">
        <f>-43.367-SUM(J108:K108)</f>
        <v>-21.635999999999996</v>
      </c>
      <c r="M108" s="3">
        <f>-64.838-SUM(J108:L108)</f>
        <v>-21.470999999999997</v>
      </c>
      <c r="N108" s="3">
        <v>-21.209</v>
      </c>
    </row>
    <row r="109" spans="1:14" x14ac:dyDescent="0.2">
      <c r="A109" t="s">
        <v>101</v>
      </c>
      <c r="J109" s="3">
        <v>183.62899999999999</v>
      </c>
      <c r="K109" s="3">
        <f>-201.552-J109</f>
        <v>-385.18099999999998</v>
      </c>
      <c r="L109" s="3">
        <f>-306.063-SUM(J109:K109)</f>
        <v>-104.511</v>
      </c>
      <c r="M109" s="3">
        <f>120.37-SUM(J109:L109)</f>
        <v>426.43299999999999</v>
      </c>
      <c r="N109" s="3">
        <v>400.35500000000002</v>
      </c>
    </row>
    <row r="110" spans="1:14" x14ac:dyDescent="0.2">
      <c r="A110" t="s">
        <v>110</v>
      </c>
      <c r="J110" s="3">
        <v>0</v>
      </c>
      <c r="K110" s="3">
        <v>0</v>
      </c>
      <c r="L110" s="3">
        <v>-0.64900000000000002</v>
      </c>
      <c r="M110" s="3">
        <f>-0.647-SUM(J110:L110)</f>
        <v>2.0000000000000018E-3</v>
      </c>
      <c r="N110" s="3">
        <v>0</v>
      </c>
    </row>
    <row r="111" spans="1:14" s="8" customFormat="1" x14ac:dyDescent="0.2">
      <c r="A111" s="10" t="s">
        <v>102</v>
      </c>
      <c r="J111" s="8">
        <f>+SUM(J104:J110)</f>
        <v>183.00299999999999</v>
      </c>
      <c r="K111" s="8">
        <f t="shared" ref="K111:N111" si="42">+SUM(K104:K110)</f>
        <v>-417.35300000000001</v>
      </c>
      <c r="L111" s="8">
        <f t="shared" si="42"/>
        <v>-203.34299999999999</v>
      </c>
      <c r="M111" s="8">
        <f t="shared" si="42"/>
        <v>163.03300000000002</v>
      </c>
      <c r="N111" s="8">
        <f t="shared" si="42"/>
        <v>376.09399999999999</v>
      </c>
    </row>
    <row r="113" spans="1:14" x14ac:dyDescent="0.2">
      <c r="A113" t="s">
        <v>103</v>
      </c>
      <c r="J113" s="3">
        <f>+J98+J102+J111</f>
        <v>288.488</v>
      </c>
      <c r="K113" s="3">
        <f>+K98+K102+K111</f>
        <v>-354.26900000000001</v>
      </c>
      <c r="L113" s="3">
        <f>+L98+L102+L111</f>
        <v>-157.05199999999999</v>
      </c>
      <c r="M113" s="3">
        <f>+M98+M102+M111</f>
        <v>236.4980000000001</v>
      </c>
      <c r="N113" s="3">
        <f>+N98+N102+N111</f>
        <v>567.0150000000001</v>
      </c>
    </row>
    <row r="115" spans="1:14" x14ac:dyDescent="0.2">
      <c r="A115" t="s">
        <v>104</v>
      </c>
      <c r="J115" s="3">
        <f>+J98+J101</f>
        <v>105.48500000000001</v>
      </c>
      <c r="K115" s="3">
        <f>+K98+K101</f>
        <v>63.083999999999996</v>
      </c>
      <c r="L115" s="3">
        <f>+L98+L101</f>
        <v>46.290999999999997</v>
      </c>
      <c r="M115" s="3">
        <f>+M98+M101</f>
        <v>73.465000000000089</v>
      </c>
      <c r="N115" s="3">
        <f>+N98+N101</f>
        <v>100.92100000000005</v>
      </c>
    </row>
    <row r="116" spans="1:14" x14ac:dyDescent="0.2">
      <c r="A116" t="s">
        <v>84</v>
      </c>
      <c r="M116" s="3">
        <f>+SUM(J115:M115)</f>
        <v>288.3250000000001</v>
      </c>
      <c r="N116" s="3">
        <f>+SUM(K115:N115)</f>
        <v>283.76100000000014</v>
      </c>
    </row>
    <row r="118" spans="1:14" x14ac:dyDescent="0.2">
      <c r="A118" t="s">
        <v>105</v>
      </c>
      <c r="J118" s="3">
        <f>+J115-J79</f>
        <v>77.666000000000011</v>
      </c>
      <c r="K118" s="3">
        <f>+K115-K79</f>
        <v>27.717999999999996</v>
      </c>
      <c r="L118" s="3">
        <f>+L115-L79</f>
        <v>13.093000000000004</v>
      </c>
      <c r="M118" s="3">
        <f>+M115-M79</f>
        <v>40.042000000000073</v>
      </c>
      <c r="N118" s="3">
        <f>+N115-N79</f>
        <v>194.71100000000007</v>
      </c>
    </row>
    <row r="119" spans="1:14" x14ac:dyDescent="0.2">
      <c r="A119" t="s">
        <v>84</v>
      </c>
      <c r="M119" s="3">
        <f>+SUM(J118:M118)</f>
        <v>158.51900000000009</v>
      </c>
      <c r="N119" s="3">
        <f>+SUM(K118:N118)</f>
        <v>275.56400000000014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4E2D-0974-4D3B-A5EA-49AA58815E58}">
  <dimension ref="A1:G2518"/>
  <sheetViews>
    <sheetView workbookViewId="0">
      <selection activeCell="G12" sqref="G12"/>
    </sheetView>
  </sheetViews>
  <sheetFormatPr defaultRowHeight="12.75" zeroHeight="1" x14ac:dyDescent="0.2"/>
  <cols>
    <col min="1" max="1" width="10.140625" style="14" bestFit="1" customWidth="1"/>
    <col min="2" max="2" width="13" style="20" customWidth="1"/>
    <col min="3" max="3" width="11.5703125" style="20" customWidth="1"/>
    <col min="4" max="4" width="12.7109375" style="20" customWidth="1"/>
    <col min="5" max="5" width="13.5703125" style="20" customWidth="1"/>
    <col min="6" max="6" width="12.42578125" style="17" customWidth="1"/>
    <col min="7" max="7" width="9.140625" style="19"/>
  </cols>
  <sheetData>
    <row r="1" spans="1:7" s="10" customFormat="1" x14ac:dyDescent="0.2">
      <c r="A1" s="16" t="s">
        <v>121</v>
      </c>
      <c r="B1" s="16" t="s">
        <v>157</v>
      </c>
      <c r="C1" s="16" t="s">
        <v>122</v>
      </c>
      <c r="D1" s="16" t="s">
        <v>123</v>
      </c>
      <c r="E1" s="16" t="s">
        <v>124</v>
      </c>
      <c r="F1" s="21" t="s">
        <v>125</v>
      </c>
      <c r="G1" s="16" t="s">
        <v>1649</v>
      </c>
    </row>
    <row r="2" spans="1:7" x14ac:dyDescent="0.2">
      <c r="A2" s="14" t="s">
        <v>126</v>
      </c>
      <c r="B2" s="20">
        <v>181.07</v>
      </c>
      <c r="C2" s="20">
        <v>177.82</v>
      </c>
      <c r="D2" s="20">
        <v>181.44</v>
      </c>
      <c r="E2" s="20">
        <v>177.77</v>
      </c>
      <c r="F2" s="17">
        <v>615277</v>
      </c>
      <c r="G2" s="19">
        <f>+B2/C2-1</f>
        <v>1.8276909234056893E-2</v>
      </c>
    </row>
    <row r="3" spans="1:7" x14ac:dyDescent="0.2">
      <c r="A3" s="14" t="s">
        <v>158</v>
      </c>
      <c r="B3" s="20">
        <v>177.45</v>
      </c>
      <c r="C3" s="20">
        <v>176.46</v>
      </c>
      <c r="D3" s="20">
        <v>177.85</v>
      </c>
      <c r="E3" s="20">
        <v>172.62</v>
      </c>
      <c r="F3" s="17">
        <v>673364</v>
      </c>
      <c r="G3" s="19">
        <f>+B3/C3-1</f>
        <v>5.6103366201971649E-3</v>
      </c>
    </row>
    <row r="4" spans="1:7" x14ac:dyDescent="0.2">
      <c r="A4" s="14" t="s">
        <v>159</v>
      </c>
      <c r="B4" s="20">
        <v>174.51</v>
      </c>
      <c r="C4" s="20">
        <v>175</v>
      </c>
      <c r="D4" s="20">
        <v>177</v>
      </c>
      <c r="E4" s="20">
        <v>174.38</v>
      </c>
      <c r="F4" s="17">
        <v>494624</v>
      </c>
      <c r="G4" s="19">
        <f>+B4/C4-1</f>
        <v>-2.8000000000000247E-3</v>
      </c>
    </row>
    <row r="5" spans="1:7" x14ac:dyDescent="0.2">
      <c r="A5" s="14" t="s">
        <v>160</v>
      </c>
      <c r="B5" s="20">
        <v>174.08</v>
      </c>
      <c r="C5" s="20">
        <v>174.21</v>
      </c>
      <c r="D5" s="20">
        <v>176.66</v>
      </c>
      <c r="E5" s="20">
        <v>173.8</v>
      </c>
      <c r="F5" s="17">
        <v>468504</v>
      </c>
      <c r="G5" s="19">
        <f>+B5/C5-1</f>
        <v>-7.4622581941330424E-4</v>
      </c>
    </row>
    <row r="6" spans="1:7" x14ac:dyDescent="0.2">
      <c r="A6" s="18">
        <v>45570</v>
      </c>
      <c r="B6" s="20">
        <v>173.39</v>
      </c>
      <c r="C6" s="20">
        <v>173.88</v>
      </c>
      <c r="D6" s="20">
        <v>175</v>
      </c>
      <c r="E6" s="20">
        <v>171.82</v>
      </c>
      <c r="F6" s="17">
        <v>474217</v>
      </c>
      <c r="G6" s="19">
        <f>+B6/C6-1</f>
        <v>-2.8180354267310914E-3</v>
      </c>
    </row>
    <row r="7" spans="1:7" x14ac:dyDescent="0.2">
      <c r="A7" s="18">
        <v>45540</v>
      </c>
      <c r="B7" s="20">
        <v>173.58</v>
      </c>
      <c r="C7" s="20">
        <v>171.92</v>
      </c>
      <c r="D7" s="20">
        <v>174.63</v>
      </c>
      <c r="E7" s="20">
        <v>171.17</v>
      </c>
      <c r="F7" s="17">
        <v>521613</v>
      </c>
      <c r="G7" s="19">
        <f>+B7/C7-1</f>
        <v>9.6556537924616936E-3</v>
      </c>
    </row>
    <row r="8" spans="1:7" x14ac:dyDescent="0.2">
      <c r="A8" s="18">
        <v>45509</v>
      </c>
      <c r="B8" s="20">
        <v>172.28</v>
      </c>
      <c r="C8" s="20">
        <v>174.35</v>
      </c>
      <c r="D8" s="20">
        <v>176</v>
      </c>
      <c r="E8" s="20">
        <v>171.73</v>
      </c>
      <c r="F8" s="17">
        <v>501998</v>
      </c>
      <c r="G8" s="19">
        <f>+B8/C8-1</f>
        <v>-1.1872669916833889E-2</v>
      </c>
    </row>
    <row r="9" spans="1:7" x14ac:dyDescent="0.2">
      <c r="A9" s="18">
        <v>45478</v>
      </c>
      <c r="B9" s="20">
        <v>176.47</v>
      </c>
      <c r="C9" s="20">
        <v>174.46</v>
      </c>
      <c r="D9" s="20">
        <v>178.05</v>
      </c>
      <c r="E9" s="20">
        <v>173.94</v>
      </c>
      <c r="F9" s="17">
        <v>502245</v>
      </c>
      <c r="G9" s="19">
        <f>+B9/C9-1</f>
        <v>1.1521265619626186E-2</v>
      </c>
    </row>
    <row r="10" spans="1:7" x14ac:dyDescent="0.2">
      <c r="A10" s="18">
        <v>45448</v>
      </c>
      <c r="B10" s="20">
        <v>174.44</v>
      </c>
      <c r="C10" s="20">
        <v>172.48</v>
      </c>
      <c r="D10" s="20">
        <v>175.3</v>
      </c>
      <c r="E10" s="20">
        <v>169.72749999999999</v>
      </c>
      <c r="F10" s="17">
        <v>748365</v>
      </c>
      <c r="G10" s="19">
        <f>+B10/C10-1</f>
        <v>1.1363636363636465E-2</v>
      </c>
    </row>
    <row r="11" spans="1:7" x14ac:dyDescent="0.2">
      <c r="A11" s="18">
        <v>45356</v>
      </c>
      <c r="B11" s="20">
        <v>171.29</v>
      </c>
      <c r="C11" s="20">
        <v>172.8</v>
      </c>
      <c r="D11" s="20">
        <v>176.03</v>
      </c>
      <c r="E11" s="20">
        <v>167.51009999999999</v>
      </c>
      <c r="F11" s="17">
        <v>1207026</v>
      </c>
      <c r="G11" s="19">
        <f>+B11/C11-1</f>
        <v>-8.7384259259259967E-3</v>
      </c>
    </row>
    <row r="12" spans="1:7" x14ac:dyDescent="0.2">
      <c r="A12" s="18">
        <v>45327</v>
      </c>
      <c r="B12" s="20">
        <v>166.72</v>
      </c>
      <c r="C12" s="20">
        <v>180</v>
      </c>
      <c r="D12" s="20">
        <v>180.6</v>
      </c>
      <c r="E12" s="20">
        <v>159</v>
      </c>
      <c r="F12" s="17">
        <v>2756585</v>
      </c>
      <c r="G12" s="19">
        <f>+B12/C12-1</f>
        <v>-7.3777777777777831E-2</v>
      </c>
    </row>
    <row r="13" spans="1:7" x14ac:dyDescent="0.2">
      <c r="A13" s="18">
        <v>45296</v>
      </c>
      <c r="B13" s="20">
        <v>186.24</v>
      </c>
      <c r="C13" s="20">
        <v>187.61</v>
      </c>
      <c r="D13" s="20">
        <v>190.96</v>
      </c>
      <c r="E13" s="20">
        <v>185.88</v>
      </c>
      <c r="F13" s="17">
        <v>1366077</v>
      </c>
      <c r="G13" s="19">
        <f>+B13/C13-1</f>
        <v>-7.3023826022067251E-3</v>
      </c>
    </row>
    <row r="14" spans="1:7" x14ac:dyDescent="0.2">
      <c r="A14" s="14" t="s">
        <v>161</v>
      </c>
      <c r="B14" s="20">
        <v>187.98</v>
      </c>
      <c r="C14" s="20">
        <v>191.39</v>
      </c>
      <c r="D14" s="20">
        <v>193.55</v>
      </c>
      <c r="E14" s="20">
        <v>187.98</v>
      </c>
      <c r="F14" s="17">
        <v>883678</v>
      </c>
      <c r="G14" s="19">
        <f>+B14/C14-1</f>
        <v>-1.7817022832958829E-2</v>
      </c>
    </row>
    <row r="15" spans="1:7" x14ac:dyDescent="0.2">
      <c r="A15" s="14" t="s">
        <v>162</v>
      </c>
      <c r="B15" s="20">
        <v>193.19</v>
      </c>
      <c r="C15" s="20">
        <v>189.03</v>
      </c>
      <c r="D15" s="20">
        <v>194.67</v>
      </c>
      <c r="E15" s="20">
        <v>189.03</v>
      </c>
      <c r="F15" s="17">
        <v>757833</v>
      </c>
      <c r="G15" s="19">
        <f>+B15/C15-1</f>
        <v>2.2007088821880183E-2</v>
      </c>
    </row>
    <row r="16" spans="1:7" x14ac:dyDescent="0.2">
      <c r="A16" s="14" t="s">
        <v>127</v>
      </c>
      <c r="B16" s="20">
        <v>188.89</v>
      </c>
      <c r="C16" s="20">
        <v>187.82</v>
      </c>
      <c r="D16" s="20">
        <v>191.75</v>
      </c>
      <c r="E16" s="20">
        <v>187.82</v>
      </c>
      <c r="F16" s="17">
        <v>674972</v>
      </c>
      <c r="G16" s="19">
        <f>+B16/C16-1</f>
        <v>5.6969438824405749E-3</v>
      </c>
    </row>
    <row r="17" spans="1:7" x14ac:dyDescent="0.2">
      <c r="A17" s="14" t="s">
        <v>163</v>
      </c>
      <c r="B17" s="20">
        <v>186.58</v>
      </c>
      <c r="C17" s="20">
        <v>185.49</v>
      </c>
      <c r="D17" s="20">
        <v>186.89</v>
      </c>
      <c r="E17" s="20">
        <v>183.68</v>
      </c>
      <c r="F17" s="17">
        <v>843714</v>
      </c>
      <c r="G17" s="19">
        <f>+B17/C17-1</f>
        <v>5.8763275648283653E-3</v>
      </c>
    </row>
    <row r="18" spans="1:7" x14ac:dyDescent="0.2">
      <c r="A18" s="14" t="s">
        <v>164</v>
      </c>
      <c r="B18" s="20">
        <v>187.91</v>
      </c>
      <c r="C18" s="20">
        <v>187.95</v>
      </c>
      <c r="D18" s="20">
        <v>188.57</v>
      </c>
      <c r="E18" s="20">
        <v>184.2</v>
      </c>
      <c r="F18" s="17">
        <v>549314</v>
      </c>
      <c r="G18" s="19">
        <f>+B18/C18-1</f>
        <v>-2.1282255919119475E-4</v>
      </c>
    </row>
    <row r="19" spans="1:7" x14ac:dyDescent="0.2">
      <c r="A19" s="14" t="s">
        <v>165</v>
      </c>
      <c r="B19" s="20">
        <v>188.09</v>
      </c>
      <c r="C19" s="20">
        <v>186.81</v>
      </c>
      <c r="D19" s="20">
        <v>191.52</v>
      </c>
      <c r="E19" s="20">
        <v>186.81</v>
      </c>
      <c r="F19" s="17">
        <v>607194</v>
      </c>
      <c r="G19" s="19">
        <f>+B19/C19-1</f>
        <v>6.851881590921316E-3</v>
      </c>
    </row>
    <row r="20" spans="1:7" x14ac:dyDescent="0.2">
      <c r="A20" s="14" t="s">
        <v>166</v>
      </c>
      <c r="B20" s="20">
        <v>186.71</v>
      </c>
      <c r="C20" s="20">
        <v>184.46</v>
      </c>
      <c r="D20" s="20">
        <v>188.4</v>
      </c>
      <c r="E20" s="20">
        <v>182.39</v>
      </c>
      <c r="F20" s="17">
        <v>522104</v>
      </c>
      <c r="G20" s="19">
        <f>+B20/C20-1</f>
        <v>1.2197766453431624E-2</v>
      </c>
    </row>
    <row r="21" spans="1:7" x14ac:dyDescent="0.2">
      <c r="A21" s="14" t="s">
        <v>128</v>
      </c>
      <c r="B21" s="20">
        <v>183.25</v>
      </c>
      <c r="C21" s="20">
        <v>184.65</v>
      </c>
      <c r="D21" s="20">
        <v>187.185</v>
      </c>
      <c r="E21" s="20">
        <v>183.24</v>
      </c>
      <c r="F21" s="17">
        <v>572598</v>
      </c>
      <c r="G21" s="19">
        <f>+B21/C21-1</f>
        <v>-7.5819117248849821E-3</v>
      </c>
    </row>
    <row r="22" spans="1:7" x14ac:dyDescent="0.2">
      <c r="A22" s="14" t="s">
        <v>167</v>
      </c>
      <c r="B22" s="20">
        <v>184.87</v>
      </c>
      <c r="C22" s="20">
        <v>187.71</v>
      </c>
      <c r="D22" s="20">
        <v>188.58</v>
      </c>
      <c r="E22" s="20">
        <v>184.435</v>
      </c>
      <c r="F22" s="17">
        <v>614044</v>
      </c>
      <c r="G22" s="19">
        <f>+B22/C22-1</f>
        <v>-1.5129721378722483E-2</v>
      </c>
    </row>
    <row r="23" spans="1:7" x14ac:dyDescent="0.2">
      <c r="A23" s="14" t="s">
        <v>168</v>
      </c>
      <c r="B23" s="20">
        <v>186.86</v>
      </c>
      <c r="C23" s="20">
        <v>190.47</v>
      </c>
      <c r="D23" s="20">
        <v>191.23500000000001</v>
      </c>
      <c r="E23" s="20">
        <v>186.69</v>
      </c>
      <c r="F23" s="17">
        <v>821838</v>
      </c>
      <c r="G23" s="19">
        <f>+B23/C23-1</f>
        <v>-1.8953115976269141E-2</v>
      </c>
    </row>
    <row r="24" spans="1:7" x14ac:dyDescent="0.2">
      <c r="A24" s="14" t="s">
        <v>169</v>
      </c>
      <c r="B24" s="20">
        <v>190.15</v>
      </c>
      <c r="C24" s="20">
        <v>191.56</v>
      </c>
      <c r="D24" s="20">
        <v>192.16</v>
      </c>
      <c r="E24" s="20">
        <v>189.61</v>
      </c>
      <c r="F24" s="17">
        <v>795466</v>
      </c>
      <c r="G24" s="19">
        <f>+B24/C24-1</f>
        <v>-7.3606180831070622E-3</v>
      </c>
    </row>
    <row r="25" spans="1:7" x14ac:dyDescent="0.2">
      <c r="A25" s="14" t="s">
        <v>170</v>
      </c>
      <c r="B25" s="20">
        <v>192.73</v>
      </c>
      <c r="C25" s="20">
        <v>197.75</v>
      </c>
      <c r="D25" s="20">
        <v>198.16749999999999</v>
      </c>
      <c r="E25" s="20">
        <v>191.79499999999999</v>
      </c>
      <c r="F25" s="17">
        <v>601172</v>
      </c>
      <c r="G25" s="19">
        <f>+B25/C25-1</f>
        <v>-2.538558786346401E-2</v>
      </c>
    </row>
    <row r="26" spans="1:7" x14ac:dyDescent="0.2">
      <c r="A26" s="18">
        <v>45630</v>
      </c>
      <c r="B26" s="20">
        <v>198</v>
      </c>
      <c r="C26" s="20">
        <v>203.02</v>
      </c>
      <c r="D26" s="20">
        <v>203.02</v>
      </c>
      <c r="E26" s="20">
        <v>197.75</v>
      </c>
      <c r="F26" s="17">
        <v>758391</v>
      </c>
      <c r="G26" s="19">
        <f>+B26/C26-1</f>
        <v>-2.4726627918431721E-2</v>
      </c>
    </row>
    <row r="27" spans="1:7" x14ac:dyDescent="0.2">
      <c r="A27" s="18">
        <v>45600</v>
      </c>
      <c r="B27" s="20">
        <v>204.52</v>
      </c>
      <c r="C27" s="20">
        <v>205.34</v>
      </c>
      <c r="D27" s="20">
        <v>205.34</v>
      </c>
      <c r="E27" s="20">
        <v>199.73</v>
      </c>
      <c r="F27" s="17">
        <v>521903</v>
      </c>
      <c r="G27" s="19">
        <f>+B27/C27-1</f>
        <v>-3.9933768384142754E-3</v>
      </c>
    </row>
    <row r="28" spans="1:7" x14ac:dyDescent="0.2">
      <c r="A28" s="18">
        <v>45569</v>
      </c>
      <c r="B28" s="20">
        <v>203.31</v>
      </c>
      <c r="C28" s="20">
        <v>203.54</v>
      </c>
      <c r="D28" s="20">
        <v>203.785</v>
      </c>
      <c r="E28" s="20">
        <v>199.58</v>
      </c>
      <c r="F28" s="17">
        <v>1152746</v>
      </c>
      <c r="G28" s="19">
        <f>+B28/C28-1</f>
        <v>-1.1299990173920804E-3</v>
      </c>
    </row>
    <row r="29" spans="1:7" x14ac:dyDescent="0.2">
      <c r="A29" s="18">
        <v>45539</v>
      </c>
      <c r="B29" s="20">
        <v>207.82</v>
      </c>
      <c r="C29" s="20">
        <v>203.2</v>
      </c>
      <c r="D29" s="20">
        <v>207.99</v>
      </c>
      <c r="E29" s="20">
        <v>202.745</v>
      </c>
      <c r="F29" s="17">
        <v>647914</v>
      </c>
      <c r="G29" s="19">
        <f>+B29/C29-1</f>
        <v>2.273622047244106E-2</v>
      </c>
    </row>
    <row r="30" spans="1:7" x14ac:dyDescent="0.2">
      <c r="A30" s="18">
        <v>45508</v>
      </c>
      <c r="B30" s="20">
        <v>201.86</v>
      </c>
      <c r="C30" s="20">
        <v>199.86</v>
      </c>
      <c r="D30" s="20">
        <v>202.82</v>
      </c>
      <c r="E30" s="20">
        <v>198.57859999999999</v>
      </c>
      <c r="F30" s="17">
        <v>707186</v>
      </c>
      <c r="G30" s="19">
        <f>+B30/C30-1</f>
        <v>1.0007004903432426E-2</v>
      </c>
    </row>
    <row r="31" spans="1:7" x14ac:dyDescent="0.2">
      <c r="A31" s="18">
        <v>45416</v>
      </c>
      <c r="B31" s="20">
        <v>198.29</v>
      </c>
      <c r="C31" s="20">
        <v>197.11</v>
      </c>
      <c r="D31" s="20">
        <v>198.84</v>
      </c>
      <c r="E31" s="20">
        <v>193.7</v>
      </c>
      <c r="F31" s="17">
        <v>622269</v>
      </c>
      <c r="G31" s="19">
        <f>+B31/C31-1</f>
        <v>5.9865049972096518E-3</v>
      </c>
    </row>
    <row r="32" spans="1:7" x14ac:dyDescent="0.2">
      <c r="A32" s="18">
        <v>45386</v>
      </c>
      <c r="B32" s="20">
        <v>197.75</v>
      </c>
      <c r="C32" s="20">
        <v>201.96</v>
      </c>
      <c r="D32" s="20">
        <v>204.63</v>
      </c>
      <c r="E32" s="20">
        <v>197.74</v>
      </c>
      <c r="F32" s="17">
        <v>749683</v>
      </c>
      <c r="G32" s="19">
        <f>+B32/C32-1</f>
        <v>-2.0845712022182661E-2</v>
      </c>
    </row>
    <row r="33" spans="1:7" x14ac:dyDescent="0.2">
      <c r="A33" s="18">
        <v>45355</v>
      </c>
      <c r="B33" s="20">
        <v>198.81</v>
      </c>
      <c r="C33" s="20">
        <v>197.2</v>
      </c>
      <c r="D33" s="20">
        <v>199.72</v>
      </c>
      <c r="E33" s="20">
        <v>196.47749999999999</v>
      </c>
      <c r="F33" s="17">
        <v>980768</v>
      </c>
      <c r="G33" s="19">
        <f>+B33/C33-1</f>
        <v>8.1643002028397582E-3</v>
      </c>
    </row>
    <row r="34" spans="1:7" x14ac:dyDescent="0.2">
      <c r="A34" s="18">
        <v>45326</v>
      </c>
      <c r="B34" s="20">
        <v>197.67</v>
      </c>
      <c r="C34" s="20">
        <v>192</v>
      </c>
      <c r="D34" s="20">
        <v>198.185</v>
      </c>
      <c r="E34" s="20">
        <v>189.69499999999999</v>
      </c>
      <c r="F34" s="17">
        <v>1156163</v>
      </c>
      <c r="G34" s="19">
        <f>+B34/C34-1</f>
        <v>2.9531250000000009E-2</v>
      </c>
    </row>
    <row r="35" spans="1:7" x14ac:dyDescent="0.2">
      <c r="A35" s="18">
        <v>45295</v>
      </c>
      <c r="B35" s="20">
        <v>198.28</v>
      </c>
      <c r="C35" s="20">
        <v>198.31</v>
      </c>
      <c r="D35" s="20">
        <v>198.95959999999999</v>
      </c>
      <c r="E35" s="20">
        <v>195.15</v>
      </c>
      <c r="F35" s="17">
        <v>785226</v>
      </c>
      <c r="G35" s="19">
        <f>+B35/C35-1</f>
        <v>-1.512783016489605E-4</v>
      </c>
    </row>
    <row r="36" spans="1:7" x14ac:dyDescent="0.2">
      <c r="A36" s="14" t="s">
        <v>129</v>
      </c>
      <c r="B36" s="20">
        <v>199.01</v>
      </c>
      <c r="C36" s="20">
        <v>198.37</v>
      </c>
      <c r="D36" s="20">
        <v>201.8</v>
      </c>
      <c r="E36" s="20">
        <v>197.79</v>
      </c>
      <c r="F36" s="17">
        <v>750657</v>
      </c>
      <c r="G36" s="19">
        <f>+B36/C36-1</f>
        <v>3.2262942985330501E-3</v>
      </c>
    </row>
    <row r="37" spans="1:7" x14ac:dyDescent="0.2">
      <c r="A37" s="14" t="s">
        <v>171</v>
      </c>
      <c r="B37" s="20">
        <v>197.22</v>
      </c>
      <c r="C37" s="20">
        <v>193</v>
      </c>
      <c r="D37" s="20">
        <v>197.51</v>
      </c>
      <c r="E37" s="20">
        <v>193</v>
      </c>
      <c r="F37" s="17">
        <v>766626</v>
      </c>
      <c r="G37" s="19">
        <f>+B37/C37-1</f>
        <v>2.1865284974093235E-2</v>
      </c>
    </row>
    <row r="38" spans="1:7" x14ac:dyDescent="0.2">
      <c r="A38" s="14" t="s">
        <v>172</v>
      </c>
      <c r="B38" s="20">
        <v>190.6</v>
      </c>
      <c r="C38" s="20">
        <v>192.27</v>
      </c>
      <c r="D38" s="20">
        <v>192.35</v>
      </c>
      <c r="E38" s="20">
        <v>189.72149999999999</v>
      </c>
      <c r="F38" s="17">
        <v>1098554</v>
      </c>
      <c r="G38" s="19">
        <f>+B38/C38-1</f>
        <v>-8.6857023976700809E-3</v>
      </c>
    </row>
    <row r="39" spans="1:7" x14ac:dyDescent="0.2">
      <c r="A39" s="14" t="s">
        <v>173</v>
      </c>
      <c r="B39" s="20">
        <v>191.26</v>
      </c>
      <c r="C39" s="20">
        <v>191.74</v>
      </c>
      <c r="D39" s="20">
        <v>192.72499999999999</v>
      </c>
      <c r="E39" s="20">
        <v>189.34950000000001</v>
      </c>
      <c r="F39" s="17">
        <v>397259</v>
      </c>
      <c r="G39" s="19">
        <f>+B39/C39-1</f>
        <v>-2.503390007301598E-3</v>
      </c>
    </row>
    <row r="40" spans="1:7" x14ac:dyDescent="0.2">
      <c r="A40" s="14" t="s">
        <v>130</v>
      </c>
      <c r="B40" s="20">
        <v>192.47</v>
      </c>
      <c r="C40" s="20">
        <v>193.29</v>
      </c>
      <c r="D40" s="20">
        <v>193.67</v>
      </c>
      <c r="E40" s="20">
        <v>190</v>
      </c>
      <c r="F40" s="17">
        <v>459051</v>
      </c>
      <c r="G40" s="19">
        <f>+B40/C40-1</f>
        <v>-4.2423301774535682E-3</v>
      </c>
    </row>
    <row r="41" spans="1:7" x14ac:dyDescent="0.2">
      <c r="A41" s="14" t="s">
        <v>174</v>
      </c>
      <c r="B41" s="20">
        <v>193.53</v>
      </c>
      <c r="C41" s="20">
        <v>192.78</v>
      </c>
      <c r="D41" s="20">
        <v>194.80500000000001</v>
      </c>
      <c r="E41" s="20">
        <v>191.9828</v>
      </c>
      <c r="F41" s="17">
        <v>565705</v>
      </c>
      <c r="G41" s="19">
        <f>+B41/C41-1</f>
        <v>3.8904450669157153E-3</v>
      </c>
    </row>
    <row r="42" spans="1:7" x14ac:dyDescent="0.2">
      <c r="A42" s="14" t="s">
        <v>175</v>
      </c>
      <c r="B42" s="20">
        <v>191.34</v>
      </c>
      <c r="C42" s="20">
        <v>190.41</v>
      </c>
      <c r="D42" s="20">
        <v>192.57</v>
      </c>
      <c r="E42" s="20">
        <v>189.6</v>
      </c>
      <c r="F42" s="17">
        <v>493303</v>
      </c>
      <c r="G42" s="19">
        <f>+B42/C42-1</f>
        <v>4.8841972585473847E-3</v>
      </c>
    </row>
    <row r="43" spans="1:7" x14ac:dyDescent="0.2">
      <c r="A43" s="14" t="s">
        <v>176</v>
      </c>
      <c r="B43" s="20">
        <v>189.58</v>
      </c>
      <c r="C43" s="20">
        <v>191.45</v>
      </c>
      <c r="D43" s="20">
        <v>191.45</v>
      </c>
      <c r="E43" s="20">
        <v>187.71</v>
      </c>
      <c r="F43" s="17">
        <v>691798</v>
      </c>
      <c r="G43" s="19">
        <f>+B43/C43-1</f>
        <v>-9.7675633324626476E-3</v>
      </c>
    </row>
    <row r="44" spans="1:7" x14ac:dyDescent="0.2">
      <c r="A44" s="14" t="s">
        <v>177</v>
      </c>
      <c r="B44" s="20">
        <v>191.61</v>
      </c>
      <c r="C44" s="20">
        <v>191.53</v>
      </c>
      <c r="D44" s="20">
        <v>193.14</v>
      </c>
      <c r="E44" s="20">
        <v>189.2</v>
      </c>
      <c r="F44" s="17">
        <v>756319</v>
      </c>
      <c r="G44" s="19">
        <f>+B44/C44-1</f>
        <v>4.1768913486150971E-4</v>
      </c>
    </row>
    <row r="45" spans="1:7" x14ac:dyDescent="0.2">
      <c r="A45" s="14" t="s">
        <v>131</v>
      </c>
      <c r="B45" s="20">
        <v>189.7</v>
      </c>
      <c r="C45" s="20">
        <v>188.43</v>
      </c>
      <c r="D45" s="20">
        <v>191.77</v>
      </c>
      <c r="E45" s="20">
        <v>185.99</v>
      </c>
      <c r="F45" s="17">
        <v>1680277</v>
      </c>
      <c r="G45" s="19">
        <f>+B45/C45-1</f>
        <v>6.7399034124075996E-3</v>
      </c>
    </row>
    <row r="46" spans="1:7" x14ac:dyDescent="0.2">
      <c r="A46" s="14" t="s">
        <v>178</v>
      </c>
      <c r="B46" s="20">
        <v>189.8</v>
      </c>
      <c r="C46" s="20">
        <v>188.74</v>
      </c>
      <c r="D46" s="20">
        <v>190.94</v>
      </c>
      <c r="E46" s="20">
        <v>187.465</v>
      </c>
      <c r="F46" s="17">
        <v>820050</v>
      </c>
      <c r="G46" s="19">
        <f>+B46/C46-1</f>
        <v>5.616191586309327E-3</v>
      </c>
    </row>
    <row r="47" spans="1:7" x14ac:dyDescent="0.2">
      <c r="A47" s="14" t="s">
        <v>179</v>
      </c>
      <c r="B47" s="20">
        <v>188.25</v>
      </c>
      <c r="C47" s="20">
        <v>187.04</v>
      </c>
      <c r="D47" s="20">
        <v>189.86</v>
      </c>
      <c r="E47" s="20">
        <v>186.84</v>
      </c>
      <c r="F47" s="17">
        <v>791245</v>
      </c>
      <c r="G47" s="19">
        <f>+B47/C47-1</f>
        <v>6.4692044482463906E-3</v>
      </c>
    </row>
    <row r="48" spans="1:7" x14ac:dyDescent="0.2">
      <c r="A48" s="18">
        <v>45629</v>
      </c>
      <c r="B48" s="20">
        <v>186.84</v>
      </c>
      <c r="C48" s="20">
        <v>184.94</v>
      </c>
      <c r="D48" s="20">
        <v>186.94</v>
      </c>
      <c r="E48" s="20">
        <v>182.65</v>
      </c>
      <c r="F48" s="17">
        <v>635121</v>
      </c>
      <c r="G48" s="19">
        <f>+B48/C48-1</f>
        <v>1.0273602249378122E-2</v>
      </c>
    </row>
    <row r="49" spans="1:7" x14ac:dyDescent="0.2">
      <c r="A49" s="18">
        <v>45599</v>
      </c>
      <c r="B49" s="20">
        <v>184.5</v>
      </c>
      <c r="C49" s="20">
        <v>181.16</v>
      </c>
      <c r="D49" s="20">
        <v>185.25</v>
      </c>
      <c r="E49" s="20">
        <v>180.77500000000001</v>
      </c>
      <c r="F49" s="17">
        <v>895177</v>
      </c>
      <c r="G49" s="19">
        <f>+B49/C49-1</f>
        <v>1.8436741002428869E-2</v>
      </c>
    </row>
    <row r="50" spans="1:7" x14ac:dyDescent="0.2">
      <c r="A50" s="18">
        <v>45507</v>
      </c>
      <c r="B50" s="20">
        <v>181.22</v>
      </c>
      <c r="C50" s="20">
        <v>182.38</v>
      </c>
      <c r="D50" s="20">
        <v>182.7</v>
      </c>
      <c r="E50" s="20">
        <v>179.19</v>
      </c>
      <c r="F50" s="17">
        <v>721146</v>
      </c>
      <c r="G50" s="19">
        <f>+B50/C50-1</f>
        <v>-6.3603465292246808E-3</v>
      </c>
    </row>
    <row r="51" spans="1:7" x14ac:dyDescent="0.2">
      <c r="A51" s="18">
        <v>45476</v>
      </c>
      <c r="B51" s="20">
        <v>181.68</v>
      </c>
      <c r="C51" s="20">
        <v>177.01</v>
      </c>
      <c r="D51" s="20">
        <v>182.36500000000001</v>
      </c>
      <c r="E51" s="20">
        <v>176.44</v>
      </c>
      <c r="F51" s="17">
        <v>799786</v>
      </c>
      <c r="G51" s="19">
        <f>+B51/C51-1</f>
        <v>2.638269024348916E-2</v>
      </c>
    </row>
    <row r="52" spans="1:7" x14ac:dyDescent="0.2">
      <c r="A52" s="18">
        <v>45446</v>
      </c>
      <c r="B52" s="20">
        <v>175.88</v>
      </c>
      <c r="C52" s="20">
        <v>175.16</v>
      </c>
      <c r="D52" s="20">
        <v>177.28</v>
      </c>
      <c r="E52" s="20">
        <v>173.74010000000001</v>
      </c>
      <c r="F52" s="17">
        <v>715119</v>
      </c>
      <c r="G52" s="19">
        <f>+B52/C52-1</f>
        <v>4.110527517698026E-3</v>
      </c>
    </row>
    <row r="53" spans="1:7" x14ac:dyDescent="0.2">
      <c r="A53" s="18">
        <v>45415</v>
      </c>
      <c r="B53" s="20">
        <v>173.89</v>
      </c>
      <c r="C53" s="20">
        <v>176.77</v>
      </c>
      <c r="D53" s="20">
        <v>176.79</v>
      </c>
      <c r="E53" s="20">
        <v>170.89</v>
      </c>
      <c r="F53" s="17">
        <v>929677</v>
      </c>
      <c r="G53" s="19">
        <f>+B53/C53-1</f>
        <v>-1.6292357300447091E-2</v>
      </c>
    </row>
    <row r="54" spans="1:7" x14ac:dyDescent="0.2">
      <c r="A54" s="18">
        <v>45385</v>
      </c>
      <c r="B54" s="20">
        <v>178.05</v>
      </c>
      <c r="C54" s="20">
        <v>183.4</v>
      </c>
      <c r="D54" s="20">
        <v>183.86500000000001</v>
      </c>
      <c r="E54" s="20">
        <v>176.77500000000001</v>
      </c>
      <c r="F54" s="17">
        <v>913620</v>
      </c>
      <c r="G54" s="19">
        <f>+B54/C54-1</f>
        <v>-2.917121046892035E-2</v>
      </c>
    </row>
    <row r="55" spans="1:7" x14ac:dyDescent="0.2">
      <c r="A55" s="18">
        <v>45294</v>
      </c>
      <c r="B55" s="20">
        <v>184.75</v>
      </c>
      <c r="C55" s="20">
        <v>181.95</v>
      </c>
      <c r="D55" s="20">
        <v>184.79</v>
      </c>
      <c r="E55" s="20">
        <v>181.05930000000001</v>
      </c>
      <c r="F55" s="17">
        <v>659825</v>
      </c>
      <c r="G55" s="19">
        <f>+B55/C55-1</f>
        <v>1.5388843088760762E-2</v>
      </c>
    </row>
    <row r="56" spans="1:7" x14ac:dyDescent="0.2">
      <c r="A56" s="14" t="s">
        <v>180</v>
      </c>
      <c r="B56" s="20">
        <v>182.39</v>
      </c>
      <c r="C56" s="20">
        <v>183.85</v>
      </c>
      <c r="D56" s="20">
        <v>186.28749999999999</v>
      </c>
      <c r="E56" s="20">
        <v>181.27160000000001</v>
      </c>
      <c r="F56" s="17">
        <v>911862</v>
      </c>
      <c r="G56" s="19">
        <f>+B56/C56-1</f>
        <v>-7.9412564590699564E-3</v>
      </c>
    </row>
    <row r="57" spans="1:7" x14ac:dyDescent="0.2">
      <c r="A57" s="14" t="s">
        <v>181</v>
      </c>
      <c r="B57" s="20">
        <v>183.6</v>
      </c>
      <c r="C57" s="20">
        <v>181.68</v>
      </c>
      <c r="D57" s="20">
        <v>184.595</v>
      </c>
      <c r="E57" s="20">
        <v>181.54</v>
      </c>
      <c r="F57" s="17">
        <v>755412</v>
      </c>
      <c r="G57" s="19">
        <f>+B57/C57-1</f>
        <v>1.0568031704095038E-2</v>
      </c>
    </row>
    <row r="58" spans="1:7" x14ac:dyDescent="0.2">
      <c r="A58" s="14" t="s">
        <v>182</v>
      </c>
      <c r="B58" s="20">
        <v>183.1</v>
      </c>
      <c r="C58" s="20">
        <v>180.62</v>
      </c>
      <c r="D58" s="20">
        <v>186.28</v>
      </c>
      <c r="E58" s="20">
        <v>180.62</v>
      </c>
      <c r="F58" s="17">
        <v>748320</v>
      </c>
      <c r="G58" s="19">
        <f>+B58/C58-1</f>
        <v>1.373048388882725E-2</v>
      </c>
    </row>
    <row r="59" spans="1:7" x14ac:dyDescent="0.2">
      <c r="A59" s="14" t="s">
        <v>183</v>
      </c>
      <c r="B59" s="20">
        <v>180.08</v>
      </c>
      <c r="C59" s="20">
        <v>184.05</v>
      </c>
      <c r="D59" s="20">
        <v>184.05</v>
      </c>
      <c r="E59" s="20">
        <v>179.61</v>
      </c>
      <c r="F59" s="17">
        <v>729587</v>
      </c>
      <c r="G59" s="19">
        <f>+B59/C59-1</f>
        <v>-2.1570225482205885E-2</v>
      </c>
    </row>
    <row r="60" spans="1:7" x14ac:dyDescent="0.2">
      <c r="A60" s="14" t="s">
        <v>132</v>
      </c>
      <c r="B60" s="20">
        <v>184.67</v>
      </c>
      <c r="C60" s="20">
        <v>181.5</v>
      </c>
      <c r="D60" s="20">
        <v>185.25</v>
      </c>
      <c r="E60" s="20">
        <v>180.01</v>
      </c>
      <c r="F60" s="17">
        <v>1335554</v>
      </c>
      <c r="G60" s="19">
        <f>+B60/C60-1</f>
        <v>1.7465564738291972E-2</v>
      </c>
    </row>
    <row r="61" spans="1:7" x14ac:dyDescent="0.2">
      <c r="A61" s="14" t="s">
        <v>184</v>
      </c>
      <c r="B61" s="20">
        <v>181.71</v>
      </c>
      <c r="C61" s="20">
        <v>184.17</v>
      </c>
      <c r="D61" s="20">
        <v>185.82</v>
      </c>
      <c r="E61" s="20">
        <v>180.721</v>
      </c>
      <c r="F61" s="17">
        <v>1238545</v>
      </c>
      <c r="G61" s="19">
        <f>+B61/C61-1</f>
        <v>-1.3357224303632398E-2</v>
      </c>
    </row>
    <row r="62" spans="1:7" x14ac:dyDescent="0.2">
      <c r="A62" s="14" t="s">
        <v>185</v>
      </c>
      <c r="B62" s="20">
        <v>182.02</v>
      </c>
      <c r="C62" s="20">
        <v>187.58</v>
      </c>
      <c r="D62" s="20">
        <v>187.864</v>
      </c>
      <c r="E62" s="20">
        <v>180.52</v>
      </c>
      <c r="F62" s="17">
        <v>697703</v>
      </c>
      <c r="G62" s="19">
        <f>+B62/C62-1</f>
        <v>-2.9640686640366787E-2</v>
      </c>
    </row>
    <row r="63" spans="1:7" x14ac:dyDescent="0.2">
      <c r="A63" s="14" t="s">
        <v>186</v>
      </c>
      <c r="B63" s="20">
        <v>190.05</v>
      </c>
      <c r="C63" s="20">
        <v>188.5</v>
      </c>
      <c r="D63" s="20">
        <v>191.2</v>
      </c>
      <c r="E63" s="20">
        <v>188.15</v>
      </c>
      <c r="F63" s="17">
        <v>745911</v>
      </c>
      <c r="G63" s="19">
        <f>+B63/C63-1</f>
        <v>8.2228116710876265E-3</v>
      </c>
    </row>
    <row r="64" spans="1:7" x14ac:dyDescent="0.2">
      <c r="A64" s="14" t="s">
        <v>133</v>
      </c>
      <c r="B64" s="20">
        <v>190.82</v>
      </c>
      <c r="C64" s="20">
        <v>193.51</v>
      </c>
      <c r="D64" s="20">
        <v>196.17</v>
      </c>
      <c r="E64" s="20">
        <v>190.77</v>
      </c>
      <c r="F64" s="17">
        <v>904831</v>
      </c>
      <c r="G64" s="19">
        <f>+B64/C64-1</f>
        <v>-1.3901090382925974E-2</v>
      </c>
    </row>
    <row r="65" spans="1:7" x14ac:dyDescent="0.2">
      <c r="A65" s="14" t="s">
        <v>187</v>
      </c>
      <c r="B65" s="20">
        <v>194.38</v>
      </c>
      <c r="C65" s="20">
        <v>190.99</v>
      </c>
      <c r="D65" s="20">
        <v>196.41800000000001</v>
      </c>
      <c r="E65" s="20">
        <v>189.6</v>
      </c>
      <c r="F65" s="17">
        <v>1612295</v>
      </c>
      <c r="G65" s="19">
        <f>+B65/C65-1</f>
        <v>1.7749620398973764E-2</v>
      </c>
    </row>
    <row r="66" spans="1:7" x14ac:dyDescent="0.2">
      <c r="A66" s="14" t="s">
        <v>188</v>
      </c>
      <c r="B66" s="20">
        <v>189.25</v>
      </c>
      <c r="C66" s="20">
        <v>189</v>
      </c>
      <c r="D66" s="20">
        <v>192.33</v>
      </c>
      <c r="E66" s="20">
        <v>187.88</v>
      </c>
      <c r="F66" s="17">
        <v>1015821</v>
      </c>
      <c r="G66" s="19">
        <f>+B66/C66-1</f>
        <v>1.3227513227513921E-3</v>
      </c>
    </row>
    <row r="67" spans="1:7" x14ac:dyDescent="0.2">
      <c r="A67" s="14" t="s">
        <v>189</v>
      </c>
      <c r="B67" s="20">
        <v>186.97</v>
      </c>
      <c r="C67" s="20">
        <v>186.75</v>
      </c>
      <c r="D67" s="20">
        <v>188.66</v>
      </c>
      <c r="E67" s="20">
        <v>184</v>
      </c>
      <c r="F67" s="17">
        <v>1097692</v>
      </c>
      <c r="G67" s="19">
        <f>+B67/C67-1</f>
        <v>1.1780455153949099E-3</v>
      </c>
    </row>
    <row r="68" spans="1:7" x14ac:dyDescent="0.2">
      <c r="A68" s="18">
        <v>45628</v>
      </c>
      <c r="B68" s="20">
        <v>191.7</v>
      </c>
      <c r="C68" s="20">
        <v>190.37</v>
      </c>
      <c r="D68" s="20">
        <v>195.35</v>
      </c>
      <c r="E68" s="20">
        <v>190.37</v>
      </c>
      <c r="F68" s="17">
        <v>1129536</v>
      </c>
      <c r="G68" s="19">
        <f>+B68/C68-1</f>
        <v>6.9863949151651727E-3</v>
      </c>
    </row>
    <row r="69" spans="1:7" x14ac:dyDescent="0.2">
      <c r="A69" s="18">
        <v>45537</v>
      </c>
      <c r="B69" s="20">
        <v>190</v>
      </c>
      <c r="C69" s="20">
        <v>196.08</v>
      </c>
      <c r="D69" s="20">
        <v>197.53</v>
      </c>
      <c r="E69" s="20">
        <v>187.46</v>
      </c>
      <c r="F69" s="17">
        <v>1784148</v>
      </c>
      <c r="G69" s="19">
        <f>+B69/C69-1</f>
        <v>-3.1007751937984551E-2</v>
      </c>
    </row>
    <row r="70" spans="1:7" x14ac:dyDescent="0.2">
      <c r="A70" s="18">
        <v>45506</v>
      </c>
      <c r="B70" s="20">
        <v>195.75</v>
      </c>
      <c r="C70" s="20">
        <v>188.93</v>
      </c>
      <c r="D70" s="20">
        <v>199.37</v>
      </c>
      <c r="E70" s="20">
        <v>186.1</v>
      </c>
      <c r="F70" s="17">
        <v>1777359</v>
      </c>
      <c r="G70" s="19">
        <f>+B70/C70-1</f>
        <v>3.6098025723813043E-2</v>
      </c>
    </row>
    <row r="71" spans="1:7" x14ac:dyDescent="0.2">
      <c r="A71" s="18">
        <v>45475</v>
      </c>
      <c r="B71" s="20">
        <v>199.03</v>
      </c>
      <c r="C71" s="20">
        <v>198.05</v>
      </c>
      <c r="D71" s="20">
        <v>200.13</v>
      </c>
      <c r="E71" s="20">
        <v>191.96</v>
      </c>
      <c r="F71" s="17">
        <v>1264093</v>
      </c>
      <c r="G71" s="19">
        <f>+B71/C71-1</f>
        <v>4.9482453925775438E-3</v>
      </c>
    </row>
    <row r="72" spans="1:7" x14ac:dyDescent="0.2">
      <c r="A72" s="18">
        <v>45445</v>
      </c>
      <c r="B72" s="20">
        <v>197.66</v>
      </c>
      <c r="C72" s="20">
        <v>195.6</v>
      </c>
      <c r="D72" s="20">
        <v>199.22</v>
      </c>
      <c r="E72" s="20">
        <v>195.36</v>
      </c>
      <c r="F72" s="17">
        <v>1378789</v>
      </c>
      <c r="G72" s="19">
        <f>+B72/C72-1</f>
        <v>1.0531697341513269E-2</v>
      </c>
    </row>
    <row r="73" spans="1:7" x14ac:dyDescent="0.2">
      <c r="A73" s="18">
        <v>45414</v>
      </c>
      <c r="B73" s="20">
        <v>194.23</v>
      </c>
      <c r="C73" s="20">
        <v>194</v>
      </c>
      <c r="D73" s="20">
        <v>194.6</v>
      </c>
      <c r="E73" s="20">
        <v>189.97</v>
      </c>
      <c r="F73" s="17">
        <v>798732</v>
      </c>
      <c r="G73" s="19">
        <f>+B73/C73-1</f>
        <v>1.1855670103091409E-3</v>
      </c>
    </row>
    <row r="74" spans="1:7" x14ac:dyDescent="0.2">
      <c r="A74" s="18">
        <v>45324</v>
      </c>
      <c r="B74" s="20">
        <v>194.99</v>
      </c>
      <c r="C74" s="20">
        <v>192.66</v>
      </c>
      <c r="D74" s="20">
        <v>195.92</v>
      </c>
      <c r="E74" s="20">
        <v>191</v>
      </c>
      <c r="F74" s="17">
        <v>911722</v>
      </c>
      <c r="G74" s="19">
        <f>+B74/C74-1</f>
        <v>1.2093844077649907E-2</v>
      </c>
    </row>
    <row r="75" spans="1:7" x14ac:dyDescent="0.2">
      <c r="A75" s="18">
        <v>45293</v>
      </c>
      <c r="B75" s="20">
        <v>192.72</v>
      </c>
      <c r="C75" s="20">
        <v>191.35</v>
      </c>
      <c r="D75" s="20">
        <v>192.81</v>
      </c>
      <c r="E75" s="20">
        <v>188.23</v>
      </c>
      <c r="F75" s="17">
        <v>993361</v>
      </c>
      <c r="G75" s="19">
        <f>+B75/C75-1</f>
        <v>7.1596550823098681E-3</v>
      </c>
    </row>
    <row r="76" spans="1:7" x14ac:dyDescent="0.2">
      <c r="A76" s="14" t="s">
        <v>190</v>
      </c>
      <c r="B76" s="20">
        <v>190.24</v>
      </c>
      <c r="C76" s="20">
        <v>195.17</v>
      </c>
      <c r="D76" s="20">
        <v>195.5</v>
      </c>
      <c r="E76" s="20">
        <v>190.09</v>
      </c>
      <c r="F76" s="17">
        <v>563408</v>
      </c>
      <c r="G76" s="19">
        <f>+B76/C76-1</f>
        <v>-2.5260029717681931E-2</v>
      </c>
    </row>
    <row r="77" spans="1:7" x14ac:dyDescent="0.2">
      <c r="A77" s="14" t="s">
        <v>191</v>
      </c>
      <c r="B77" s="20">
        <v>195.52</v>
      </c>
      <c r="C77" s="20">
        <v>194.5</v>
      </c>
      <c r="D77" s="20">
        <v>197.54</v>
      </c>
      <c r="E77" s="20">
        <v>193.71</v>
      </c>
      <c r="F77" s="17">
        <v>490817</v>
      </c>
      <c r="G77" s="19">
        <f>+B77/C77-1</f>
        <v>5.244215938303487E-3</v>
      </c>
    </row>
    <row r="78" spans="1:7" x14ac:dyDescent="0.2">
      <c r="A78" s="14" t="s">
        <v>192</v>
      </c>
      <c r="B78" s="20">
        <v>195.92</v>
      </c>
      <c r="C78" s="20">
        <v>192.78</v>
      </c>
      <c r="D78" s="20">
        <v>196.06</v>
      </c>
      <c r="E78" s="20">
        <v>191.99</v>
      </c>
      <c r="F78" s="17">
        <v>626649</v>
      </c>
      <c r="G78" s="19">
        <f>+B78/C78-1</f>
        <v>1.628799668015346E-2</v>
      </c>
    </row>
    <row r="79" spans="1:7" x14ac:dyDescent="0.2">
      <c r="A79" s="14" t="s">
        <v>134</v>
      </c>
      <c r="B79" s="20">
        <v>193.81</v>
      </c>
      <c r="C79" s="20">
        <v>193.94</v>
      </c>
      <c r="D79" s="20">
        <v>196.15</v>
      </c>
      <c r="E79" s="20">
        <v>193.13</v>
      </c>
      <c r="F79" s="17">
        <v>801096</v>
      </c>
      <c r="G79" s="19">
        <f>+B79/C79-1</f>
        <v>-6.7031040527998353E-4</v>
      </c>
    </row>
    <row r="80" spans="1:7" x14ac:dyDescent="0.2">
      <c r="A80" s="14" t="s">
        <v>193</v>
      </c>
      <c r="B80" s="20">
        <v>192.78</v>
      </c>
      <c r="C80" s="20">
        <v>194.61</v>
      </c>
      <c r="D80" s="20">
        <v>196.65</v>
      </c>
      <c r="E80" s="20">
        <v>191.88</v>
      </c>
      <c r="F80" s="17">
        <v>808588</v>
      </c>
      <c r="G80" s="19">
        <f>+B80/C80-1</f>
        <v>-9.4034222290736436E-3</v>
      </c>
    </row>
    <row r="81" spans="1:7" x14ac:dyDescent="0.2">
      <c r="A81" s="14" t="s">
        <v>194</v>
      </c>
      <c r="B81" s="20">
        <v>193.42</v>
      </c>
      <c r="C81" s="20">
        <v>199.16</v>
      </c>
      <c r="D81" s="20">
        <v>199.32499999999999</v>
      </c>
      <c r="E81" s="20">
        <v>193.07</v>
      </c>
      <c r="F81" s="17">
        <v>680753</v>
      </c>
      <c r="G81" s="19">
        <f>+B81/C81-1</f>
        <v>-2.8821048403293914E-2</v>
      </c>
    </row>
    <row r="82" spans="1:7" x14ac:dyDescent="0.2">
      <c r="A82" s="14" t="s">
        <v>195</v>
      </c>
      <c r="B82" s="20">
        <v>197.25</v>
      </c>
      <c r="C82" s="20">
        <v>198.15</v>
      </c>
      <c r="D82" s="20">
        <v>202.67</v>
      </c>
      <c r="E82" s="20">
        <v>196.57</v>
      </c>
      <c r="F82" s="17">
        <v>793914</v>
      </c>
      <c r="G82" s="19">
        <f>+B82/C82-1</f>
        <v>-4.5420136260408972E-3</v>
      </c>
    </row>
    <row r="83" spans="1:7" x14ac:dyDescent="0.2">
      <c r="A83" s="14" t="s">
        <v>196</v>
      </c>
      <c r="B83" s="20">
        <v>195.21</v>
      </c>
      <c r="C83" s="20">
        <v>195.69</v>
      </c>
      <c r="D83" s="20">
        <v>198.05</v>
      </c>
      <c r="E83" s="20">
        <v>191</v>
      </c>
      <c r="F83" s="17">
        <v>1505028</v>
      </c>
      <c r="G83" s="19">
        <f>+B83/C83-1</f>
        <v>-2.4528591139045819E-3</v>
      </c>
    </row>
    <row r="84" spans="1:7" x14ac:dyDescent="0.2">
      <c r="A84" s="14" t="s">
        <v>135</v>
      </c>
      <c r="B84" s="20">
        <v>193.59</v>
      </c>
      <c r="C84" s="20">
        <v>195.64</v>
      </c>
      <c r="D84" s="20">
        <v>196.07</v>
      </c>
      <c r="E84" s="20">
        <v>191.54</v>
      </c>
      <c r="F84" s="17">
        <v>1041508</v>
      </c>
      <c r="G84" s="19">
        <f>+B84/C84-1</f>
        <v>-1.0478429768963293E-2</v>
      </c>
    </row>
    <row r="85" spans="1:7" x14ac:dyDescent="0.2">
      <c r="A85" s="14" t="s">
        <v>197</v>
      </c>
      <c r="B85" s="20">
        <v>195.64</v>
      </c>
      <c r="C85" s="20">
        <v>194.32</v>
      </c>
      <c r="D85" s="20">
        <v>195.77</v>
      </c>
      <c r="E85" s="20">
        <v>188.47</v>
      </c>
      <c r="F85" s="17">
        <v>712352</v>
      </c>
      <c r="G85" s="19">
        <f>+B85/C85-1</f>
        <v>6.7929188966653342E-3</v>
      </c>
    </row>
    <row r="86" spans="1:7" x14ac:dyDescent="0.2">
      <c r="A86" s="14" t="s">
        <v>198</v>
      </c>
      <c r="B86" s="20">
        <v>192.19</v>
      </c>
      <c r="C86" s="20">
        <v>193.16</v>
      </c>
      <c r="D86" s="20">
        <v>194</v>
      </c>
      <c r="E86" s="20">
        <v>189.76</v>
      </c>
      <c r="F86" s="17">
        <v>989190</v>
      </c>
      <c r="G86" s="19">
        <f>+B86/C86-1</f>
        <v>-5.0217436322219644E-3</v>
      </c>
    </row>
    <row r="87" spans="1:7" x14ac:dyDescent="0.2">
      <c r="A87" s="14" t="s">
        <v>199</v>
      </c>
      <c r="B87" s="20">
        <v>194.74</v>
      </c>
      <c r="C87" s="20">
        <v>196.02</v>
      </c>
      <c r="D87" s="20">
        <v>197.01</v>
      </c>
      <c r="E87" s="20">
        <v>191.23</v>
      </c>
      <c r="F87" s="17">
        <v>879821</v>
      </c>
      <c r="G87" s="19">
        <f>+B87/C87-1</f>
        <v>-6.5299459238853386E-3</v>
      </c>
    </row>
    <row r="88" spans="1:7" x14ac:dyDescent="0.2">
      <c r="A88" s="18">
        <v>45627</v>
      </c>
      <c r="B88" s="20">
        <v>197.57</v>
      </c>
      <c r="C88" s="20">
        <v>199.9</v>
      </c>
      <c r="D88" s="20">
        <v>200.81</v>
      </c>
      <c r="E88" s="20">
        <v>197.48</v>
      </c>
      <c r="F88" s="17">
        <v>573037</v>
      </c>
      <c r="G88" s="19">
        <f>+B88/C88-1</f>
        <v>-1.1655827913957029E-2</v>
      </c>
    </row>
    <row r="89" spans="1:7" x14ac:dyDescent="0.2">
      <c r="A89" s="18">
        <v>45597</v>
      </c>
      <c r="B89" s="20">
        <v>200.29</v>
      </c>
      <c r="C89" s="20">
        <v>202.97</v>
      </c>
      <c r="D89" s="20">
        <v>202.97</v>
      </c>
      <c r="E89" s="20">
        <v>196.09</v>
      </c>
      <c r="F89" s="17">
        <v>832901</v>
      </c>
      <c r="G89" s="19">
        <f>+B89/C89-1</f>
        <v>-1.3203921761836712E-2</v>
      </c>
    </row>
    <row r="90" spans="1:7" x14ac:dyDescent="0.2">
      <c r="A90" s="18">
        <v>45566</v>
      </c>
      <c r="B90" s="20">
        <v>202</v>
      </c>
      <c r="C90" s="20">
        <v>204.41</v>
      </c>
      <c r="D90" s="20">
        <v>204.49</v>
      </c>
      <c r="E90" s="20">
        <v>200.41</v>
      </c>
      <c r="F90" s="17">
        <v>641691</v>
      </c>
      <c r="G90" s="19">
        <f>+B90/C90-1</f>
        <v>-1.1790029841984184E-2</v>
      </c>
    </row>
    <row r="91" spans="1:7" x14ac:dyDescent="0.2">
      <c r="A91" s="18">
        <v>45536</v>
      </c>
      <c r="B91" s="20">
        <v>203.02</v>
      </c>
      <c r="C91" s="20">
        <v>201.99</v>
      </c>
      <c r="D91" s="20">
        <v>206.17</v>
      </c>
      <c r="E91" s="20">
        <v>201.99</v>
      </c>
      <c r="F91" s="17">
        <v>429470</v>
      </c>
      <c r="G91" s="19">
        <f>+B91/C91-1</f>
        <v>5.0992623397196901E-3</v>
      </c>
    </row>
    <row r="92" spans="1:7" x14ac:dyDescent="0.2">
      <c r="A92" s="18">
        <v>45505</v>
      </c>
      <c r="B92" s="20">
        <v>204.14</v>
      </c>
      <c r="C92" s="20">
        <v>197.37</v>
      </c>
      <c r="D92" s="20">
        <v>205.45</v>
      </c>
      <c r="E92" s="20">
        <v>197.15</v>
      </c>
      <c r="F92" s="17">
        <v>600618</v>
      </c>
      <c r="G92" s="19">
        <f>+B92/C92-1</f>
        <v>3.4301058924861794E-2</v>
      </c>
    </row>
    <row r="93" spans="1:7" x14ac:dyDescent="0.2">
      <c r="A93" s="18">
        <v>45413</v>
      </c>
      <c r="B93" s="20">
        <v>197.15</v>
      </c>
      <c r="C93" s="20">
        <v>193.03</v>
      </c>
      <c r="D93" s="20">
        <v>200.23</v>
      </c>
      <c r="E93" s="20">
        <v>192.82259999999999</v>
      </c>
      <c r="F93" s="17">
        <v>624518</v>
      </c>
      <c r="G93" s="19">
        <f>+B93/C93-1</f>
        <v>2.1343832564886256E-2</v>
      </c>
    </row>
    <row r="94" spans="1:7" x14ac:dyDescent="0.2">
      <c r="A94" s="18">
        <v>45383</v>
      </c>
      <c r="B94" s="20">
        <v>196.5</v>
      </c>
      <c r="C94" s="20">
        <v>195.55</v>
      </c>
      <c r="D94" s="20">
        <v>198.54990000000001</v>
      </c>
      <c r="E94" s="20">
        <v>193.97</v>
      </c>
      <c r="F94" s="17">
        <v>571701</v>
      </c>
      <c r="G94" s="19">
        <f>+B94/C94-1</f>
        <v>4.8580925594476909E-3</v>
      </c>
    </row>
    <row r="95" spans="1:7" x14ac:dyDescent="0.2">
      <c r="A95" s="18">
        <v>45352</v>
      </c>
      <c r="B95" s="20">
        <v>194.45</v>
      </c>
      <c r="C95" s="20">
        <v>201.57</v>
      </c>
      <c r="D95" s="20">
        <v>202.42500000000001</v>
      </c>
      <c r="E95" s="20">
        <v>193.74</v>
      </c>
      <c r="F95" s="17">
        <v>831823</v>
      </c>
      <c r="G95" s="19">
        <f>+B95/C95-1</f>
        <v>-3.5322716674108245E-2</v>
      </c>
    </row>
    <row r="96" spans="1:7" x14ac:dyDescent="0.2">
      <c r="A96" s="18">
        <v>45323</v>
      </c>
      <c r="B96" s="20">
        <v>204.6</v>
      </c>
      <c r="C96" s="20">
        <v>204.97</v>
      </c>
      <c r="D96" s="20">
        <v>207.88</v>
      </c>
      <c r="E96" s="20">
        <v>203.62</v>
      </c>
      <c r="F96" s="17">
        <v>990153</v>
      </c>
      <c r="G96" s="19">
        <f>+B96/C96-1</f>
        <v>-1.8051422159340857E-3</v>
      </c>
    </row>
    <row r="97" spans="1:7" x14ac:dyDescent="0.2">
      <c r="A97" s="14" t="s">
        <v>136</v>
      </c>
      <c r="B97" s="20">
        <v>206.72</v>
      </c>
      <c r="C97" s="20">
        <v>207</v>
      </c>
      <c r="D97" s="20">
        <v>208.36500000000001</v>
      </c>
      <c r="E97" s="20">
        <v>205.54</v>
      </c>
      <c r="F97" s="17">
        <v>522956</v>
      </c>
      <c r="G97" s="19">
        <f>+B97/C97-1</f>
        <v>-1.3526570048308928E-3</v>
      </c>
    </row>
    <row r="98" spans="1:7" x14ac:dyDescent="0.2">
      <c r="A98" s="14" t="s">
        <v>200</v>
      </c>
      <c r="B98" s="20">
        <v>207.56</v>
      </c>
      <c r="C98" s="20">
        <v>205.43</v>
      </c>
      <c r="D98" s="20">
        <v>207.755</v>
      </c>
      <c r="E98" s="20">
        <v>205.07</v>
      </c>
      <c r="F98" s="17">
        <v>583643</v>
      </c>
      <c r="G98" s="19">
        <f>+B98/C98-1</f>
        <v>1.0368495351214424E-2</v>
      </c>
    </row>
    <row r="99" spans="1:7" x14ac:dyDescent="0.2">
      <c r="A99" s="14" t="s">
        <v>201</v>
      </c>
      <c r="B99" s="20">
        <v>205.69</v>
      </c>
      <c r="C99" s="20">
        <v>206.19</v>
      </c>
      <c r="D99" s="20">
        <v>207.345</v>
      </c>
      <c r="E99" s="20">
        <v>204.77</v>
      </c>
      <c r="F99" s="17">
        <v>432962</v>
      </c>
      <c r="G99" s="19">
        <f>+B99/C99-1</f>
        <v>-2.4249478636209076E-3</v>
      </c>
    </row>
    <row r="100" spans="1:7" x14ac:dyDescent="0.2">
      <c r="A100" s="14" t="s">
        <v>202</v>
      </c>
      <c r="B100" s="20">
        <v>206.32</v>
      </c>
      <c r="C100" s="20">
        <v>206</v>
      </c>
      <c r="D100" s="20">
        <v>206.73</v>
      </c>
      <c r="E100" s="20">
        <v>204.04</v>
      </c>
      <c r="F100" s="17">
        <v>487945</v>
      </c>
      <c r="G100" s="19">
        <f>+B100/C100-1</f>
        <v>1.5533980582524975E-3</v>
      </c>
    </row>
    <row r="101" spans="1:7" x14ac:dyDescent="0.2">
      <c r="A101" s="14" t="s">
        <v>137</v>
      </c>
      <c r="B101" s="20">
        <v>205.6</v>
      </c>
      <c r="C101" s="20">
        <v>208.09</v>
      </c>
      <c r="D101" s="20">
        <v>208.935</v>
      </c>
      <c r="E101" s="20">
        <v>204.47</v>
      </c>
      <c r="F101" s="17">
        <v>495099</v>
      </c>
      <c r="G101" s="19">
        <f>+B101/C101-1</f>
        <v>-1.1965976260272071E-2</v>
      </c>
    </row>
    <row r="102" spans="1:7" x14ac:dyDescent="0.2">
      <c r="A102" s="14" t="s">
        <v>203</v>
      </c>
      <c r="B102" s="20">
        <v>206.6</v>
      </c>
      <c r="C102" s="20">
        <v>205.59</v>
      </c>
      <c r="D102" s="20">
        <v>207.49</v>
      </c>
      <c r="E102" s="20">
        <v>202.35</v>
      </c>
      <c r="F102" s="17">
        <v>744339</v>
      </c>
      <c r="G102" s="19">
        <f>+B102/C102-1</f>
        <v>4.9126903059486526E-3</v>
      </c>
    </row>
    <row r="103" spans="1:7" x14ac:dyDescent="0.2">
      <c r="A103" s="14" t="s">
        <v>204</v>
      </c>
      <c r="B103" s="20">
        <v>204.03</v>
      </c>
      <c r="C103" s="20">
        <v>206.77</v>
      </c>
      <c r="D103" s="20">
        <v>209.62</v>
      </c>
      <c r="E103" s="20">
        <v>203.19</v>
      </c>
      <c r="F103" s="17">
        <v>750474</v>
      </c>
      <c r="G103" s="19">
        <f>+B103/C103-1</f>
        <v>-1.3251438796730741E-2</v>
      </c>
    </row>
    <row r="104" spans="1:7" x14ac:dyDescent="0.2">
      <c r="A104" s="14" t="s">
        <v>205</v>
      </c>
      <c r="B104" s="20">
        <v>207.98</v>
      </c>
      <c r="C104" s="20">
        <v>205</v>
      </c>
      <c r="D104" s="20">
        <v>208.64</v>
      </c>
      <c r="E104" s="20">
        <v>204.75</v>
      </c>
      <c r="F104" s="17">
        <v>711115</v>
      </c>
      <c r="G104" s="19">
        <f>+B104/C104-1</f>
        <v>1.4536585365853671E-2</v>
      </c>
    </row>
    <row r="105" spans="1:7" x14ac:dyDescent="0.2">
      <c r="A105" s="14" t="s">
        <v>206</v>
      </c>
      <c r="B105" s="20">
        <v>203.62</v>
      </c>
      <c r="C105" s="20">
        <v>203.59</v>
      </c>
      <c r="D105" s="20">
        <v>204.8</v>
      </c>
      <c r="E105" s="20">
        <v>200.01</v>
      </c>
      <c r="F105" s="17">
        <v>668598</v>
      </c>
      <c r="G105" s="19">
        <f>+B105/C105-1</f>
        <v>1.4735497814233334E-4</v>
      </c>
    </row>
    <row r="106" spans="1:7" x14ac:dyDescent="0.2">
      <c r="A106" s="14" t="s">
        <v>138</v>
      </c>
      <c r="B106" s="20">
        <v>202.77</v>
      </c>
      <c r="C106" s="20">
        <v>203</v>
      </c>
      <c r="D106" s="20">
        <v>204.36</v>
      </c>
      <c r="E106" s="20">
        <v>199.91499999999999</v>
      </c>
      <c r="F106" s="17">
        <v>1416151</v>
      </c>
      <c r="G106" s="19">
        <f>+B106/C106-1</f>
        <v>-1.1330049261083497E-3</v>
      </c>
    </row>
    <row r="107" spans="1:7" x14ac:dyDescent="0.2">
      <c r="A107" s="14" t="s">
        <v>207</v>
      </c>
      <c r="B107" s="20">
        <v>203.71</v>
      </c>
      <c r="C107" s="20">
        <v>201.86</v>
      </c>
      <c r="D107" s="20">
        <v>207.36</v>
      </c>
      <c r="E107" s="20">
        <v>199.28</v>
      </c>
      <c r="F107" s="17">
        <v>1081140</v>
      </c>
      <c r="G107" s="19">
        <f>+B107/C107-1</f>
        <v>9.1647676607549133E-3</v>
      </c>
    </row>
    <row r="108" spans="1:7" x14ac:dyDescent="0.2">
      <c r="A108" s="14" t="s">
        <v>208</v>
      </c>
      <c r="B108" s="20">
        <v>198.15</v>
      </c>
      <c r="C108" s="20">
        <v>189.55</v>
      </c>
      <c r="D108" s="20">
        <v>198.33</v>
      </c>
      <c r="E108" s="20">
        <v>187.345</v>
      </c>
      <c r="F108" s="17">
        <v>1019092</v>
      </c>
      <c r="G108" s="19">
        <f>+B108/C108-1</f>
        <v>4.5370614613558402E-2</v>
      </c>
    </row>
    <row r="109" spans="1:7" x14ac:dyDescent="0.2">
      <c r="A109" s="18">
        <v>45272</v>
      </c>
      <c r="B109" s="20">
        <v>189.44</v>
      </c>
      <c r="C109" s="20">
        <v>189.56</v>
      </c>
      <c r="D109" s="20">
        <v>194.57499999999999</v>
      </c>
      <c r="E109" s="20">
        <v>186.32429999999999</v>
      </c>
      <c r="F109" s="17">
        <v>811645</v>
      </c>
      <c r="G109" s="19">
        <f>+B109/C109-1</f>
        <v>-6.3304494619120799E-4</v>
      </c>
    </row>
    <row r="110" spans="1:7" x14ac:dyDescent="0.2">
      <c r="A110" s="18">
        <v>45242</v>
      </c>
      <c r="B110" s="20">
        <v>189.23</v>
      </c>
      <c r="C110" s="20">
        <v>186.11</v>
      </c>
      <c r="D110" s="20">
        <v>191.75</v>
      </c>
      <c r="E110" s="20">
        <v>186.11</v>
      </c>
      <c r="F110" s="17">
        <v>812518</v>
      </c>
      <c r="G110" s="19">
        <f>+B110/C110-1</f>
        <v>1.676427918972645E-2</v>
      </c>
    </row>
    <row r="111" spans="1:7" x14ac:dyDescent="0.2">
      <c r="A111" s="18">
        <v>45150</v>
      </c>
      <c r="B111" s="20">
        <v>186.57</v>
      </c>
      <c r="C111" s="20">
        <v>183.98</v>
      </c>
      <c r="D111" s="20">
        <v>190.76519999999999</v>
      </c>
      <c r="E111" s="20">
        <v>183.61969999999999</v>
      </c>
      <c r="F111" s="17">
        <v>1062264</v>
      </c>
      <c r="G111" s="19">
        <f>+B111/C111-1</f>
        <v>1.4077617132296938E-2</v>
      </c>
    </row>
    <row r="112" spans="1:7" x14ac:dyDescent="0.2">
      <c r="A112" s="18">
        <v>45119</v>
      </c>
      <c r="B112" s="20">
        <v>185.26</v>
      </c>
      <c r="C112" s="20">
        <v>185</v>
      </c>
      <c r="D112" s="20">
        <v>188.3</v>
      </c>
      <c r="E112" s="20">
        <v>182.505</v>
      </c>
      <c r="F112" s="17">
        <v>998701</v>
      </c>
      <c r="G112" s="19">
        <f>+B112/C112-1</f>
        <v>1.4054054054053466E-3</v>
      </c>
    </row>
    <row r="113" spans="1:7" x14ac:dyDescent="0.2">
      <c r="A113" s="18">
        <v>45089</v>
      </c>
      <c r="B113" s="20">
        <v>185.51</v>
      </c>
      <c r="C113" s="20">
        <v>183.52</v>
      </c>
      <c r="D113" s="20">
        <v>186.85</v>
      </c>
      <c r="E113" s="20">
        <v>181.63</v>
      </c>
      <c r="F113" s="17">
        <v>890459</v>
      </c>
      <c r="G113" s="19">
        <f>+B113/C113-1</f>
        <v>1.0843504795117642E-2</v>
      </c>
    </row>
    <row r="114" spans="1:7" x14ac:dyDescent="0.2">
      <c r="A114" s="18">
        <v>45058</v>
      </c>
      <c r="B114" s="20">
        <v>182.12</v>
      </c>
      <c r="C114" s="20">
        <v>185.14</v>
      </c>
      <c r="D114" s="20">
        <v>185.5</v>
      </c>
      <c r="E114" s="20">
        <v>180.42</v>
      </c>
      <c r="F114" s="17">
        <v>744777</v>
      </c>
      <c r="G114" s="19">
        <f>+B114/C114-1</f>
        <v>-1.6311980123149938E-2</v>
      </c>
    </row>
    <row r="115" spans="1:7" x14ac:dyDescent="0.2">
      <c r="A115" s="18">
        <v>45028</v>
      </c>
      <c r="B115" s="20">
        <v>186.2</v>
      </c>
      <c r="C115" s="20">
        <v>184.25</v>
      </c>
      <c r="D115" s="20">
        <v>186.77</v>
      </c>
      <c r="E115" s="20">
        <v>182.66</v>
      </c>
      <c r="F115" s="17">
        <v>727837</v>
      </c>
      <c r="G115" s="19">
        <f>+B115/C115-1</f>
        <v>1.0583446404341945E-2</v>
      </c>
    </row>
    <row r="116" spans="1:7" x14ac:dyDescent="0.2">
      <c r="A116" s="18">
        <v>44938</v>
      </c>
      <c r="B116" s="20">
        <v>185.75</v>
      </c>
      <c r="C116" s="20">
        <v>181.82</v>
      </c>
      <c r="D116" s="20">
        <v>185.86</v>
      </c>
      <c r="E116" s="20">
        <v>181.03</v>
      </c>
      <c r="F116" s="17">
        <v>1290300</v>
      </c>
      <c r="G116" s="19">
        <f>+B116/C116-1</f>
        <v>2.1614783852161423E-2</v>
      </c>
    </row>
    <row r="117" spans="1:7" x14ac:dyDescent="0.2">
      <c r="A117" s="14" t="s">
        <v>209</v>
      </c>
      <c r="B117" s="20">
        <v>181.66</v>
      </c>
      <c r="C117" s="20">
        <v>183.3</v>
      </c>
      <c r="D117" s="20">
        <v>183.3</v>
      </c>
      <c r="E117" s="20">
        <v>177.9</v>
      </c>
      <c r="F117" s="17">
        <v>1371946</v>
      </c>
      <c r="G117" s="19">
        <f>+B117/C117-1</f>
        <v>-8.947081287506875E-3</v>
      </c>
    </row>
    <row r="118" spans="1:7" x14ac:dyDescent="0.2">
      <c r="A118" s="14" t="s">
        <v>210</v>
      </c>
      <c r="B118" s="20">
        <v>181.29</v>
      </c>
      <c r="C118" s="20">
        <v>180.51</v>
      </c>
      <c r="D118" s="20">
        <v>184.62</v>
      </c>
      <c r="E118" s="20">
        <v>180.4</v>
      </c>
      <c r="F118" s="17">
        <v>799984</v>
      </c>
      <c r="G118" s="19">
        <f>+B118/C118-1</f>
        <v>4.3210902443078236E-3</v>
      </c>
    </row>
    <row r="119" spans="1:7" x14ac:dyDescent="0.2">
      <c r="A119" s="14" t="s">
        <v>211</v>
      </c>
      <c r="B119" s="20">
        <v>178.26</v>
      </c>
      <c r="C119" s="20">
        <v>175.62</v>
      </c>
      <c r="D119" s="20">
        <v>178.63</v>
      </c>
      <c r="E119" s="20">
        <v>174.75</v>
      </c>
      <c r="F119" s="17">
        <v>600933</v>
      </c>
      <c r="G119" s="19">
        <f>+B119/C119-1</f>
        <v>1.5032456440040809E-2</v>
      </c>
    </row>
    <row r="120" spans="1:7" x14ac:dyDescent="0.2">
      <c r="A120" s="14" t="s">
        <v>212</v>
      </c>
      <c r="B120" s="20">
        <v>176.11</v>
      </c>
      <c r="C120" s="20">
        <v>177.43</v>
      </c>
      <c r="D120" s="20">
        <v>179.05</v>
      </c>
      <c r="E120" s="20">
        <v>175.78</v>
      </c>
      <c r="F120" s="17">
        <v>750446</v>
      </c>
      <c r="G120" s="19">
        <f>+B120/C120-1</f>
        <v>-7.4395536267823914E-3</v>
      </c>
    </row>
    <row r="121" spans="1:7" x14ac:dyDescent="0.2">
      <c r="A121" s="14" t="s">
        <v>139</v>
      </c>
      <c r="B121" s="20">
        <v>178.49</v>
      </c>
      <c r="C121" s="20">
        <v>177.15</v>
      </c>
      <c r="D121" s="20">
        <v>179.04</v>
      </c>
      <c r="E121" s="20">
        <v>176.35</v>
      </c>
      <c r="F121" s="17">
        <v>501809</v>
      </c>
      <c r="G121" s="19">
        <f>+B121/C121-1</f>
        <v>7.5642111205194151E-3</v>
      </c>
    </row>
    <row r="122" spans="1:7" x14ac:dyDescent="0.2">
      <c r="A122" s="14" t="s">
        <v>213</v>
      </c>
      <c r="B122" s="20">
        <v>177.5</v>
      </c>
      <c r="C122" s="20">
        <v>179.91</v>
      </c>
      <c r="D122" s="20">
        <v>180.4</v>
      </c>
      <c r="E122" s="20">
        <v>177.46</v>
      </c>
      <c r="F122" s="17">
        <v>773333</v>
      </c>
      <c r="G122" s="19">
        <f>+B122/C122-1</f>
        <v>-1.3395586682229954E-2</v>
      </c>
    </row>
    <row r="123" spans="1:7" x14ac:dyDescent="0.2">
      <c r="A123" s="14" t="s">
        <v>214</v>
      </c>
      <c r="B123" s="20">
        <v>178.12</v>
      </c>
      <c r="C123" s="20">
        <v>180.66</v>
      </c>
      <c r="D123" s="20">
        <v>182.15</v>
      </c>
      <c r="E123" s="20">
        <v>177.78</v>
      </c>
      <c r="F123" s="17">
        <v>679197</v>
      </c>
      <c r="G123" s="19">
        <f>+B123/C123-1</f>
        <v>-1.4059559393335475E-2</v>
      </c>
    </row>
    <row r="124" spans="1:7" x14ac:dyDescent="0.2">
      <c r="A124" s="14" t="s">
        <v>215</v>
      </c>
      <c r="B124" s="20">
        <v>182.44</v>
      </c>
      <c r="C124" s="20">
        <v>177.9</v>
      </c>
      <c r="D124" s="20">
        <v>184.53</v>
      </c>
      <c r="E124" s="20">
        <v>176.34</v>
      </c>
      <c r="F124" s="17">
        <v>1036751</v>
      </c>
      <c r="G124" s="19">
        <f>+B124/C124-1</f>
        <v>2.5519955030916197E-2</v>
      </c>
    </row>
    <row r="125" spans="1:7" x14ac:dyDescent="0.2">
      <c r="A125" s="14" t="s">
        <v>140</v>
      </c>
      <c r="B125" s="20">
        <v>177.5</v>
      </c>
      <c r="C125" s="20">
        <v>175.03</v>
      </c>
      <c r="D125" s="20">
        <v>177.9</v>
      </c>
      <c r="E125" s="20">
        <v>173.26499999999999</v>
      </c>
      <c r="F125" s="17">
        <v>1356113</v>
      </c>
      <c r="G125" s="19">
        <f>+B125/C125-1</f>
        <v>1.4111866537165119E-2</v>
      </c>
    </row>
    <row r="126" spans="1:7" x14ac:dyDescent="0.2">
      <c r="A126" s="14" t="s">
        <v>216</v>
      </c>
      <c r="B126" s="20">
        <v>173.65</v>
      </c>
      <c r="C126" s="20">
        <v>177.48</v>
      </c>
      <c r="D126" s="20">
        <v>178.98</v>
      </c>
      <c r="E126" s="20">
        <v>172.75</v>
      </c>
      <c r="F126" s="17">
        <v>953711</v>
      </c>
      <c r="G126" s="19">
        <f>+B126/C126-1</f>
        <v>-2.1579896326346493E-2</v>
      </c>
    </row>
    <row r="127" spans="1:7" x14ac:dyDescent="0.2">
      <c r="A127" s="14" t="s">
        <v>217</v>
      </c>
      <c r="B127" s="20">
        <v>177.11</v>
      </c>
      <c r="C127" s="20">
        <v>177.95</v>
      </c>
      <c r="D127" s="20">
        <v>182.995</v>
      </c>
      <c r="E127" s="20">
        <v>176.92</v>
      </c>
      <c r="F127" s="17">
        <v>1128225</v>
      </c>
      <c r="G127" s="19">
        <f>+B127/C127-1</f>
        <v>-4.7204270862600817E-3</v>
      </c>
    </row>
    <row r="128" spans="1:7" x14ac:dyDescent="0.2">
      <c r="A128" s="14" t="s">
        <v>218</v>
      </c>
      <c r="B128" s="20">
        <v>176.28</v>
      </c>
      <c r="C128" s="20">
        <v>174.84</v>
      </c>
      <c r="D128" s="20">
        <v>180.35</v>
      </c>
      <c r="E128" s="20">
        <v>174.11</v>
      </c>
      <c r="F128" s="17">
        <v>1211165</v>
      </c>
      <c r="G128" s="19">
        <f>+B128/C128-1</f>
        <v>8.2361015785861191E-3</v>
      </c>
    </row>
    <row r="129" spans="1:7" x14ac:dyDescent="0.2">
      <c r="A129" s="14" t="s">
        <v>219</v>
      </c>
      <c r="B129" s="20">
        <v>172</v>
      </c>
      <c r="C129" s="20">
        <v>169.84</v>
      </c>
      <c r="D129" s="20">
        <v>172.44</v>
      </c>
      <c r="E129" s="20">
        <v>169.25</v>
      </c>
      <c r="F129" s="17">
        <v>908882</v>
      </c>
      <c r="G129" s="19">
        <f>+B129/C129-1</f>
        <v>1.2717852096090443E-2</v>
      </c>
    </row>
    <row r="130" spans="1:7" x14ac:dyDescent="0.2">
      <c r="A130" s="18">
        <v>45210</v>
      </c>
      <c r="B130" s="20">
        <v>171.16</v>
      </c>
      <c r="C130" s="20">
        <v>166.08</v>
      </c>
      <c r="D130" s="20">
        <v>171.61</v>
      </c>
      <c r="E130" s="20">
        <v>165.2</v>
      </c>
      <c r="F130" s="17">
        <v>1016376</v>
      </c>
      <c r="G130" s="19">
        <f>+B130/C130-1</f>
        <v>3.0587668593448747E-2</v>
      </c>
    </row>
    <row r="131" spans="1:7" x14ac:dyDescent="0.2">
      <c r="A131" s="18">
        <v>45180</v>
      </c>
      <c r="B131" s="20">
        <v>167.76</v>
      </c>
      <c r="C131" s="20">
        <v>169.3</v>
      </c>
      <c r="D131" s="20">
        <v>170.9</v>
      </c>
      <c r="E131" s="20">
        <v>166.62</v>
      </c>
      <c r="F131" s="17">
        <v>1013875</v>
      </c>
      <c r="G131" s="19">
        <f>+B131/C131-1</f>
        <v>-9.0962787950384927E-3</v>
      </c>
    </row>
    <row r="132" spans="1:7" x14ac:dyDescent="0.2">
      <c r="A132" s="18">
        <v>45149</v>
      </c>
      <c r="B132" s="20">
        <v>167.52</v>
      </c>
      <c r="C132" s="20">
        <v>167.6</v>
      </c>
      <c r="D132" s="20">
        <v>170.63</v>
      </c>
      <c r="E132" s="20">
        <v>165.39</v>
      </c>
      <c r="F132" s="17">
        <v>943424</v>
      </c>
      <c r="G132" s="19">
        <f>+B132/C132-1</f>
        <v>-4.773269689736237E-4</v>
      </c>
    </row>
    <row r="133" spans="1:7" x14ac:dyDescent="0.2">
      <c r="A133" s="18">
        <v>45118</v>
      </c>
      <c r="B133" s="20">
        <v>167.84</v>
      </c>
      <c r="C133" s="20">
        <v>162.62</v>
      </c>
      <c r="D133" s="20">
        <v>169.46</v>
      </c>
      <c r="E133" s="20">
        <v>162</v>
      </c>
      <c r="F133" s="17">
        <v>1477736</v>
      </c>
      <c r="G133" s="19">
        <f>+B133/C133-1</f>
        <v>3.2099372770876933E-2</v>
      </c>
    </row>
    <row r="134" spans="1:7" x14ac:dyDescent="0.2">
      <c r="A134" s="18">
        <v>45088</v>
      </c>
      <c r="B134" s="20">
        <v>160.88999999999999</v>
      </c>
      <c r="C134" s="20">
        <v>161.36000000000001</v>
      </c>
      <c r="D134" s="20">
        <v>164.04</v>
      </c>
      <c r="E134" s="20">
        <v>154.55000000000001</v>
      </c>
      <c r="F134" s="17">
        <v>2966762</v>
      </c>
      <c r="G134" s="19">
        <f>+B134/C134-1</f>
        <v>-2.9127416955876395E-3</v>
      </c>
    </row>
    <row r="135" spans="1:7" x14ac:dyDescent="0.2">
      <c r="A135" s="18">
        <v>44996</v>
      </c>
      <c r="B135" s="20">
        <v>159.02000000000001</v>
      </c>
      <c r="C135" s="20">
        <v>163.06</v>
      </c>
      <c r="D135" s="20">
        <v>165.45</v>
      </c>
      <c r="E135" s="20">
        <v>156.05000000000001</v>
      </c>
      <c r="F135" s="17">
        <v>3408702</v>
      </c>
      <c r="G135" s="19">
        <f>+B135/C135-1</f>
        <v>-2.477615601619032E-2</v>
      </c>
    </row>
    <row r="136" spans="1:7" x14ac:dyDescent="0.2">
      <c r="A136" s="18">
        <v>44968</v>
      </c>
      <c r="B136" s="20">
        <v>162.66</v>
      </c>
      <c r="C136" s="20">
        <v>152.21</v>
      </c>
      <c r="D136" s="20">
        <v>162.91999999999999</v>
      </c>
      <c r="E136" s="20">
        <v>146.15</v>
      </c>
      <c r="F136" s="17">
        <v>5212807</v>
      </c>
      <c r="G136" s="19">
        <f>+B136/C136-1</f>
        <v>6.865514749359436E-2</v>
      </c>
    </row>
    <row r="137" spans="1:7" x14ac:dyDescent="0.2">
      <c r="A137" s="18">
        <v>44937</v>
      </c>
      <c r="B137" s="20">
        <v>150.69</v>
      </c>
      <c r="C137" s="20">
        <v>152.55000000000001</v>
      </c>
      <c r="D137" s="20">
        <v>159</v>
      </c>
      <c r="E137" s="20">
        <v>146.88</v>
      </c>
      <c r="F137" s="17">
        <v>11068410</v>
      </c>
      <c r="G137" s="19">
        <f>+B137/C137-1</f>
        <v>-1.2192723697148522E-2</v>
      </c>
    </row>
    <row r="138" spans="1:7" x14ac:dyDescent="0.2">
      <c r="A138" s="14" t="s">
        <v>220</v>
      </c>
      <c r="B138" s="20">
        <v>244.97</v>
      </c>
      <c r="C138" s="20">
        <v>241.62</v>
      </c>
      <c r="D138" s="20">
        <v>247.42</v>
      </c>
      <c r="E138" s="20">
        <v>239.01</v>
      </c>
      <c r="F138" s="17">
        <v>1837867</v>
      </c>
      <c r="G138" s="19">
        <f>+B138/C138-1</f>
        <v>1.3864746295836339E-2</v>
      </c>
    </row>
    <row r="139" spans="1:7" x14ac:dyDescent="0.2">
      <c r="A139" s="14" t="s">
        <v>221</v>
      </c>
      <c r="B139" s="20">
        <v>240.06</v>
      </c>
      <c r="C139" s="20">
        <v>241</v>
      </c>
      <c r="D139" s="20">
        <v>242.28</v>
      </c>
      <c r="E139" s="20">
        <v>236.87</v>
      </c>
      <c r="F139" s="17">
        <v>846857</v>
      </c>
      <c r="G139" s="19">
        <f>+B139/C139-1</f>
        <v>-3.9004149377592778E-3</v>
      </c>
    </row>
    <row r="140" spans="1:7" x14ac:dyDescent="0.2">
      <c r="A140" s="14" t="s">
        <v>141</v>
      </c>
      <c r="B140" s="20">
        <v>240.34</v>
      </c>
      <c r="C140" s="20">
        <v>245.8</v>
      </c>
      <c r="D140" s="20">
        <v>246</v>
      </c>
      <c r="E140" s="20">
        <v>238.17500000000001</v>
      </c>
      <c r="F140" s="17">
        <v>570266</v>
      </c>
      <c r="G140" s="19">
        <f>+B140/C140-1</f>
        <v>-2.2213181448331953E-2</v>
      </c>
    </row>
    <row r="141" spans="1:7" x14ac:dyDescent="0.2">
      <c r="A141" s="14" t="s">
        <v>222</v>
      </c>
      <c r="B141" s="20">
        <v>244.94</v>
      </c>
      <c r="C141" s="20">
        <v>250.67</v>
      </c>
      <c r="D141" s="20">
        <v>253.33</v>
      </c>
      <c r="E141" s="20">
        <v>242.65</v>
      </c>
      <c r="F141" s="17">
        <v>471181</v>
      </c>
      <c r="G141" s="19">
        <f>+B141/C141-1</f>
        <v>-2.2858738580603943E-2</v>
      </c>
    </row>
    <row r="142" spans="1:7" x14ac:dyDescent="0.2">
      <c r="A142" s="14" t="s">
        <v>223</v>
      </c>
      <c r="B142" s="20">
        <v>248.08</v>
      </c>
      <c r="C142" s="20">
        <v>258.14</v>
      </c>
      <c r="D142" s="20">
        <v>258.18</v>
      </c>
      <c r="E142" s="20">
        <v>248</v>
      </c>
      <c r="F142" s="17">
        <v>445499</v>
      </c>
      <c r="G142" s="19">
        <f>+B142/C142-1</f>
        <v>-3.8971100952971183E-2</v>
      </c>
    </row>
    <row r="143" spans="1:7" x14ac:dyDescent="0.2">
      <c r="A143" s="14" t="s">
        <v>224</v>
      </c>
      <c r="B143" s="20">
        <v>261.45</v>
      </c>
      <c r="C143" s="20">
        <v>259.57</v>
      </c>
      <c r="D143" s="20">
        <v>264.70310000000001</v>
      </c>
      <c r="E143" s="20">
        <v>256.89999999999998</v>
      </c>
      <c r="F143" s="17">
        <v>282827</v>
      </c>
      <c r="G143" s="19">
        <f>+B143/C143-1</f>
        <v>7.2427476210656927E-3</v>
      </c>
    </row>
    <row r="144" spans="1:7" x14ac:dyDescent="0.2">
      <c r="A144" s="14" t="s">
        <v>225</v>
      </c>
      <c r="B144" s="20">
        <v>257.64999999999998</v>
      </c>
      <c r="C144" s="20">
        <v>257.45999999999998</v>
      </c>
      <c r="D144" s="20">
        <v>262.2</v>
      </c>
      <c r="E144" s="20">
        <v>254.82499999999999</v>
      </c>
      <c r="F144" s="17">
        <v>367810</v>
      </c>
      <c r="G144" s="19">
        <f>+B144/C144-1</f>
        <v>7.3797871514025282E-4</v>
      </c>
    </row>
    <row r="145" spans="1:7" x14ac:dyDescent="0.2">
      <c r="A145" s="14" t="s">
        <v>142</v>
      </c>
      <c r="B145" s="20">
        <v>259.08999999999997</v>
      </c>
      <c r="C145" s="20">
        <v>264.86</v>
      </c>
      <c r="D145" s="20">
        <v>266.25</v>
      </c>
      <c r="E145" s="20">
        <v>256.48</v>
      </c>
      <c r="F145" s="17">
        <v>420352</v>
      </c>
      <c r="G145" s="19">
        <f>+B145/C145-1</f>
        <v>-2.1785094011930961E-2</v>
      </c>
    </row>
    <row r="146" spans="1:7" x14ac:dyDescent="0.2">
      <c r="A146" s="14" t="s">
        <v>226</v>
      </c>
      <c r="B146" s="20">
        <v>265.5</v>
      </c>
      <c r="C146" s="20">
        <v>270.08999999999997</v>
      </c>
      <c r="D146" s="20">
        <v>272.32499999999999</v>
      </c>
      <c r="E146" s="20">
        <v>264.17</v>
      </c>
      <c r="F146" s="17">
        <v>365107</v>
      </c>
      <c r="G146" s="19">
        <f>+B146/C146-1</f>
        <v>-1.699433522159266E-2</v>
      </c>
    </row>
    <row r="147" spans="1:7" x14ac:dyDescent="0.2">
      <c r="A147" s="14" t="s">
        <v>227</v>
      </c>
      <c r="B147" s="20">
        <v>268.23</v>
      </c>
      <c r="C147" s="20">
        <v>272.68</v>
      </c>
      <c r="D147" s="20">
        <v>274.08999999999997</v>
      </c>
      <c r="E147" s="20">
        <v>266.97000000000003</v>
      </c>
      <c r="F147" s="17">
        <v>389665</v>
      </c>
      <c r="G147" s="19">
        <f>+B147/C147-1</f>
        <v>-1.6319495379198967E-2</v>
      </c>
    </row>
    <row r="148" spans="1:7" x14ac:dyDescent="0.2">
      <c r="A148" s="14" t="s">
        <v>228</v>
      </c>
      <c r="B148" s="20">
        <v>275.23</v>
      </c>
      <c r="C148" s="20">
        <v>269.08999999999997</v>
      </c>
      <c r="D148" s="20">
        <v>275.67</v>
      </c>
      <c r="E148" s="20">
        <v>268.02</v>
      </c>
      <c r="F148" s="17">
        <v>483980</v>
      </c>
      <c r="G148" s="19">
        <f>+B148/C148-1</f>
        <v>2.2817644654204994E-2</v>
      </c>
    </row>
    <row r="149" spans="1:7" x14ac:dyDescent="0.2">
      <c r="A149" s="14" t="s">
        <v>229</v>
      </c>
      <c r="B149" s="20">
        <v>270.13</v>
      </c>
      <c r="C149" s="20">
        <v>265.58999999999997</v>
      </c>
      <c r="D149" s="20">
        <v>271.72000000000003</v>
      </c>
      <c r="E149" s="20">
        <v>261.52999999999997</v>
      </c>
      <c r="F149" s="17">
        <v>336298</v>
      </c>
      <c r="G149" s="19">
        <f>+B149/C149-1</f>
        <v>1.7094017094017255E-2</v>
      </c>
    </row>
    <row r="150" spans="1:7" x14ac:dyDescent="0.2">
      <c r="A150" s="14" t="s">
        <v>143</v>
      </c>
      <c r="B150" s="20">
        <v>264.97000000000003</v>
      </c>
      <c r="C150" s="20">
        <v>268.68</v>
      </c>
      <c r="D150" s="20">
        <v>271.49459999999999</v>
      </c>
      <c r="E150" s="20">
        <v>262.51</v>
      </c>
      <c r="F150" s="17">
        <v>324597</v>
      </c>
      <c r="G150" s="19">
        <f>+B150/C150-1</f>
        <v>-1.3808247729641177E-2</v>
      </c>
    </row>
    <row r="151" spans="1:7" x14ac:dyDescent="0.2">
      <c r="A151" s="18">
        <v>45270</v>
      </c>
      <c r="B151" s="20">
        <v>268.54000000000002</v>
      </c>
      <c r="C151" s="20">
        <v>278.23</v>
      </c>
      <c r="D151" s="20">
        <v>278.23</v>
      </c>
      <c r="E151" s="20">
        <v>268.2106</v>
      </c>
      <c r="F151" s="17">
        <v>517671</v>
      </c>
      <c r="G151" s="19">
        <f>+B151/C151-1</f>
        <v>-3.4827301153721679E-2</v>
      </c>
    </row>
    <row r="152" spans="1:7" x14ac:dyDescent="0.2">
      <c r="A152" s="18">
        <v>45240</v>
      </c>
      <c r="B152" s="20">
        <v>278.08999999999997</v>
      </c>
      <c r="C152" s="20">
        <v>275.77999999999997</v>
      </c>
      <c r="D152" s="20">
        <v>278.27</v>
      </c>
      <c r="E152" s="20">
        <v>273.98500000000001</v>
      </c>
      <c r="F152" s="17">
        <v>281469</v>
      </c>
      <c r="G152" s="19">
        <f>+B152/C152-1</f>
        <v>8.3762419319748371E-3</v>
      </c>
    </row>
    <row r="153" spans="1:7" x14ac:dyDescent="0.2">
      <c r="A153" s="18">
        <v>45209</v>
      </c>
      <c r="B153" s="20">
        <v>275</v>
      </c>
      <c r="C153" s="20">
        <v>276</v>
      </c>
      <c r="D153" s="20">
        <v>279.95999999999998</v>
      </c>
      <c r="E153" s="20">
        <v>274.81009999999998</v>
      </c>
      <c r="F153" s="17">
        <v>386997</v>
      </c>
      <c r="G153" s="19">
        <f>+B153/C153-1</f>
        <v>-3.6231884057971175E-3</v>
      </c>
    </row>
    <row r="154" spans="1:7" x14ac:dyDescent="0.2">
      <c r="A154" s="18">
        <v>45179</v>
      </c>
      <c r="B154" s="20">
        <v>275.69</v>
      </c>
      <c r="C154" s="20">
        <v>267.23</v>
      </c>
      <c r="D154" s="20">
        <v>276.14</v>
      </c>
      <c r="E154" s="20">
        <v>267.23</v>
      </c>
      <c r="F154" s="17">
        <v>330734</v>
      </c>
      <c r="G154" s="19">
        <f>+B154/C154-1</f>
        <v>3.1658122216816853E-2</v>
      </c>
    </row>
    <row r="155" spans="1:7" x14ac:dyDescent="0.2">
      <c r="A155" s="18">
        <v>45087</v>
      </c>
      <c r="B155" s="20">
        <v>270.27999999999997</v>
      </c>
      <c r="C155" s="20">
        <v>260.75</v>
      </c>
      <c r="D155" s="20">
        <v>272.375</v>
      </c>
      <c r="E155" s="20">
        <v>260.75</v>
      </c>
      <c r="F155" s="17">
        <v>517911</v>
      </c>
      <c r="G155" s="19">
        <f>+B155/C155-1</f>
        <v>3.6548418024928031E-2</v>
      </c>
    </row>
    <row r="156" spans="1:7" x14ac:dyDescent="0.2">
      <c r="A156" s="18">
        <v>45056</v>
      </c>
      <c r="B156" s="20">
        <v>262.60000000000002</v>
      </c>
      <c r="C156" s="20">
        <v>261.58999999999997</v>
      </c>
      <c r="D156" s="20">
        <v>263.33</v>
      </c>
      <c r="E156" s="20">
        <v>258.44499999999999</v>
      </c>
      <c r="F156" s="17">
        <v>359237</v>
      </c>
      <c r="G156" s="19">
        <f>+B156/C156-1</f>
        <v>3.8610038610040753E-3</v>
      </c>
    </row>
    <row r="157" spans="1:7" x14ac:dyDescent="0.2">
      <c r="A157" s="18">
        <v>45026</v>
      </c>
      <c r="B157" s="20">
        <v>261.17</v>
      </c>
      <c r="C157" s="20">
        <v>262.74</v>
      </c>
      <c r="D157" s="20">
        <v>265.49</v>
      </c>
      <c r="E157" s="20">
        <v>257.16000000000003</v>
      </c>
      <c r="F157" s="17">
        <v>497476</v>
      </c>
      <c r="G157" s="19">
        <f>+B157/C157-1</f>
        <v>-5.9754890766536839E-3</v>
      </c>
    </row>
    <row r="158" spans="1:7" x14ac:dyDescent="0.2">
      <c r="A158" s="18">
        <v>44995</v>
      </c>
      <c r="B158" s="20">
        <v>261.54000000000002</v>
      </c>
      <c r="C158" s="20">
        <v>258.77999999999997</v>
      </c>
      <c r="D158" s="20">
        <v>262.58999999999997</v>
      </c>
      <c r="E158" s="20">
        <v>257.81</v>
      </c>
      <c r="F158" s="17">
        <v>593582</v>
      </c>
      <c r="G158" s="19">
        <f>+B158/C158-1</f>
        <v>1.0665430095061712E-2</v>
      </c>
    </row>
    <row r="159" spans="1:7" x14ac:dyDescent="0.2">
      <c r="A159" s="18">
        <v>44967</v>
      </c>
      <c r="B159" s="20">
        <v>260.04000000000002</v>
      </c>
      <c r="C159" s="20">
        <v>258.61</v>
      </c>
      <c r="D159" s="20">
        <v>262</v>
      </c>
      <c r="E159" s="20">
        <v>256.88</v>
      </c>
      <c r="F159" s="17">
        <v>501664</v>
      </c>
      <c r="G159" s="19">
        <f>+B159/C159-1</f>
        <v>5.5295618885580211E-3</v>
      </c>
    </row>
    <row r="160" spans="1:7" x14ac:dyDescent="0.2">
      <c r="A160" s="14" t="s">
        <v>144</v>
      </c>
      <c r="B160" s="20">
        <v>259.27</v>
      </c>
      <c r="C160" s="20">
        <v>260.64999999999998</v>
      </c>
      <c r="D160" s="20">
        <v>264.64</v>
      </c>
      <c r="E160" s="20">
        <v>258.83</v>
      </c>
      <c r="F160" s="17">
        <v>483983</v>
      </c>
      <c r="G160" s="19">
        <f>+B160/C160-1</f>
        <v>-5.2944561672740864E-3</v>
      </c>
    </row>
    <row r="161" spans="1:7" x14ac:dyDescent="0.2">
      <c r="A161" s="14" t="s">
        <v>230</v>
      </c>
      <c r="B161" s="20">
        <v>257.45999999999998</v>
      </c>
      <c r="C161" s="20">
        <v>256.95</v>
      </c>
      <c r="D161" s="20">
        <v>261.2</v>
      </c>
      <c r="E161" s="20">
        <v>254.70500000000001</v>
      </c>
      <c r="F161" s="17">
        <v>493560</v>
      </c>
      <c r="G161" s="19">
        <f>+B161/C161-1</f>
        <v>1.9848219497955455E-3</v>
      </c>
    </row>
    <row r="162" spans="1:7" x14ac:dyDescent="0.2">
      <c r="A162" s="14" t="s">
        <v>231</v>
      </c>
      <c r="B162" s="20">
        <v>257.08</v>
      </c>
      <c r="C162" s="20">
        <v>255.4</v>
      </c>
      <c r="D162" s="20">
        <v>258.10000000000002</v>
      </c>
      <c r="E162" s="20">
        <v>254.7</v>
      </c>
      <c r="F162" s="17">
        <v>636463</v>
      </c>
      <c r="G162" s="19">
        <f>+B162/C162-1</f>
        <v>6.5779169929520709E-3</v>
      </c>
    </row>
    <row r="163" spans="1:7" x14ac:dyDescent="0.2">
      <c r="A163" s="14" t="s">
        <v>232</v>
      </c>
      <c r="B163" s="20">
        <v>253.6</v>
      </c>
      <c r="C163" s="20">
        <v>255.96</v>
      </c>
      <c r="D163" s="20">
        <v>257.33620000000002</v>
      </c>
      <c r="E163" s="20">
        <v>252.12</v>
      </c>
      <c r="F163" s="17">
        <v>585558</v>
      </c>
      <c r="G163" s="19">
        <f>+B163/C163-1</f>
        <v>-9.2201906547898504E-3</v>
      </c>
    </row>
    <row r="164" spans="1:7" x14ac:dyDescent="0.2">
      <c r="A164" s="14" t="s">
        <v>233</v>
      </c>
      <c r="B164" s="20">
        <v>258.32</v>
      </c>
      <c r="C164" s="20">
        <v>256</v>
      </c>
      <c r="D164" s="20">
        <v>259.42</v>
      </c>
      <c r="E164" s="20">
        <v>255.20009999999999</v>
      </c>
      <c r="F164" s="17">
        <v>485783</v>
      </c>
      <c r="G164" s="19">
        <f>+B164/C164-1</f>
        <v>9.0624999999999734E-3</v>
      </c>
    </row>
    <row r="165" spans="1:7" x14ac:dyDescent="0.2">
      <c r="A165" s="14" t="s">
        <v>145</v>
      </c>
      <c r="B165" s="20">
        <v>257.16000000000003</v>
      </c>
      <c r="C165" s="20">
        <v>262.77999999999997</v>
      </c>
      <c r="D165" s="20">
        <v>263.54000000000002</v>
      </c>
      <c r="E165" s="20">
        <v>256.91000000000003</v>
      </c>
      <c r="F165" s="17">
        <v>622365</v>
      </c>
      <c r="G165" s="19">
        <f>+B165/C165-1</f>
        <v>-2.1386711317451623E-2</v>
      </c>
    </row>
    <row r="166" spans="1:7" x14ac:dyDescent="0.2">
      <c r="A166" s="14" t="s">
        <v>234</v>
      </c>
      <c r="B166" s="20">
        <v>261.69</v>
      </c>
      <c r="C166" s="20">
        <v>265</v>
      </c>
      <c r="D166" s="20">
        <v>266.89999999999998</v>
      </c>
      <c r="E166" s="20">
        <v>261.60000000000002</v>
      </c>
      <c r="F166" s="17">
        <v>597271</v>
      </c>
      <c r="G166" s="19">
        <f>+B166/C166-1</f>
        <v>-1.2490566037735906E-2</v>
      </c>
    </row>
    <row r="167" spans="1:7" x14ac:dyDescent="0.2">
      <c r="A167" s="14" t="s">
        <v>235</v>
      </c>
      <c r="B167" s="20">
        <v>268.48</v>
      </c>
      <c r="C167" s="20">
        <v>278.14999999999998</v>
      </c>
      <c r="D167" s="20">
        <v>279.185</v>
      </c>
      <c r="E167" s="20">
        <v>268.27999999999997</v>
      </c>
      <c r="F167" s="17">
        <v>523153</v>
      </c>
      <c r="G167" s="19">
        <f>+B167/C167-1</f>
        <v>-3.4765414344777867E-2</v>
      </c>
    </row>
    <row r="168" spans="1:7" x14ac:dyDescent="0.2">
      <c r="A168" s="14" t="s">
        <v>236</v>
      </c>
      <c r="B168" s="20">
        <v>276.91000000000003</v>
      </c>
      <c r="C168" s="20">
        <v>274.13</v>
      </c>
      <c r="D168" s="20">
        <v>277.10000000000002</v>
      </c>
      <c r="E168" s="20">
        <v>271.12</v>
      </c>
      <c r="F168" s="17">
        <v>372671</v>
      </c>
      <c r="G168" s="19">
        <f>+B168/C168-1</f>
        <v>1.0141173895596989E-2</v>
      </c>
    </row>
    <row r="169" spans="1:7" x14ac:dyDescent="0.2">
      <c r="A169" s="14" t="s">
        <v>237</v>
      </c>
      <c r="B169" s="20">
        <v>276.10000000000002</v>
      </c>
      <c r="C169" s="20">
        <v>276.33</v>
      </c>
      <c r="D169" s="20">
        <v>278.16000000000003</v>
      </c>
      <c r="E169" s="20">
        <v>274.41000000000003</v>
      </c>
      <c r="F169" s="17">
        <v>325816</v>
      </c>
      <c r="G169" s="19">
        <f>+B169/C169-1</f>
        <v>-8.3233814641903159E-4</v>
      </c>
    </row>
    <row r="170" spans="1:7" x14ac:dyDescent="0.2">
      <c r="A170" s="14" t="s">
        <v>146</v>
      </c>
      <c r="B170" s="20">
        <v>277.92</v>
      </c>
      <c r="C170" s="20">
        <v>279.25</v>
      </c>
      <c r="D170" s="20">
        <v>280.83999999999997</v>
      </c>
      <c r="E170" s="20">
        <v>277.22000000000003</v>
      </c>
      <c r="F170" s="17">
        <v>852915</v>
      </c>
      <c r="G170" s="19">
        <f>+B170/C170-1</f>
        <v>-4.7627573858549654E-3</v>
      </c>
    </row>
    <row r="171" spans="1:7" x14ac:dyDescent="0.2">
      <c r="A171" s="14" t="s">
        <v>238</v>
      </c>
      <c r="B171" s="20">
        <v>280.33999999999997</v>
      </c>
      <c r="C171" s="20">
        <v>280.67</v>
      </c>
      <c r="D171" s="20">
        <v>283</v>
      </c>
      <c r="E171" s="20">
        <v>279.09500000000003</v>
      </c>
      <c r="F171" s="17">
        <v>421928</v>
      </c>
      <c r="G171" s="19">
        <f>+B171/C171-1</f>
        <v>-1.1757580076247054E-3</v>
      </c>
    </row>
    <row r="172" spans="1:7" x14ac:dyDescent="0.2">
      <c r="A172" s="14" t="s">
        <v>239</v>
      </c>
      <c r="B172" s="20">
        <v>279.39999999999998</v>
      </c>
      <c r="C172" s="20">
        <v>282.76</v>
      </c>
      <c r="D172" s="20">
        <v>283.66500000000002</v>
      </c>
      <c r="E172" s="20">
        <v>277.13</v>
      </c>
      <c r="F172" s="17">
        <v>554177</v>
      </c>
      <c r="G172" s="19">
        <f>+B172/C172-1</f>
        <v>-1.1882868864054319E-2</v>
      </c>
    </row>
    <row r="173" spans="1:7" x14ac:dyDescent="0.2">
      <c r="A173" s="18">
        <v>45269</v>
      </c>
      <c r="B173" s="20">
        <v>284.14</v>
      </c>
      <c r="C173" s="20">
        <v>283.29000000000002</v>
      </c>
      <c r="D173" s="20">
        <v>286.36</v>
      </c>
      <c r="E173" s="20">
        <v>283</v>
      </c>
      <c r="F173" s="17">
        <v>242309</v>
      </c>
      <c r="G173" s="19">
        <f>+B173/C173-1</f>
        <v>3.0004588937131427E-3</v>
      </c>
    </row>
    <row r="174" spans="1:7" x14ac:dyDescent="0.2">
      <c r="A174" s="18">
        <v>45239</v>
      </c>
      <c r="B174" s="20">
        <v>285.95</v>
      </c>
      <c r="C174" s="20">
        <v>286.22000000000003</v>
      </c>
      <c r="D174" s="20">
        <v>287.60000000000002</v>
      </c>
      <c r="E174" s="20">
        <v>283.41000000000003</v>
      </c>
      <c r="F174" s="17">
        <v>387949</v>
      </c>
      <c r="G174" s="19">
        <f>+B174/C174-1</f>
        <v>-9.4333030535964646E-4</v>
      </c>
    </row>
    <row r="175" spans="1:7" x14ac:dyDescent="0.2">
      <c r="A175" s="18">
        <v>45147</v>
      </c>
      <c r="B175" s="20">
        <v>284.31</v>
      </c>
      <c r="C175" s="20">
        <v>288.68</v>
      </c>
      <c r="D175" s="20">
        <v>290.44</v>
      </c>
      <c r="E175" s="20">
        <v>283.755</v>
      </c>
      <c r="F175" s="17">
        <v>389772</v>
      </c>
      <c r="G175" s="19">
        <f>+B175/C175-1</f>
        <v>-1.5137868920604092E-2</v>
      </c>
    </row>
    <row r="176" spans="1:7" x14ac:dyDescent="0.2">
      <c r="A176" s="18">
        <v>45116</v>
      </c>
      <c r="B176" s="20">
        <v>288.60000000000002</v>
      </c>
      <c r="C176" s="20">
        <v>290.14</v>
      </c>
      <c r="D176" s="20">
        <v>290.54000000000002</v>
      </c>
      <c r="E176" s="20">
        <v>283.851</v>
      </c>
      <c r="F176" s="17">
        <v>588355</v>
      </c>
      <c r="G176" s="19">
        <f>+B176/C176-1</f>
        <v>-5.3077824498516391E-3</v>
      </c>
    </row>
    <row r="177" spans="1:7" x14ac:dyDescent="0.2">
      <c r="A177" s="18">
        <v>45086</v>
      </c>
      <c r="B177" s="20">
        <v>293.14</v>
      </c>
      <c r="C177" s="20">
        <v>293</v>
      </c>
      <c r="D177" s="20">
        <v>294.52</v>
      </c>
      <c r="E177" s="20">
        <v>290.24</v>
      </c>
      <c r="F177" s="17">
        <v>338756</v>
      </c>
      <c r="G177" s="19">
        <f>+B177/C177-1</f>
        <v>4.7781569965854587E-4</v>
      </c>
    </row>
    <row r="178" spans="1:7" x14ac:dyDescent="0.2">
      <c r="A178" s="18">
        <v>45055</v>
      </c>
      <c r="B178" s="20">
        <v>294.12</v>
      </c>
      <c r="C178" s="20">
        <v>294.74</v>
      </c>
      <c r="D178" s="20">
        <v>295.42</v>
      </c>
      <c r="E178" s="20">
        <v>290.815</v>
      </c>
      <c r="F178" s="17">
        <v>330081</v>
      </c>
      <c r="G178" s="19">
        <f>+B178/C178-1</f>
        <v>-2.1035488905476463E-3</v>
      </c>
    </row>
    <row r="179" spans="1:7" x14ac:dyDescent="0.2">
      <c r="A179" s="18">
        <v>44935</v>
      </c>
      <c r="B179" s="20">
        <v>295.79000000000002</v>
      </c>
      <c r="C179" s="20">
        <v>297.08</v>
      </c>
      <c r="D179" s="20">
        <v>299</v>
      </c>
      <c r="E179" s="20">
        <v>293.97000000000003</v>
      </c>
      <c r="F179" s="17">
        <v>366471</v>
      </c>
      <c r="G179" s="19">
        <f>+B179/C179-1</f>
        <v>-4.3422647098423361E-3</v>
      </c>
    </row>
    <row r="180" spans="1:7" x14ac:dyDescent="0.2">
      <c r="A180" s="14" t="s">
        <v>240</v>
      </c>
      <c r="B180" s="20">
        <v>294.83999999999997</v>
      </c>
      <c r="C180" s="20">
        <v>295.17</v>
      </c>
      <c r="D180" s="20">
        <v>298.0299</v>
      </c>
      <c r="E180" s="20">
        <v>293.29000000000002</v>
      </c>
      <c r="F180" s="17">
        <v>484222</v>
      </c>
      <c r="G180" s="19">
        <f>+B180/C180-1</f>
        <v>-1.1179997967274424E-3</v>
      </c>
    </row>
    <row r="181" spans="1:7" x14ac:dyDescent="0.2">
      <c r="A181" s="14" t="s">
        <v>241</v>
      </c>
      <c r="B181" s="20">
        <v>293.66000000000003</v>
      </c>
      <c r="C181" s="20">
        <v>292.89999999999998</v>
      </c>
      <c r="D181" s="20">
        <v>296.31</v>
      </c>
      <c r="E181" s="20">
        <v>292.01499999999999</v>
      </c>
      <c r="F181" s="17">
        <v>307049</v>
      </c>
      <c r="G181" s="19">
        <f>+B181/C181-1</f>
        <v>2.5947422328440606E-3</v>
      </c>
    </row>
    <row r="182" spans="1:7" x14ac:dyDescent="0.2">
      <c r="A182" s="14" t="s">
        <v>242</v>
      </c>
      <c r="B182" s="20">
        <v>293.04000000000002</v>
      </c>
      <c r="C182" s="20">
        <v>286.87</v>
      </c>
      <c r="D182" s="20">
        <v>293.94</v>
      </c>
      <c r="E182" s="20">
        <v>285.7312</v>
      </c>
      <c r="F182" s="17">
        <v>395146</v>
      </c>
      <c r="G182" s="19">
        <f>+B182/C182-1</f>
        <v>2.1508000139436101E-2</v>
      </c>
    </row>
    <row r="183" spans="1:7" x14ac:dyDescent="0.2">
      <c r="A183" s="14" t="s">
        <v>243</v>
      </c>
      <c r="B183" s="20">
        <v>287.64999999999998</v>
      </c>
      <c r="C183" s="20">
        <v>286.60000000000002</v>
      </c>
      <c r="D183" s="20">
        <v>290.58980000000003</v>
      </c>
      <c r="E183" s="20">
        <v>285.70999999999998</v>
      </c>
      <c r="F183" s="17">
        <v>273979</v>
      </c>
      <c r="G183" s="19">
        <f>+B183/C183-1</f>
        <v>3.6636427076062184E-3</v>
      </c>
    </row>
    <row r="184" spans="1:7" x14ac:dyDescent="0.2">
      <c r="A184" s="14" t="s">
        <v>147</v>
      </c>
      <c r="B184" s="20">
        <v>286.39</v>
      </c>
      <c r="C184" s="20">
        <v>285.55</v>
      </c>
      <c r="D184" s="20">
        <v>288.39</v>
      </c>
      <c r="E184" s="20">
        <v>283.51</v>
      </c>
      <c r="F184" s="17">
        <v>311482</v>
      </c>
      <c r="G184" s="19">
        <f>+B184/C184-1</f>
        <v>2.941691472596597E-3</v>
      </c>
    </row>
    <row r="185" spans="1:7" x14ac:dyDescent="0.2">
      <c r="A185" s="14" t="s">
        <v>244</v>
      </c>
      <c r="B185" s="20">
        <v>284.58</v>
      </c>
      <c r="C185" s="20">
        <v>291.85000000000002</v>
      </c>
      <c r="D185" s="20">
        <v>291.95</v>
      </c>
      <c r="E185" s="20">
        <v>284.01</v>
      </c>
      <c r="F185" s="17">
        <v>343826</v>
      </c>
      <c r="G185" s="19">
        <f>+B185/C185-1</f>
        <v>-2.4910056535891845E-2</v>
      </c>
    </row>
    <row r="186" spans="1:7" x14ac:dyDescent="0.2">
      <c r="A186" s="14" t="s">
        <v>245</v>
      </c>
      <c r="B186" s="20">
        <v>289.87</v>
      </c>
      <c r="C186" s="20">
        <v>288.29000000000002</v>
      </c>
      <c r="D186" s="20">
        <v>290.72000000000003</v>
      </c>
      <c r="E186" s="20">
        <v>285.27499999999998</v>
      </c>
      <c r="F186" s="17">
        <v>290573</v>
      </c>
      <c r="G186" s="19">
        <f>+B186/C186-1</f>
        <v>5.4805924589822475E-3</v>
      </c>
    </row>
    <row r="187" spans="1:7" x14ac:dyDescent="0.2">
      <c r="A187" s="14" t="s">
        <v>246</v>
      </c>
      <c r="B187" s="20">
        <v>286.86</v>
      </c>
      <c r="C187" s="20">
        <v>285.04000000000002</v>
      </c>
      <c r="D187" s="20">
        <v>288.31</v>
      </c>
      <c r="E187" s="20">
        <v>284.72000000000003</v>
      </c>
      <c r="F187" s="17">
        <v>473324</v>
      </c>
      <c r="G187" s="19">
        <f>+B187/C187-1</f>
        <v>6.3850687622788449E-3</v>
      </c>
    </row>
    <row r="188" spans="1:7" x14ac:dyDescent="0.2">
      <c r="A188" s="14" t="s">
        <v>247</v>
      </c>
      <c r="B188" s="20">
        <v>283.64999999999998</v>
      </c>
      <c r="C188" s="20">
        <v>281.89999999999998</v>
      </c>
      <c r="D188" s="20">
        <v>286.55</v>
      </c>
      <c r="E188" s="20">
        <v>281.89999999999998</v>
      </c>
      <c r="F188" s="17">
        <v>482339</v>
      </c>
      <c r="G188" s="19">
        <f>+B188/C188-1</f>
        <v>6.2078751330258974E-3</v>
      </c>
    </row>
    <row r="189" spans="1:7" x14ac:dyDescent="0.2">
      <c r="A189" s="14" t="s">
        <v>148</v>
      </c>
      <c r="B189" s="20">
        <v>281.32</v>
      </c>
      <c r="C189" s="20">
        <v>278.04000000000002</v>
      </c>
      <c r="D189" s="20">
        <v>283.60000000000002</v>
      </c>
      <c r="E189" s="20">
        <v>276.64</v>
      </c>
      <c r="F189" s="17">
        <v>535725</v>
      </c>
      <c r="G189" s="19">
        <f>+B189/C189-1</f>
        <v>1.1796863760609844E-2</v>
      </c>
    </row>
    <row r="190" spans="1:7" x14ac:dyDescent="0.2">
      <c r="A190" s="14" t="s">
        <v>248</v>
      </c>
      <c r="B190" s="20">
        <v>280.39999999999998</v>
      </c>
      <c r="C190" s="20">
        <v>289.99</v>
      </c>
      <c r="D190" s="20">
        <v>290.8</v>
      </c>
      <c r="E190" s="20">
        <v>280.16000000000003</v>
      </c>
      <c r="F190" s="17">
        <v>671974</v>
      </c>
      <c r="G190" s="19">
        <f>+B190/C190-1</f>
        <v>-3.3070105865719568E-2</v>
      </c>
    </row>
    <row r="191" spans="1:7" x14ac:dyDescent="0.2">
      <c r="A191" s="14" t="s">
        <v>249</v>
      </c>
      <c r="B191" s="20">
        <v>290.81</v>
      </c>
      <c r="C191" s="20">
        <v>290.42</v>
      </c>
      <c r="D191" s="20">
        <v>292</v>
      </c>
      <c r="E191" s="20">
        <v>288.45999999999998</v>
      </c>
      <c r="F191" s="17">
        <v>474051</v>
      </c>
      <c r="G191" s="19">
        <f>+B191/C191-1</f>
        <v>1.3428827215755668E-3</v>
      </c>
    </row>
    <row r="192" spans="1:7" x14ac:dyDescent="0.2">
      <c r="A192" s="14" t="s">
        <v>250</v>
      </c>
      <c r="B192" s="20">
        <v>291.95999999999998</v>
      </c>
      <c r="C192" s="20">
        <v>291.74</v>
      </c>
      <c r="D192" s="20">
        <v>293.44</v>
      </c>
      <c r="E192" s="20">
        <v>290.47000000000003</v>
      </c>
      <c r="F192" s="17">
        <v>551067</v>
      </c>
      <c r="G192" s="19">
        <f>+B192/C192-1</f>
        <v>7.5409611297727608E-4</v>
      </c>
    </row>
    <row r="193" spans="1:7" x14ac:dyDescent="0.2">
      <c r="A193" s="14" t="s">
        <v>251</v>
      </c>
      <c r="B193" s="20">
        <v>294.25</v>
      </c>
      <c r="C193" s="20">
        <v>288.95</v>
      </c>
      <c r="D193" s="20">
        <v>295.08</v>
      </c>
      <c r="E193" s="20">
        <v>288.2</v>
      </c>
      <c r="F193" s="17">
        <v>716667</v>
      </c>
      <c r="G193" s="19">
        <f>+B193/C193-1</f>
        <v>1.8342273749783811E-2</v>
      </c>
    </row>
    <row r="194" spans="1:7" x14ac:dyDescent="0.2">
      <c r="A194" s="18">
        <v>45238</v>
      </c>
      <c r="B194" s="20">
        <v>292</v>
      </c>
      <c r="C194" s="20">
        <v>288.24</v>
      </c>
      <c r="D194" s="20">
        <v>295.26</v>
      </c>
      <c r="E194" s="20">
        <v>288.24</v>
      </c>
      <c r="F194" s="17">
        <v>553379</v>
      </c>
      <c r="G194" s="19">
        <f>+B194/C194-1</f>
        <v>1.3044684984734989E-2</v>
      </c>
    </row>
    <row r="195" spans="1:7" x14ac:dyDescent="0.2">
      <c r="A195" s="18">
        <v>45207</v>
      </c>
      <c r="B195" s="20">
        <v>291.51</v>
      </c>
      <c r="C195" s="20">
        <v>288.16000000000003</v>
      </c>
      <c r="D195" s="20">
        <v>294</v>
      </c>
      <c r="E195" s="20">
        <v>287.23</v>
      </c>
      <c r="F195" s="17">
        <v>610307</v>
      </c>
      <c r="G195" s="19">
        <f>+B195/C195-1</f>
        <v>1.1625485841199268E-2</v>
      </c>
    </row>
    <row r="196" spans="1:7" x14ac:dyDescent="0.2">
      <c r="A196" s="18">
        <v>45177</v>
      </c>
      <c r="B196" s="20">
        <v>286.88</v>
      </c>
      <c r="C196" s="20">
        <v>290</v>
      </c>
      <c r="D196" s="20">
        <v>293.11500000000001</v>
      </c>
      <c r="E196" s="20">
        <v>286.39</v>
      </c>
      <c r="F196" s="17">
        <v>444947</v>
      </c>
      <c r="G196" s="19">
        <f>+B196/C196-1</f>
        <v>-1.0758620689655163E-2</v>
      </c>
    </row>
    <row r="197" spans="1:7" x14ac:dyDescent="0.2">
      <c r="A197" s="18">
        <v>45146</v>
      </c>
      <c r="B197" s="20">
        <v>291.56</v>
      </c>
      <c r="C197" s="20">
        <v>290.2</v>
      </c>
      <c r="D197" s="20">
        <v>292</v>
      </c>
      <c r="E197" s="20">
        <v>283.51</v>
      </c>
      <c r="F197" s="17">
        <v>655290</v>
      </c>
      <c r="G197" s="19">
        <f>+B197/C197-1</f>
        <v>4.686423156443853E-3</v>
      </c>
    </row>
    <row r="198" spans="1:7" x14ac:dyDescent="0.2">
      <c r="A198" s="18">
        <v>45115</v>
      </c>
      <c r="B198" s="20">
        <v>293.11</v>
      </c>
      <c r="C198" s="20">
        <v>290.14</v>
      </c>
      <c r="D198" s="20">
        <v>295.56</v>
      </c>
      <c r="E198" s="20">
        <v>288.45499999999998</v>
      </c>
      <c r="F198" s="17">
        <v>671808</v>
      </c>
      <c r="G198" s="19">
        <f>+B198/C198-1</f>
        <v>1.0236437581857105E-2</v>
      </c>
    </row>
    <row r="199" spans="1:7" x14ac:dyDescent="0.2">
      <c r="A199" s="18">
        <v>45024</v>
      </c>
      <c r="B199" s="20">
        <v>290.42</v>
      </c>
      <c r="C199" s="20">
        <v>296.83</v>
      </c>
      <c r="D199" s="20">
        <v>297.33</v>
      </c>
      <c r="E199" s="20">
        <v>288.48</v>
      </c>
      <c r="F199" s="17">
        <v>1273050</v>
      </c>
      <c r="G199" s="19">
        <f>+B199/C199-1</f>
        <v>-2.1594852272344367E-2</v>
      </c>
    </row>
    <row r="200" spans="1:7" x14ac:dyDescent="0.2">
      <c r="A200" s="18">
        <v>44993</v>
      </c>
      <c r="B200" s="20">
        <v>296.95</v>
      </c>
      <c r="C200" s="20">
        <v>299.76</v>
      </c>
      <c r="D200" s="20">
        <v>303.13</v>
      </c>
      <c r="E200" s="20">
        <v>288</v>
      </c>
      <c r="F200" s="17">
        <v>1836026</v>
      </c>
      <c r="G200" s="19">
        <f>+B200/C200-1</f>
        <v>-9.3741659994662774E-3</v>
      </c>
    </row>
    <row r="201" spans="1:7" x14ac:dyDescent="0.2">
      <c r="A201" s="18">
        <v>44965</v>
      </c>
      <c r="B201" s="20">
        <v>299.62</v>
      </c>
      <c r="C201" s="20">
        <v>332.5</v>
      </c>
      <c r="D201" s="20">
        <v>332.5</v>
      </c>
      <c r="E201" s="20">
        <v>297.74009999999998</v>
      </c>
      <c r="F201" s="17">
        <v>2402413</v>
      </c>
      <c r="G201" s="19">
        <f>+B201/C201-1</f>
        <v>-9.8887218045112801E-2</v>
      </c>
    </row>
    <row r="202" spans="1:7" x14ac:dyDescent="0.2">
      <c r="A202" s="18">
        <v>44934</v>
      </c>
      <c r="B202" s="20">
        <v>370.78</v>
      </c>
      <c r="C202" s="20">
        <v>366.92</v>
      </c>
      <c r="D202" s="20">
        <v>373.14</v>
      </c>
      <c r="E202" s="20">
        <v>364.43</v>
      </c>
      <c r="F202" s="17">
        <v>748706</v>
      </c>
      <c r="G202" s="19">
        <f>+B202/C202-1</f>
        <v>1.0520004360623503E-2</v>
      </c>
    </row>
    <row r="203" spans="1:7" x14ac:dyDescent="0.2">
      <c r="A203" s="14" t="s">
        <v>252</v>
      </c>
      <c r="B203" s="20">
        <v>368.76</v>
      </c>
      <c r="C203" s="20">
        <v>370.41</v>
      </c>
      <c r="D203" s="20">
        <v>374.04</v>
      </c>
      <c r="E203" s="20">
        <v>367.21</v>
      </c>
      <c r="F203" s="17">
        <v>417574</v>
      </c>
      <c r="G203" s="19">
        <f>+B203/C203-1</f>
        <v>-4.4545233659999406E-3</v>
      </c>
    </row>
    <row r="204" spans="1:7" x14ac:dyDescent="0.2">
      <c r="A204" s="14" t="s">
        <v>149</v>
      </c>
      <c r="B204" s="20">
        <v>368.46</v>
      </c>
      <c r="C204" s="20">
        <v>366.51</v>
      </c>
      <c r="D204" s="20">
        <v>371.09</v>
      </c>
      <c r="E204" s="20">
        <v>363.08</v>
      </c>
      <c r="F204" s="17">
        <v>438052</v>
      </c>
      <c r="G204" s="19">
        <f>+B204/C204-1</f>
        <v>5.3204551035441749E-3</v>
      </c>
    </row>
    <row r="205" spans="1:7" x14ac:dyDescent="0.2">
      <c r="A205" s="14" t="s">
        <v>253</v>
      </c>
      <c r="B205" s="20">
        <v>361.09</v>
      </c>
      <c r="C205" s="20">
        <v>361.98</v>
      </c>
      <c r="D205" s="20">
        <v>371</v>
      </c>
      <c r="E205" s="20">
        <v>359.31</v>
      </c>
      <c r="F205" s="17">
        <v>609295</v>
      </c>
      <c r="G205" s="19">
        <f>+B205/C205-1</f>
        <v>-2.458699375656237E-3</v>
      </c>
    </row>
    <row r="206" spans="1:7" x14ac:dyDescent="0.2">
      <c r="A206" s="14" t="s">
        <v>254</v>
      </c>
      <c r="B206" s="20">
        <v>358</v>
      </c>
      <c r="C206" s="20">
        <v>352</v>
      </c>
      <c r="D206" s="20">
        <v>360.83</v>
      </c>
      <c r="E206" s="20">
        <v>352</v>
      </c>
      <c r="F206" s="17">
        <v>356069</v>
      </c>
      <c r="G206" s="19">
        <f>+B206/C206-1</f>
        <v>1.7045454545454586E-2</v>
      </c>
    </row>
    <row r="207" spans="1:7" x14ac:dyDescent="0.2">
      <c r="A207" s="14" t="s">
        <v>255</v>
      </c>
      <c r="B207" s="20">
        <v>353.82</v>
      </c>
      <c r="C207" s="20">
        <v>351.07</v>
      </c>
      <c r="D207" s="20">
        <v>354.32</v>
      </c>
      <c r="E207" s="20">
        <v>350.39</v>
      </c>
      <c r="F207" s="17">
        <v>239952</v>
      </c>
      <c r="G207" s="19">
        <f>+B207/C207-1</f>
        <v>7.8331956589854368E-3</v>
      </c>
    </row>
    <row r="208" spans="1:7" x14ac:dyDescent="0.2">
      <c r="A208" s="14" t="s">
        <v>256</v>
      </c>
      <c r="B208" s="20">
        <v>350.98</v>
      </c>
      <c r="C208" s="20">
        <v>351.41</v>
      </c>
      <c r="D208" s="20">
        <v>355.5</v>
      </c>
      <c r="E208" s="20">
        <v>348.19</v>
      </c>
      <c r="F208" s="17">
        <v>406461</v>
      </c>
      <c r="G208" s="19">
        <f>+B208/C208-1</f>
        <v>-1.2236418997751963E-3</v>
      </c>
    </row>
    <row r="209" spans="1:7" x14ac:dyDescent="0.2">
      <c r="A209" s="14" t="s">
        <v>150</v>
      </c>
      <c r="B209" s="20">
        <v>350.18</v>
      </c>
      <c r="C209" s="20">
        <v>362</v>
      </c>
      <c r="D209" s="20">
        <v>362.15</v>
      </c>
      <c r="E209" s="20">
        <v>349.84</v>
      </c>
      <c r="F209" s="17">
        <v>509808</v>
      </c>
      <c r="G209" s="19">
        <f>+B209/C209-1</f>
        <v>-3.2651933701657421E-2</v>
      </c>
    </row>
    <row r="210" spans="1:7" x14ac:dyDescent="0.2">
      <c r="A210" s="14" t="s">
        <v>257</v>
      </c>
      <c r="B210" s="20">
        <v>357.61</v>
      </c>
      <c r="C210" s="20">
        <v>362.16</v>
      </c>
      <c r="D210" s="20">
        <v>363.97</v>
      </c>
      <c r="E210" s="20">
        <v>356.23</v>
      </c>
      <c r="F210" s="17">
        <v>304969</v>
      </c>
      <c r="G210" s="19">
        <f>+B210/C210-1</f>
        <v>-1.2563507841837906E-2</v>
      </c>
    </row>
    <row r="211" spans="1:7" x14ac:dyDescent="0.2">
      <c r="A211" s="14" t="s">
        <v>258</v>
      </c>
      <c r="B211" s="20">
        <v>365.47</v>
      </c>
      <c r="C211" s="20">
        <v>365.07</v>
      </c>
      <c r="D211" s="20">
        <v>368.8</v>
      </c>
      <c r="E211" s="20">
        <v>360.91329999999999</v>
      </c>
      <c r="F211" s="17">
        <v>380166</v>
      </c>
      <c r="G211" s="19">
        <f>+B211/C211-1</f>
        <v>1.0956802804942267E-3</v>
      </c>
    </row>
    <row r="212" spans="1:7" x14ac:dyDescent="0.2">
      <c r="A212" s="14" t="s">
        <v>259</v>
      </c>
      <c r="B212" s="20">
        <v>363.75</v>
      </c>
      <c r="C212" s="20">
        <v>359.2</v>
      </c>
      <c r="D212" s="20">
        <v>365.21499999999997</v>
      </c>
      <c r="E212" s="20">
        <v>358.45</v>
      </c>
      <c r="F212" s="17">
        <v>500970</v>
      </c>
      <c r="G212" s="19">
        <f>+B212/C212-1</f>
        <v>1.2667037861915365E-2</v>
      </c>
    </row>
    <row r="213" spans="1:7" x14ac:dyDescent="0.2">
      <c r="A213" s="14" t="s">
        <v>260</v>
      </c>
      <c r="B213" s="20">
        <v>358.99</v>
      </c>
      <c r="C213" s="20">
        <v>353.92</v>
      </c>
      <c r="D213" s="20">
        <v>360.77</v>
      </c>
      <c r="E213" s="20">
        <v>353.82</v>
      </c>
      <c r="F213" s="17">
        <v>362695</v>
      </c>
      <c r="G213" s="19">
        <f>+B213/C213-1</f>
        <v>1.4325271247739524E-2</v>
      </c>
    </row>
    <row r="214" spans="1:7" x14ac:dyDescent="0.2">
      <c r="A214" s="14" t="s">
        <v>151</v>
      </c>
      <c r="B214" s="20">
        <v>355.01</v>
      </c>
      <c r="C214" s="20">
        <v>349.65</v>
      </c>
      <c r="D214" s="20">
        <v>355.53</v>
      </c>
      <c r="E214" s="20">
        <v>347.59500000000003</v>
      </c>
      <c r="F214" s="17">
        <v>709333</v>
      </c>
      <c r="G214" s="19">
        <f>+B214/C214-1</f>
        <v>1.5329615329615409E-2</v>
      </c>
    </row>
    <row r="215" spans="1:7" x14ac:dyDescent="0.2">
      <c r="A215" s="14" t="s">
        <v>261</v>
      </c>
      <c r="B215" s="20">
        <v>349.65</v>
      </c>
      <c r="C215" s="20">
        <v>343.01</v>
      </c>
      <c r="D215" s="20">
        <v>351.92</v>
      </c>
      <c r="E215" s="20">
        <v>342.125</v>
      </c>
      <c r="F215" s="17">
        <v>509515</v>
      </c>
      <c r="G215" s="19">
        <f>+B215/C215-1</f>
        <v>1.9358036208856788E-2</v>
      </c>
    </row>
    <row r="216" spans="1:7" x14ac:dyDescent="0.2">
      <c r="A216" s="18">
        <v>45267</v>
      </c>
      <c r="B216" s="20">
        <v>340.9</v>
      </c>
      <c r="C216" s="20">
        <v>344</v>
      </c>
      <c r="D216" s="20">
        <v>344.98</v>
      </c>
      <c r="E216" s="20">
        <v>337.63</v>
      </c>
      <c r="F216" s="17">
        <v>503967</v>
      </c>
      <c r="G216" s="19">
        <f>+B216/C216-1</f>
        <v>-9.011627906976849E-3</v>
      </c>
    </row>
    <row r="217" spans="1:7" x14ac:dyDescent="0.2">
      <c r="A217" s="18">
        <v>45237</v>
      </c>
      <c r="B217" s="20">
        <v>338.81</v>
      </c>
      <c r="C217" s="20">
        <v>334.82</v>
      </c>
      <c r="D217" s="20">
        <v>339.65</v>
      </c>
      <c r="E217" s="20">
        <v>331.82</v>
      </c>
      <c r="F217" s="17">
        <v>443486</v>
      </c>
      <c r="G217" s="19">
        <f>+B217/C217-1</f>
        <v>1.1916850845230309E-2</v>
      </c>
    </row>
    <row r="218" spans="1:7" x14ac:dyDescent="0.2">
      <c r="A218" s="18">
        <v>45206</v>
      </c>
      <c r="B218" s="20">
        <v>334.87</v>
      </c>
      <c r="C218" s="20">
        <v>323.07</v>
      </c>
      <c r="D218" s="20">
        <v>337.27</v>
      </c>
      <c r="E218" s="20">
        <v>322.47000000000003</v>
      </c>
      <c r="F218" s="17">
        <v>718869</v>
      </c>
      <c r="G218" s="19">
        <f>+B218/C218-1</f>
        <v>3.6524592193642347E-2</v>
      </c>
    </row>
    <row r="219" spans="1:7" x14ac:dyDescent="0.2">
      <c r="A219" s="18">
        <v>45114</v>
      </c>
      <c r="B219" s="20">
        <v>324.51</v>
      </c>
      <c r="C219" s="20">
        <v>322.60000000000002</v>
      </c>
      <c r="D219" s="20">
        <v>327.565</v>
      </c>
      <c r="E219" s="20">
        <v>321.13</v>
      </c>
      <c r="F219" s="17">
        <v>397900</v>
      </c>
      <c r="G219" s="19">
        <f>+B219/C219-1</f>
        <v>5.9206447613142643E-3</v>
      </c>
    </row>
    <row r="220" spans="1:7" x14ac:dyDescent="0.2">
      <c r="A220" s="18">
        <v>45084</v>
      </c>
      <c r="B220" s="20">
        <v>323.88</v>
      </c>
      <c r="C220" s="20">
        <v>313.68</v>
      </c>
      <c r="D220" s="20">
        <v>325.39999999999998</v>
      </c>
      <c r="E220" s="20">
        <v>312.79000000000002</v>
      </c>
      <c r="F220" s="17">
        <v>600392</v>
      </c>
      <c r="G220" s="19">
        <f>+B220/C220-1</f>
        <v>3.2517214996174326E-2</v>
      </c>
    </row>
    <row r="221" spans="1:7" x14ac:dyDescent="0.2">
      <c r="A221" s="18">
        <v>45053</v>
      </c>
      <c r="B221" s="20">
        <v>317.89</v>
      </c>
      <c r="C221" s="20">
        <v>317.06</v>
      </c>
      <c r="D221" s="20">
        <v>319.05</v>
      </c>
      <c r="E221" s="20">
        <v>314.33</v>
      </c>
      <c r="F221" s="17">
        <v>333267</v>
      </c>
      <c r="G221" s="19">
        <f>+B221/C221-1</f>
        <v>2.6178010471202828E-3</v>
      </c>
    </row>
    <row r="222" spans="1:7" x14ac:dyDescent="0.2">
      <c r="A222" s="18">
        <v>44992</v>
      </c>
      <c r="B222" s="20">
        <v>319.62</v>
      </c>
      <c r="C222" s="20">
        <v>320.18</v>
      </c>
      <c r="D222" s="20">
        <v>321.92</v>
      </c>
      <c r="E222" s="20">
        <v>317.66000000000003</v>
      </c>
      <c r="F222" s="17">
        <v>198691</v>
      </c>
      <c r="G222" s="19">
        <f>+B222/C222-1</f>
        <v>-1.7490161783996205E-3</v>
      </c>
    </row>
    <row r="223" spans="1:7" x14ac:dyDescent="0.2">
      <c r="A223" s="14" t="s">
        <v>152</v>
      </c>
      <c r="B223" s="20">
        <v>321.24</v>
      </c>
      <c r="C223" s="20">
        <v>317.19</v>
      </c>
      <c r="D223" s="20">
        <v>322.32</v>
      </c>
      <c r="E223" s="20">
        <v>315.08</v>
      </c>
      <c r="F223" s="17">
        <v>461317</v>
      </c>
      <c r="G223" s="19">
        <f>+B223/C223-1</f>
        <v>1.2768372268987083E-2</v>
      </c>
    </row>
    <row r="224" spans="1:7" x14ac:dyDescent="0.2">
      <c r="A224" s="14" t="s">
        <v>262</v>
      </c>
      <c r="B224" s="20">
        <v>313.68</v>
      </c>
      <c r="C224" s="20">
        <v>312.23</v>
      </c>
      <c r="D224" s="20">
        <v>316.17669999999998</v>
      </c>
      <c r="E224" s="20">
        <v>309.92</v>
      </c>
      <c r="F224" s="17">
        <v>336161</v>
      </c>
      <c r="G224" s="19">
        <f>+B224/C224-1</f>
        <v>4.6440124267366212E-3</v>
      </c>
    </row>
    <row r="225" spans="1:7" x14ac:dyDescent="0.2">
      <c r="A225" s="14" t="s">
        <v>263</v>
      </c>
      <c r="B225" s="20">
        <v>312.23</v>
      </c>
      <c r="C225" s="20">
        <v>316.11</v>
      </c>
      <c r="D225" s="20">
        <v>320.20999999999998</v>
      </c>
      <c r="E225" s="20">
        <v>309.29500000000002</v>
      </c>
      <c r="F225" s="17">
        <v>653615</v>
      </c>
      <c r="G225" s="19">
        <f>+B225/C225-1</f>
        <v>-1.2274208345196325E-2</v>
      </c>
    </row>
    <row r="226" spans="1:7" x14ac:dyDescent="0.2">
      <c r="A226" s="14" t="s">
        <v>264</v>
      </c>
      <c r="B226" s="20">
        <v>313.97000000000003</v>
      </c>
      <c r="C226" s="20">
        <v>312.58</v>
      </c>
      <c r="D226" s="20">
        <v>316.45</v>
      </c>
      <c r="E226" s="20">
        <v>309.79109999999997</v>
      </c>
      <c r="F226" s="17">
        <v>456397</v>
      </c>
      <c r="G226" s="19">
        <f>+B226/C226-1</f>
        <v>4.4468616034296637E-3</v>
      </c>
    </row>
    <row r="227" spans="1:7" x14ac:dyDescent="0.2">
      <c r="A227" s="14" t="s">
        <v>265</v>
      </c>
      <c r="B227" s="20">
        <v>310.8</v>
      </c>
      <c r="C227" s="20">
        <v>304.83</v>
      </c>
      <c r="D227" s="20">
        <v>311.375</v>
      </c>
      <c r="E227" s="20">
        <v>304.29500000000002</v>
      </c>
      <c r="F227" s="17">
        <v>372517</v>
      </c>
      <c r="G227" s="19">
        <f>+B227/C227-1</f>
        <v>1.9584686546599839E-2</v>
      </c>
    </row>
    <row r="228" spans="1:7" x14ac:dyDescent="0.2">
      <c r="A228" s="14" t="s">
        <v>153</v>
      </c>
      <c r="B228" s="20">
        <v>306.2</v>
      </c>
      <c r="C228" s="20">
        <v>303.3</v>
      </c>
      <c r="D228" s="20">
        <v>308.20999999999998</v>
      </c>
      <c r="E228" s="20">
        <v>302.82029999999997</v>
      </c>
      <c r="F228" s="17">
        <v>608375</v>
      </c>
      <c r="G228" s="19">
        <f>+B228/C228-1</f>
        <v>9.5614902736562701E-3</v>
      </c>
    </row>
    <row r="229" spans="1:7" x14ac:dyDescent="0.2">
      <c r="A229" s="14" t="s">
        <v>266</v>
      </c>
      <c r="B229" s="20">
        <v>306.75</v>
      </c>
      <c r="C229" s="20">
        <v>310.95</v>
      </c>
      <c r="D229" s="20">
        <v>311.44799999999998</v>
      </c>
      <c r="E229" s="20">
        <v>305.88499999999999</v>
      </c>
      <c r="F229" s="17">
        <v>613491</v>
      </c>
      <c r="G229" s="19">
        <f>+B229/C229-1</f>
        <v>-1.3506994693680663E-2</v>
      </c>
    </row>
    <row r="230" spans="1:7" x14ac:dyDescent="0.2">
      <c r="A230" s="14" t="s">
        <v>267</v>
      </c>
      <c r="B230" s="20">
        <v>312.44</v>
      </c>
      <c r="C230" s="20">
        <v>319.10000000000002</v>
      </c>
      <c r="D230" s="20">
        <v>321.24</v>
      </c>
      <c r="E230" s="20">
        <v>310.53500000000003</v>
      </c>
      <c r="F230" s="17">
        <v>484435</v>
      </c>
      <c r="G230" s="19">
        <f>+B230/C230-1</f>
        <v>-2.0871200250705213E-2</v>
      </c>
    </row>
    <row r="231" spans="1:7" x14ac:dyDescent="0.2">
      <c r="A231" s="14" t="s">
        <v>268</v>
      </c>
      <c r="B231" s="20">
        <v>322.45999999999998</v>
      </c>
      <c r="C231" s="20">
        <v>316.04000000000002</v>
      </c>
      <c r="D231" s="20">
        <v>323.38</v>
      </c>
      <c r="E231" s="20">
        <v>314.70499999999998</v>
      </c>
      <c r="F231" s="17">
        <v>495622</v>
      </c>
      <c r="G231" s="19">
        <f>+B231/C231-1</f>
        <v>2.03138843184405E-2</v>
      </c>
    </row>
    <row r="232" spans="1:7" x14ac:dyDescent="0.2">
      <c r="A232" s="14" t="s">
        <v>154</v>
      </c>
      <c r="B232" s="20">
        <v>319.92</v>
      </c>
      <c r="C232" s="20">
        <v>327.27999999999997</v>
      </c>
      <c r="D232" s="20">
        <v>328.88</v>
      </c>
      <c r="E232" s="20">
        <v>318.02999999999997</v>
      </c>
      <c r="F232" s="17">
        <v>672194</v>
      </c>
      <c r="G232" s="19">
        <f>+B232/C232-1</f>
        <v>-2.2488389146907761E-2</v>
      </c>
    </row>
    <row r="233" spans="1:7" x14ac:dyDescent="0.2">
      <c r="A233" s="14" t="s">
        <v>269</v>
      </c>
      <c r="B233" s="20">
        <v>323.95</v>
      </c>
      <c r="C233" s="20">
        <v>318.22000000000003</v>
      </c>
      <c r="D233" s="20">
        <v>324.77999999999997</v>
      </c>
      <c r="E233" s="20">
        <v>315.815</v>
      </c>
      <c r="F233" s="17">
        <v>552169</v>
      </c>
      <c r="G233" s="19">
        <f>+B233/C233-1</f>
        <v>1.8006410659292094E-2</v>
      </c>
    </row>
    <row r="234" spans="1:7" x14ac:dyDescent="0.2">
      <c r="A234" s="14" t="s">
        <v>270</v>
      </c>
      <c r="B234" s="20">
        <v>319.91000000000003</v>
      </c>
      <c r="C234" s="20">
        <v>322.74</v>
      </c>
      <c r="D234" s="20">
        <v>328</v>
      </c>
      <c r="E234" s="20">
        <v>317.76</v>
      </c>
      <c r="F234" s="17">
        <v>505298</v>
      </c>
      <c r="G234" s="19">
        <f>+B234/C234-1</f>
        <v>-8.7686682778707059E-3</v>
      </c>
    </row>
    <row r="235" spans="1:7" x14ac:dyDescent="0.2">
      <c r="A235" s="14" t="s">
        <v>271</v>
      </c>
      <c r="B235" s="20">
        <v>322.74</v>
      </c>
      <c r="C235" s="20">
        <v>315.60000000000002</v>
      </c>
      <c r="D235" s="20">
        <v>323.27999999999997</v>
      </c>
      <c r="E235" s="20">
        <v>314.45</v>
      </c>
      <c r="F235" s="17">
        <v>508974</v>
      </c>
      <c r="G235" s="19">
        <f>+B235/C235-1</f>
        <v>2.262357414448668E-2</v>
      </c>
    </row>
    <row r="236" spans="1:7" x14ac:dyDescent="0.2">
      <c r="A236" s="18">
        <v>45266</v>
      </c>
      <c r="B236" s="20">
        <v>312.57</v>
      </c>
      <c r="C236" s="20">
        <v>307.27999999999997</v>
      </c>
      <c r="D236" s="20">
        <v>313.62</v>
      </c>
      <c r="E236" s="20">
        <v>306</v>
      </c>
      <c r="F236" s="17">
        <v>366010</v>
      </c>
      <c r="G236" s="19">
        <f>+B236/C236-1</f>
        <v>1.7215568862275488E-2</v>
      </c>
    </row>
    <row r="237" spans="1:7" x14ac:dyDescent="0.2">
      <c r="A237" s="18">
        <v>45175</v>
      </c>
      <c r="B237" s="20">
        <v>304.7</v>
      </c>
      <c r="C237" s="20">
        <v>306.67</v>
      </c>
      <c r="D237" s="20">
        <v>308.64499999999998</v>
      </c>
      <c r="E237" s="20">
        <v>303.86</v>
      </c>
      <c r="F237" s="17">
        <v>418371</v>
      </c>
      <c r="G237" s="19">
        <f>+B237/C237-1</f>
        <v>-6.4238432190955042E-3</v>
      </c>
    </row>
    <row r="238" spans="1:7" x14ac:dyDescent="0.2">
      <c r="A238" s="18">
        <v>45144</v>
      </c>
      <c r="B238" s="20">
        <v>305.01</v>
      </c>
      <c r="C238" s="20">
        <v>302.89999999999998</v>
      </c>
      <c r="D238" s="20">
        <v>308.70999999999998</v>
      </c>
      <c r="E238" s="20">
        <v>301.52</v>
      </c>
      <c r="F238" s="17">
        <v>487080</v>
      </c>
      <c r="G238" s="19">
        <f>+B238/C238-1</f>
        <v>6.9659953780125683E-3</v>
      </c>
    </row>
    <row r="239" spans="1:7" x14ac:dyDescent="0.2">
      <c r="A239" s="18">
        <v>45113</v>
      </c>
      <c r="B239" s="20">
        <v>302.95</v>
      </c>
      <c r="C239" s="20">
        <v>309.24</v>
      </c>
      <c r="D239" s="20">
        <v>310.01060000000001</v>
      </c>
      <c r="E239" s="20">
        <v>299.83999999999997</v>
      </c>
      <c r="F239" s="17">
        <v>405268</v>
      </c>
      <c r="G239" s="19">
        <f>+B239/C239-1</f>
        <v>-2.0340188850084151E-2</v>
      </c>
    </row>
    <row r="240" spans="1:7" x14ac:dyDescent="0.2">
      <c r="A240" s="18">
        <v>45083</v>
      </c>
      <c r="B240" s="20">
        <v>307.44</v>
      </c>
      <c r="C240" s="20">
        <v>304.39999999999998</v>
      </c>
      <c r="D240" s="20">
        <v>312.11</v>
      </c>
      <c r="E240" s="20">
        <v>304.05180000000001</v>
      </c>
      <c r="F240" s="17">
        <v>493895</v>
      </c>
      <c r="G240" s="19">
        <f>+B240/C240-1</f>
        <v>9.9868593955323437E-3</v>
      </c>
    </row>
    <row r="241" spans="1:7" x14ac:dyDescent="0.2">
      <c r="A241" s="18">
        <v>45052</v>
      </c>
      <c r="B241" s="20">
        <v>305.93</v>
      </c>
      <c r="C241" s="20">
        <v>291.32</v>
      </c>
      <c r="D241" s="20">
        <v>307.58999999999997</v>
      </c>
      <c r="E241" s="20">
        <v>292.30459999999999</v>
      </c>
      <c r="F241" s="17">
        <v>834150</v>
      </c>
      <c r="G241" s="19">
        <f>+B241/C241-1</f>
        <v>5.0151036660716741E-2</v>
      </c>
    </row>
    <row r="242" spans="1:7" x14ac:dyDescent="0.2">
      <c r="A242" s="18">
        <v>44963</v>
      </c>
      <c r="B242" s="20">
        <v>293.32</v>
      </c>
      <c r="C242" s="20">
        <v>285.47000000000003</v>
      </c>
      <c r="D242" s="20">
        <v>293.95</v>
      </c>
      <c r="E242" s="20">
        <v>284.27749999999997</v>
      </c>
      <c r="F242" s="17">
        <v>608106</v>
      </c>
      <c r="G242" s="19">
        <f>+B242/C242-1</f>
        <v>2.7498511227099121E-2</v>
      </c>
    </row>
    <row r="243" spans="1:7" x14ac:dyDescent="0.2">
      <c r="A243" s="18">
        <v>44932</v>
      </c>
      <c r="B243" s="20">
        <v>281.11</v>
      </c>
      <c r="C243" s="20">
        <v>276.68</v>
      </c>
      <c r="D243" s="20">
        <v>284.3125</v>
      </c>
      <c r="E243" s="20">
        <v>273.06</v>
      </c>
      <c r="F243" s="17">
        <v>427916</v>
      </c>
      <c r="G243" s="19">
        <f>+B243/C243-1</f>
        <v>1.6011276564984911E-2</v>
      </c>
    </row>
    <row r="244" spans="1:7" x14ac:dyDescent="0.2">
      <c r="A244" s="14" t="s">
        <v>272</v>
      </c>
      <c r="B244" s="20">
        <v>280.13</v>
      </c>
      <c r="C244" s="20">
        <v>277.58999999999997</v>
      </c>
      <c r="D244" s="20">
        <v>280.83999999999997</v>
      </c>
      <c r="E244" s="20">
        <v>273.14999999999998</v>
      </c>
      <c r="F244" s="17">
        <v>1149525</v>
      </c>
      <c r="G244" s="19">
        <f>+B244/C244-1</f>
        <v>9.1501855254152442E-3</v>
      </c>
    </row>
    <row r="245" spans="1:7" x14ac:dyDescent="0.2">
      <c r="A245" s="14" t="s">
        <v>273</v>
      </c>
      <c r="B245" s="20">
        <v>279.82</v>
      </c>
      <c r="C245" s="20">
        <v>286.49</v>
      </c>
      <c r="D245" s="20">
        <v>287.52999999999997</v>
      </c>
      <c r="E245" s="20">
        <v>279.38</v>
      </c>
      <c r="F245" s="17">
        <v>433840</v>
      </c>
      <c r="G245" s="19">
        <f>+B245/C245-1</f>
        <v>-2.3281789940312159E-2</v>
      </c>
    </row>
    <row r="246" spans="1:7" x14ac:dyDescent="0.2">
      <c r="A246" s="14" t="s">
        <v>155</v>
      </c>
      <c r="B246" s="20">
        <v>280.95</v>
      </c>
      <c r="C246" s="20">
        <v>280.61</v>
      </c>
      <c r="D246" s="20">
        <v>285.13</v>
      </c>
      <c r="E246" s="20">
        <v>280.06</v>
      </c>
      <c r="F246" s="17">
        <v>366680</v>
      </c>
      <c r="G246" s="19">
        <f>+B246/C246-1</f>
        <v>1.2116460568047938E-3</v>
      </c>
    </row>
    <row r="247" spans="1:7" x14ac:dyDescent="0.2">
      <c r="A247" s="14" t="s">
        <v>274</v>
      </c>
      <c r="B247" s="20">
        <v>279.02</v>
      </c>
      <c r="C247" s="20">
        <v>284.10000000000002</v>
      </c>
      <c r="D247" s="20">
        <v>284.62</v>
      </c>
      <c r="E247" s="20">
        <v>277.63</v>
      </c>
      <c r="F247" s="17">
        <v>517105</v>
      </c>
      <c r="G247" s="19">
        <f>+B247/C247-1</f>
        <v>-1.7881027807110317E-2</v>
      </c>
    </row>
    <row r="248" spans="1:7" x14ac:dyDescent="0.2">
      <c r="A248" s="14" t="s">
        <v>275</v>
      </c>
      <c r="B248" s="20">
        <v>280.83999999999997</v>
      </c>
      <c r="C248" s="20">
        <v>281.35000000000002</v>
      </c>
      <c r="D248" s="20">
        <v>283.27</v>
      </c>
      <c r="E248" s="20">
        <v>279.13</v>
      </c>
      <c r="F248" s="17">
        <v>325328</v>
      </c>
      <c r="G248" s="19">
        <f>+B248/C248-1</f>
        <v>-1.8126888217524506E-3</v>
      </c>
    </row>
    <row r="249" spans="1:7" x14ac:dyDescent="0.2">
      <c r="A249" s="14" t="s">
        <v>276</v>
      </c>
      <c r="B249" s="20">
        <v>283.97000000000003</v>
      </c>
      <c r="C249" s="20">
        <v>286.02</v>
      </c>
      <c r="D249" s="20">
        <v>288.55</v>
      </c>
      <c r="E249" s="20">
        <v>282.44400000000002</v>
      </c>
      <c r="F249" s="17">
        <v>916201</v>
      </c>
      <c r="G249" s="19">
        <f>+B249/C249-1</f>
        <v>-7.1673309558770715E-3</v>
      </c>
    </row>
    <row r="250" spans="1:7" x14ac:dyDescent="0.2">
      <c r="A250" s="14" t="s">
        <v>277</v>
      </c>
      <c r="B250" s="20">
        <v>289.2</v>
      </c>
      <c r="C250" s="20">
        <v>286.22000000000003</v>
      </c>
      <c r="D250" s="20">
        <v>295.52</v>
      </c>
      <c r="E250" s="20">
        <v>285.64</v>
      </c>
      <c r="F250" s="17">
        <v>562353</v>
      </c>
      <c r="G250" s="19">
        <f>+B250/C250-1</f>
        <v>1.0411571518412321E-2</v>
      </c>
    </row>
    <row r="251" spans="1:7" x14ac:dyDescent="0.2">
      <c r="A251" s="14" t="s">
        <v>156</v>
      </c>
      <c r="B251" s="20">
        <v>285.36</v>
      </c>
      <c r="C251" s="20">
        <v>283.69</v>
      </c>
      <c r="D251" s="20">
        <v>286.76499999999999</v>
      </c>
      <c r="E251" s="20">
        <v>282.95</v>
      </c>
      <c r="F251" s="17">
        <v>609448</v>
      </c>
      <c r="G251" s="19">
        <f>+B251/C251-1</f>
        <v>5.8867073213719756E-3</v>
      </c>
    </row>
    <row r="252" spans="1:7" x14ac:dyDescent="0.2">
      <c r="A252" s="14" t="s">
        <v>278</v>
      </c>
      <c r="B252" s="20">
        <v>282.25</v>
      </c>
      <c r="C252" s="20">
        <v>274.58</v>
      </c>
      <c r="D252" s="20">
        <v>283.19</v>
      </c>
      <c r="E252" s="20">
        <v>273.61169999999998</v>
      </c>
      <c r="F252" s="17">
        <v>595809</v>
      </c>
      <c r="G252" s="19">
        <f>+B252/C252-1</f>
        <v>2.7933571272488855E-2</v>
      </c>
    </row>
    <row r="253" spans="1:7" x14ac:dyDescent="0.2">
      <c r="A253" s="14" t="s">
        <v>279</v>
      </c>
      <c r="B253" s="20">
        <v>272.81</v>
      </c>
      <c r="C253" s="20">
        <v>267.19</v>
      </c>
      <c r="D253" s="20">
        <v>273.31</v>
      </c>
      <c r="E253" s="20">
        <v>265.11500000000001</v>
      </c>
      <c r="F253" s="17">
        <v>563673</v>
      </c>
      <c r="G253" s="19">
        <f>+B253/C253-1</f>
        <v>2.1033721321905841E-2</v>
      </c>
    </row>
    <row r="254" spans="1:7" x14ac:dyDescent="0.2">
      <c r="A254" s="14" t="s">
        <v>280</v>
      </c>
      <c r="B254" s="20">
        <v>265.29000000000002</v>
      </c>
      <c r="C254" s="20">
        <v>270.08</v>
      </c>
      <c r="D254" s="20">
        <v>271.11</v>
      </c>
      <c r="E254" s="20">
        <v>264.74</v>
      </c>
      <c r="F254" s="17">
        <v>358464</v>
      </c>
      <c r="G254" s="19">
        <f>+B254/C254-1</f>
        <v>-1.7735485781990357E-2</v>
      </c>
    </row>
    <row r="255" spans="1:7" x14ac:dyDescent="0.2">
      <c r="A255" s="14" t="s">
        <v>281</v>
      </c>
      <c r="B255" s="20">
        <v>271.72000000000003</v>
      </c>
      <c r="C255" s="20">
        <v>267.95</v>
      </c>
      <c r="D255" s="20">
        <v>273.63</v>
      </c>
      <c r="E255" s="20">
        <v>266.99</v>
      </c>
      <c r="F255" s="17">
        <v>563791</v>
      </c>
      <c r="G255" s="19">
        <f>+B255/C255-1</f>
        <v>1.4069789139764977E-2</v>
      </c>
    </row>
    <row r="256" spans="1:7" x14ac:dyDescent="0.2">
      <c r="A256" s="18">
        <v>45265</v>
      </c>
      <c r="B256" s="20">
        <v>268.51</v>
      </c>
      <c r="C256" s="20">
        <v>265.3</v>
      </c>
      <c r="D256" s="20">
        <v>268.95</v>
      </c>
      <c r="E256" s="20">
        <v>262.11500000000001</v>
      </c>
      <c r="F256" s="17">
        <v>506055</v>
      </c>
      <c r="G256" s="19">
        <f>+B256/C256-1</f>
        <v>1.2099509988692025E-2</v>
      </c>
    </row>
    <row r="257" spans="1:7" x14ac:dyDescent="0.2">
      <c r="A257" s="18">
        <v>45235</v>
      </c>
      <c r="B257" s="20">
        <v>265.31</v>
      </c>
      <c r="C257" s="20">
        <v>273.13</v>
      </c>
      <c r="D257" s="20">
        <v>273.45</v>
      </c>
      <c r="E257" s="20">
        <v>263.19</v>
      </c>
      <c r="F257" s="17">
        <v>838288</v>
      </c>
      <c r="G257" s="19">
        <f>+B257/C257-1</f>
        <v>-2.8631054809065248E-2</v>
      </c>
    </row>
    <row r="258" spans="1:7" x14ac:dyDescent="0.2">
      <c r="A258" s="18">
        <v>45204</v>
      </c>
      <c r="B258" s="20">
        <v>273.18</v>
      </c>
      <c r="C258" s="20">
        <v>272.48</v>
      </c>
      <c r="D258" s="20">
        <v>275</v>
      </c>
      <c r="E258" s="20">
        <v>269.14999999999998</v>
      </c>
      <c r="F258" s="17">
        <v>563054</v>
      </c>
      <c r="G258" s="19">
        <f>+B258/C258-1</f>
        <v>2.5689958896064624E-3</v>
      </c>
    </row>
    <row r="259" spans="1:7" x14ac:dyDescent="0.2">
      <c r="A259" s="18">
        <v>45174</v>
      </c>
      <c r="B259" s="20">
        <v>268.74</v>
      </c>
      <c r="C259" s="20">
        <v>271.88</v>
      </c>
      <c r="D259" s="20">
        <v>274.2</v>
      </c>
      <c r="E259" s="20">
        <v>268.52</v>
      </c>
      <c r="F259" s="17">
        <v>680184</v>
      </c>
      <c r="G259" s="19">
        <f>+B259/C259-1</f>
        <v>-1.1549212888038785E-2</v>
      </c>
    </row>
    <row r="260" spans="1:7" x14ac:dyDescent="0.2">
      <c r="A260" s="18">
        <v>45143</v>
      </c>
      <c r="B260" s="20">
        <v>274.38</v>
      </c>
      <c r="C260" s="20">
        <v>272.19</v>
      </c>
      <c r="D260" s="20">
        <v>275.55</v>
      </c>
      <c r="E260" s="20">
        <v>270.18</v>
      </c>
      <c r="F260" s="17">
        <v>738627</v>
      </c>
      <c r="G260" s="19">
        <f>+B260/C260-1</f>
        <v>8.0458503251406022E-3</v>
      </c>
    </row>
    <row r="261" spans="1:7" x14ac:dyDescent="0.2">
      <c r="A261" s="18">
        <v>45051</v>
      </c>
      <c r="B261" s="20">
        <v>272.63</v>
      </c>
      <c r="C261" s="20">
        <v>281.19</v>
      </c>
      <c r="D261" s="20">
        <v>283.12860000000001</v>
      </c>
      <c r="E261" s="20">
        <v>267.66000000000003</v>
      </c>
      <c r="F261" s="17">
        <v>1304205</v>
      </c>
      <c r="G261" s="19">
        <f>+B261/C261-1</f>
        <v>-3.0442049859525588E-2</v>
      </c>
    </row>
    <row r="262" spans="1:7" x14ac:dyDescent="0.2">
      <c r="A262" s="18">
        <v>45021</v>
      </c>
      <c r="B262" s="20">
        <v>279.99</v>
      </c>
      <c r="C262" s="20">
        <v>297.02999999999997</v>
      </c>
      <c r="D262" s="20">
        <v>304.08</v>
      </c>
      <c r="E262" s="20">
        <v>279.5</v>
      </c>
      <c r="F262" s="17">
        <v>1103800</v>
      </c>
      <c r="G262" s="19">
        <f>+B262/C262-1</f>
        <v>-5.7367942632057245E-2</v>
      </c>
    </row>
    <row r="263" spans="1:7" x14ac:dyDescent="0.2">
      <c r="A263" s="18">
        <v>44990</v>
      </c>
      <c r="B263" s="20">
        <v>293.7</v>
      </c>
      <c r="C263" s="20">
        <v>291.14999999999998</v>
      </c>
      <c r="D263" s="20">
        <v>300.70999999999998</v>
      </c>
      <c r="E263" s="20">
        <v>290</v>
      </c>
      <c r="F263" s="17">
        <v>1493653</v>
      </c>
      <c r="G263" s="19">
        <f>+B263/C263-1</f>
        <v>8.7583719732098331E-3</v>
      </c>
    </row>
    <row r="264" spans="1:7" x14ac:dyDescent="0.2">
      <c r="A264" s="18">
        <v>44962</v>
      </c>
      <c r="B264" s="20">
        <v>288.75</v>
      </c>
      <c r="C264" s="20">
        <v>296.05</v>
      </c>
      <c r="D264" s="20">
        <v>296.05</v>
      </c>
      <c r="E264" s="20">
        <v>284.88</v>
      </c>
      <c r="F264" s="17">
        <v>981928</v>
      </c>
      <c r="G264" s="19">
        <f>+B264/C264-1</f>
        <v>-2.4657996959973061E-2</v>
      </c>
    </row>
    <row r="265" spans="1:7" x14ac:dyDescent="0.2">
      <c r="A265" s="18">
        <v>44931</v>
      </c>
      <c r="B265" s="20">
        <v>297.55</v>
      </c>
      <c r="C265" s="20">
        <v>290.37</v>
      </c>
      <c r="D265" s="20">
        <v>300.54000000000002</v>
      </c>
      <c r="E265" s="20">
        <v>288.09500000000003</v>
      </c>
      <c r="F265" s="17">
        <v>669977</v>
      </c>
      <c r="G265" s="19">
        <f>+B265/C265-1</f>
        <v>2.4727072355959612E-2</v>
      </c>
    </row>
    <row r="266" spans="1:7" x14ac:dyDescent="0.2">
      <c r="A266" s="14" t="s">
        <v>282</v>
      </c>
      <c r="B266" s="20">
        <v>290.37</v>
      </c>
      <c r="C266" s="20">
        <v>286.47000000000003</v>
      </c>
      <c r="D266" s="20">
        <v>293.54500000000002</v>
      </c>
      <c r="E266" s="20">
        <v>281.82</v>
      </c>
      <c r="F266" s="17">
        <v>937538</v>
      </c>
      <c r="G266" s="19">
        <f>+B266/C266-1</f>
        <v>1.3613990993821323E-2</v>
      </c>
    </row>
    <row r="267" spans="1:7" x14ac:dyDescent="0.2">
      <c r="A267" s="14" t="s">
        <v>283</v>
      </c>
      <c r="B267" s="20">
        <v>288.89999999999998</v>
      </c>
      <c r="C267" s="20">
        <v>287.70999999999998</v>
      </c>
      <c r="D267" s="20">
        <v>290.14499999999998</v>
      </c>
      <c r="E267" s="20">
        <v>284.60000000000002</v>
      </c>
      <c r="F267" s="17">
        <v>371975</v>
      </c>
      <c r="G267" s="19">
        <f>+B267/C267-1</f>
        <v>4.1361092767022711E-3</v>
      </c>
    </row>
    <row r="268" spans="1:7" x14ac:dyDescent="0.2">
      <c r="A268" s="14" t="s">
        <v>284</v>
      </c>
      <c r="B268" s="20">
        <v>285.7</v>
      </c>
      <c r="C268" s="20">
        <v>292.41000000000003</v>
      </c>
      <c r="D268" s="20">
        <v>293</v>
      </c>
      <c r="E268" s="20">
        <v>283.63</v>
      </c>
      <c r="F268" s="17">
        <v>403416</v>
      </c>
      <c r="G268" s="19">
        <f>+B268/C268-1</f>
        <v>-2.2947231626825437E-2</v>
      </c>
    </row>
    <row r="269" spans="1:7" x14ac:dyDescent="0.2">
      <c r="A269" s="14" t="s">
        <v>285</v>
      </c>
      <c r="B269" s="20">
        <v>288.70999999999998</v>
      </c>
      <c r="C269" s="20">
        <v>295.33999999999997</v>
      </c>
      <c r="D269" s="20">
        <v>297.36</v>
      </c>
      <c r="E269" s="20">
        <v>288.52</v>
      </c>
      <c r="F269" s="17">
        <v>435591</v>
      </c>
      <c r="G269" s="19">
        <f>+B269/C269-1</f>
        <v>-2.2448703189544283E-2</v>
      </c>
    </row>
    <row r="270" spans="1:7" x14ac:dyDescent="0.2">
      <c r="A270" s="14" t="s">
        <v>286</v>
      </c>
      <c r="B270" s="20">
        <v>298.54000000000002</v>
      </c>
      <c r="C270" s="20">
        <v>301.58</v>
      </c>
      <c r="D270" s="20">
        <v>301.89</v>
      </c>
      <c r="E270" s="20">
        <v>293.33</v>
      </c>
      <c r="F270" s="17">
        <v>318596</v>
      </c>
      <c r="G270" s="19">
        <f>+B270/C270-1</f>
        <v>-1.0080244048013665E-2</v>
      </c>
    </row>
    <row r="271" spans="1:7" x14ac:dyDescent="0.2">
      <c r="A271" s="14" t="s">
        <v>287</v>
      </c>
      <c r="B271" s="20">
        <v>300.55</v>
      </c>
      <c r="C271" s="20">
        <v>301.60000000000002</v>
      </c>
      <c r="D271" s="20">
        <v>302.27</v>
      </c>
      <c r="E271" s="20">
        <v>298.61</v>
      </c>
      <c r="F271" s="17">
        <v>300585</v>
      </c>
      <c r="G271" s="19">
        <f>+B271/C271-1</f>
        <v>-3.48143236074272E-3</v>
      </c>
    </row>
    <row r="272" spans="1:7" x14ac:dyDescent="0.2">
      <c r="A272" s="14" t="s">
        <v>288</v>
      </c>
      <c r="B272" s="20">
        <v>299.82</v>
      </c>
      <c r="C272" s="20">
        <v>301.8</v>
      </c>
      <c r="D272" s="20">
        <v>302.94</v>
      </c>
      <c r="E272" s="20">
        <v>298.35000000000002</v>
      </c>
      <c r="F272" s="17">
        <v>390850</v>
      </c>
      <c r="G272" s="19">
        <f>+B272/C272-1</f>
        <v>-6.5606361829025905E-3</v>
      </c>
    </row>
    <row r="273" spans="1:7" x14ac:dyDescent="0.2">
      <c r="A273" s="14" t="s">
        <v>289</v>
      </c>
      <c r="B273" s="20">
        <v>304.95999999999998</v>
      </c>
      <c r="C273" s="20">
        <v>303.69</v>
      </c>
      <c r="D273" s="20">
        <v>306.09500000000003</v>
      </c>
      <c r="E273" s="20">
        <v>302.935</v>
      </c>
      <c r="F273" s="17">
        <v>305166</v>
      </c>
      <c r="G273" s="19">
        <f>+B273/C273-1</f>
        <v>4.1818960123809479E-3</v>
      </c>
    </row>
    <row r="274" spans="1:7" x14ac:dyDescent="0.2">
      <c r="A274" s="14" t="s">
        <v>290</v>
      </c>
      <c r="B274" s="20">
        <v>305.26</v>
      </c>
      <c r="C274" s="20">
        <v>312.14999999999998</v>
      </c>
      <c r="D274" s="20">
        <v>312.14999999999998</v>
      </c>
      <c r="E274" s="20">
        <v>302.03500000000003</v>
      </c>
      <c r="F274" s="17">
        <v>362696</v>
      </c>
      <c r="G274" s="19">
        <f>+B274/C274-1</f>
        <v>-2.2072721448021748E-2</v>
      </c>
    </row>
    <row r="275" spans="1:7" x14ac:dyDescent="0.2">
      <c r="A275" s="14" t="s">
        <v>291</v>
      </c>
      <c r="B275" s="20">
        <v>307.25</v>
      </c>
      <c r="C275" s="20">
        <v>303.75</v>
      </c>
      <c r="D275" s="20">
        <v>308.48</v>
      </c>
      <c r="E275" s="20">
        <v>302.01749999999998</v>
      </c>
      <c r="F275" s="17">
        <v>347836</v>
      </c>
      <c r="G275" s="19">
        <f>+B275/C275-1</f>
        <v>1.1522633744855959E-2</v>
      </c>
    </row>
    <row r="276" spans="1:7" x14ac:dyDescent="0.2">
      <c r="A276" s="14" t="s">
        <v>292</v>
      </c>
      <c r="B276" s="20">
        <v>303.14999999999998</v>
      </c>
      <c r="C276" s="20">
        <v>300.52999999999997</v>
      </c>
      <c r="D276" s="20">
        <v>304.79500000000002</v>
      </c>
      <c r="E276" s="20">
        <v>295.68</v>
      </c>
      <c r="F276" s="17">
        <v>465132</v>
      </c>
      <c r="G276" s="19">
        <f>+B276/C276-1</f>
        <v>8.7179316540777485E-3</v>
      </c>
    </row>
    <row r="277" spans="1:7" x14ac:dyDescent="0.2">
      <c r="A277" s="14" t="s">
        <v>293</v>
      </c>
      <c r="B277" s="20">
        <v>302.93</v>
      </c>
      <c r="C277" s="20">
        <v>296.02</v>
      </c>
      <c r="D277" s="20">
        <v>303.77</v>
      </c>
      <c r="E277" s="20">
        <v>296.02</v>
      </c>
      <c r="F277" s="17">
        <v>420478</v>
      </c>
      <c r="G277" s="19">
        <f>+B277/C277-1</f>
        <v>2.3343017363691709E-2</v>
      </c>
    </row>
    <row r="278" spans="1:7" x14ac:dyDescent="0.2">
      <c r="A278" s="18">
        <v>45264</v>
      </c>
      <c r="B278" s="20">
        <v>294.20999999999998</v>
      </c>
      <c r="C278" s="20">
        <v>299.61</v>
      </c>
      <c r="D278" s="20">
        <v>303.34500000000003</v>
      </c>
      <c r="E278" s="20">
        <v>293.89499999999998</v>
      </c>
      <c r="F278" s="17">
        <v>328669</v>
      </c>
      <c r="G278" s="19">
        <f>+B278/C278-1</f>
        <v>-1.8023430459597645E-2</v>
      </c>
    </row>
    <row r="279" spans="1:7" x14ac:dyDescent="0.2">
      <c r="A279" s="18">
        <v>45234</v>
      </c>
      <c r="B279" s="20">
        <v>295.91000000000003</v>
      </c>
      <c r="C279" s="20">
        <v>292.64</v>
      </c>
      <c r="D279" s="20">
        <v>298.60000000000002</v>
      </c>
      <c r="E279" s="20">
        <v>291.63299999999998</v>
      </c>
      <c r="F279" s="17">
        <v>410616</v>
      </c>
      <c r="G279" s="19">
        <f>+B279/C279-1</f>
        <v>1.1174138873701667E-2</v>
      </c>
    </row>
    <row r="280" spans="1:7" x14ac:dyDescent="0.2">
      <c r="A280" s="18">
        <v>45203</v>
      </c>
      <c r="B280" s="20">
        <v>294.38</v>
      </c>
      <c r="C280" s="20">
        <v>286.52</v>
      </c>
      <c r="D280" s="20">
        <v>295.82</v>
      </c>
      <c r="E280" s="20">
        <v>283.77999999999997</v>
      </c>
      <c r="F280" s="17">
        <v>413635</v>
      </c>
      <c r="G280" s="19">
        <f>+B280/C280-1</f>
        <v>2.7432639955325966E-2</v>
      </c>
    </row>
    <row r="281" spans="1:7" x14ac:dyDescent="0.2">
      <c r="A281" s="18">
        <v>45081</v>
      </c>
      <c r="B281" s="20">
        <v>289.45</v>
      </c>
      <c r="C281" s="20">
        <v>283.49</v>
      </c>
      <c r="D281" s="20">
        <v>289.91120000000001</v>
      </c>
      <c r="E281" s="20">
        <v>278.55</v>
      </c>
      <c r="F281" s="17">
        <v>515790</v>
      </c>
      <c r="G281" s="19">
        <f>+B281/C281-1</f>
        <v>2.1023669265229694E-2</v>
      </c>
    </row>
    <row r="282" spans="1:7" x14ac:dyDescent="0.2">
      <c r="A282" s="18">
        <v>45050</v>
      </c>
      <c r="B282" s="20">
        <v>285.60000000000002</v>
      </c>
      <c r="C282" s="20">
        <v>291</v>
      </c>
      <c r="D282" s="20">
        <v>293.26</v>
      </c>
      <c r="E282" s="20">
        <v>281.37</v>
      </c>
      <c r="F282" s="17">
        <v>483075</v>
      </c>
      <c r="G282" s="19">
        <f>+B282/C282-1</f>
        <v>-1.8556701030927769E-2</v>
      </c>
    </row>
    <row r="283" spans="1:7" x14ac:dyDescent="0.2">
      <c r="A283" s="18">
        <v>45020</v>
      </c>
      <c r="B283" s="20">
        <v>292.77999999999997</v>
      </c>
      <c r="C283" s="20">
        <v>300.62</v>
      </c>
      <c r="D283" s="20">
        <v>300.75</v>
      </c>
      <c r="E283" s="20">
        <v>291.13</v>
      </c>
      <c r="F283" s="17">
        <v>363668</v>
      </c>
      <c r="G283" s="19">
        <f>+B283/C283-1</f>
        <v>-2.6079435832612741E-2</v>
      </c>
    </row>
    <row r="284" spans="1:7" x14ac:dyDescent="0.2">
      <c r="A284" s="18">
        <v>44989</v>
      </c>
      <c r="B284" s="20">
        <v>298.62</v>
      </c>
      <c r="C284" s="20">
        <v>300.41000000000003</v>
      </c>
      <c r="D284" s="20">
        <v>301.95999999999998</v>
      </c>
      <c r="E284" s="20">
        <v>293.99</v>
      </c>
      <c r="F284" s="17">
        <v>393365</v>
      </c>
      <c r="G284" s="19">
        <f>+B284/C284-1</f>
        <v>-5.9585233514197755E-3</v>
      </c>
    </row>
    <row r="285" spans="1:7" x14ac:dyDescent="0.2">
      <c r="A285" s="14" t="s">
        <v>294</v>
      </c>
      <c r="B285" s="20">
        <v>304.01</v>
      </c>
      <c r="C285" s="20">
        <v>297.89</v>
      </c>
      <c r="D285" s="20">
        <v>306.10000000000002</v>
      </c>
      <c r="E285" s="20">
        <v>297.11</v>
      </c>
      <c r="F285" s="17">
        <v>533118</v>
      </c>
      <c r="G285" s="19">
        <f>+B285/C285-1</f>
        <v>2.0544496290576975E-2</v>
      </c>
    </row>
    <row r="286" spans="1:7" x14ac:dyDescent="0.2">
      <c r="A286" s="14" t="s">
        <v>295</v>
      </c>
      <c r="B286" s="20">
        <v>296.29000000000002</v>
      </c>
      <c r="C286" s="20">
        <v>292.49</v>
      </c>
      <c r="D286" s="20">
        <v>303.76499999999999</v>
      </c>
      <c r="E286" s="20">
        <v>292.17</v>
      </c>
      <c r="F286" s="17">
        <v>931669</v>
      </c>
      <c r="G286" s="19">
        <f>+B286/C286-1</f>
        <v>1.2991897158877164E-2</v>
      </c>
    </row>
    <row r="287" spans="1:7" x14ac:dyDescent="0.2">
      <c r="A287" s="14" t="s">
        <v>296</v>
      </c>
      <c r="B287" s="20">
        <v>285.87</v>
      </c>
      <c r="C287" s="20">
        <v>276.73</v>
      </c>
      <c r="D287" s="20">
        <v>286.14</v>
      </c>
      <c r="E287" s="20">
        <v>274.54500000000002</v>
      </c>
      <c r="F287" s="17">
        <v>514989</v>
      </c>
      <c r="G287" s="19">
        <f>+B287/C287-1</f>
        <v>3.3028583818162094E-2</v>
      </c>
    </row>
    <row r="288" spans="1:7" x14ac:dyDescent="0.2">
      <c r="A288" s="14" t="s">
        <v>297</v>
      </c>
      <c r="B288" s="20">
        <v>273.02999999999997</v>
      </c>
      <c r="C288" s="20">
        <v>271.8</v>
      </c>
      <c r="D288" s="20">
        <v>273.93</v>
      </c>
      <c r="E288" s="20">
        <v>270.08999999999997</v>
      </c>
      <c r="F288" s="17">
        <v>295235</v>
      </c>
      <c r="G288" s="19">
        <f>+B288/C288-1</f>
        <v>4.5253863134655514E-3</v>
      </c>
    </row>
    <row r="289" spans="1:7" x14ac:dyDescent="0.2">
      <c r="A289" s="14" t="s">
        <v>298</v>
      </c>
      <c r="B289" s="20">
        <v>272.48</v>
      </c>
      <c r="C289" s="20">
        <v>273.37</v>
      </c>
      <c r="D289" s="20">
        <v>277.56</v>
      </c>
      <c r="E289" s="20">
        <v>270.89</v>
      </c>
      <c r="F289" s="17">
        <v>302931</v>
      </c>
      <c r="G289" s="19">
        <f>+B289/C289-1</f>
        <v>-3.255660825986717E-3</v>
      </c>
    </row>
    <row r="290" spans="1:7" x14ac:dyDescent="0.2">
      <c r="A290" s="14" t="s">
        <v>299</v>
      </c>
      <c r="B290" s="20">
        <v>271.56</v>
      </c>
      <c r="C290" s="20">
        <v>272.73</v>
      </c>
      <c r="D290" s="20">
        <v>272.82</v>
      </c>
      <c r="E290" s="20">
        <v>268</v>
      </c>
      <c r="F290" s="17">
        <v>313197</v>
      </c>
      <c r="G290" s="19">
        <f>+B290/C290-1</f>
        <v>-4.2899571004290094E-3</v>
      </c>
    </row>
    <row r="291" spans="1:7" x14ac:dyDescent="0.2">
      <c r="A291" s="14" t="s">
        <v>300</v>
      </c>
      <c r="B291" s="20">
        <v>272.32</v>
      </c>
      <c r="C291" s="20">
        <v>269.5</v>
      </c>
      <c r="D291" s="20">
        <v>274.08</v>
      </c>
      <c r="E291" s="20">
        <v>267.16000000000003</v>
      </c>
      <c r="F291" s="17">
        <v>448389</v>
      </c>
      <c r="G291" s="19">
        <f>+B291/C291-1</f>
        <v>1.0463821892393366E-2</v>
      </c>
    </row>
    <row r="292" spans="1:7" x14ac:dyDescent="0.2">
      <c r="A292" s="14" t="s">
        <v>301</v>
      </c>
      <c r="B292" s="20">
        <v>266.85000000000002</v>
      </c>
      <c r="C292" s="20">
        <v>276.41000000000003</v>
      </c>
      <c r="D292" s="20">
        <v>276.60910000000001</v>
      </c>
      <c r="E292" s="20">
        <v>266.63</v>
      </c>
      <c r="F292" s="17">
        <v>334635</v>
      </c>
      <c r="G292" s="19">
        <f>+B292/C292-1</f>
        <v>-3.4586302955754156E-2</v>
      </c>
    </row>
    <row r="293" spans="1:7" x14ac:dyDescent="0.2">
      <c r="A293" s="14" t="s">
        <v>302</v>
      </c>
      <c r="B293" s="20">
        <v>277.35000000000002</v>
      </c>
      <c r="C293" s="20">
        <v>271.32</v>
      </c>
      <c r="D293" s="20">
        <v>278.01499999999999</v>
      </c>
      <c r="E293" s="20">
        <v>270.51</v>
      </c>
      <c r="F293" s="17">
        <v>543894</v>
      </c>
      <c r="G293" s="19">
        <f>+B293/C293-1</f>
        <v>2.2224679345422382E-2</v>
      </c>
    </row>
    <row r="294" spans="1:7" x14ac:dyDescent="0.2">
      <c r="A294" s="14" t="s">
        <v>303</v>
      </c>
      <c r="B294" s="20">
        <v>270.37</v>
      </c>
      <c r="C294" s="20">
        <v>274.8</v>
      </c>
      <c r="D294" s="20">
        <v>275.77</v>
      </c>
      <c r="E294" s="20">
        <v>269</v>
      </c>
      <c r="F294" s="17">
        <v>514241</v>
      </c>
      <c r="G294" s="19">
        <f>+B294/C294-1</f>
        <v>-1.6120815138282452E-2</v>
      </c>
    </row>
    <row r="295" spans="1:7" x14ac:dyDescent="0.2">
      <c r="A295" s="14" t="s">
        <v>304</v>
      </c>
      <c r="B295" s="20">
        <v>276.94</v>
      </c>
      <c r="C295" s="20">
        <v>279.77999999999997</v>
      </c>
      <c r="D295" s="20">
        <v>283.185</v>
      </c>
      <c r="E295" s="20">
        <v>275.08</v>
      </c>
      <c r="F295" s="17">
        <v>644353</v>
      </c>
      <c r="G295" s="19">
        <f>+B295/C295-1</f>
        <v>-1.0150832797197751E-2</v>
      </c>
    </row>
    <row r="296" spans="1:7" x14ac:dyDescent="0.2">
      <c r="A296" s="14" t="s">
        <v>305</v>
      </c>
      <c r="B296" s="20">
        <v>280.06</v>
      </c>
      <c r="C296" s="20">
        <v>277.97000000000003</v>
      </c>
      <c r="D296" s="20">
        <v>282.06</v>
      </c>
      <c r="E296" s="20">
        <v>273.88</v>
      </c>
      <c r="F296" s="17">
        <v>408501</v>
      </c>
      <c r="G296" s="19">
        <f>+B296/C296-1</f>
        <v>7.5187969924810361E-3</v>
      </c>
    </row>
    <row r="297" spans="1:7" x14ac:dyDescent="0.2">
      <c r="A297" s="14" t="s">
        <v>306</v>
      </c>
      <c r="B297" s="20">
        <v>277.88</v>
      </c>
      <c r="C297" s="20">
        <v>277.35000000000002</v>
      </c>
      <c r="D297" s="20">
        <v>281.66000000000003</v>
      </c>
      <c r="E297" s="20">
        <v>275.43</v>
      </c>
      <c r="F297" s="17">
        <v>376321</v>
      </c>
      <c r="G297" s="19">
        <f>+B297/C297-1</f>
        <v>1.9109428519918925E-3</v>
      </c>
    </row>
    <row r="298" spans="1:7" x14ac:dyDescent="0.2">
      <c r="A298" s="14" t="s">
        <v>307</v>
      </c>
      <c r="B298" s="20">
        <v>280.51</v>
      </c>
      <c r="C298" s="20">
        <v>280.5</v>
      </c>
      <c r="D298" s="20">
        <v>283.39999999999998</v>
      </c>
      <c r="E298" s="20">
        <v>275.75</v>
      </c>
      <c r="F298" s="17">
        <v>367498</v>
      </c>
      <c r="G298" s="19">
        <f>+B298/C298-1</f>
        <v>3.565062388588558E-5</v>
      </c>
    </row>
    <row r="299" spans="1:7" x14ac:dyDescent="0.2">
      <c r="A299" s="14" t="s">
        <v>308</v>
      </c>
      <c r="B299" s="20">
        <v>274.54000000000002</v>
      </c>
      <c r="C299" s="20">
        <v>270.72000000000003</v>
      </c>
      <c r="D299" s="20">
        <v>280.45</v>
      </c>
      <c r="E299" s="20">
        <v>265.66500000000002</v>
      </c>
      <c r="F299" s="17">
        <v>700682</v>
      </c>
      <c r="G299" s="19">
        <f>+B299/C299-1</f>
        <v>1.4110520094562595E-2</v>
      </c>
    </row>
    <row r="300" spans="1:7" x14ac:dyDescent="0.2">
      <c r="A300" s="18">
        <v>45202</v>
      </c>
      <c r="B300" s="20">
        <v>273.27999999999997</v>
      </c>
      <c r="C300" s="20">
        <v>284.31</v>
      </c>
      <c r="D300" s="20">
        <v>284.745</v>
      </c>
      <c r="E300" s="20">
        <v>269.68</v>
      </c>
      <c r="F300" s="17">
        <v>704063</v>
      </c>
      <c r="G300" s="19">
        <f>+B300/C300-1</f>
        <v>-3.8795680770989494E-2</v>
      </c>
    </row>
    <row r="301" spans="1:7" x14ac:dyDescent="0.2">
      <c r="A301" s="18">
        <v>45172</v>
      </c>
      <c r="B301" s="20">
        <v>285.75</v>
      </c>
      <c r="C301" s="20">
        <v>287.08999999999997</v>
      </c>
      <c r="D301" s="20">
        <v>293.35000000000002</v>
      </c>
      <c r="E301" s="20">
        <v>285</v>
      </c>
      <c r="F301" s="17">
        <v>441978</v>
      </c>
      <c r="G301" s="19">
        <f>+B301/C301-1</f>
        <v>-4.6675258629697014E-3</v>
      </c>
    </row>
    <row r="302" spans="1:7" x14ac:dyDescent="0.2">
      <c r="A302" s="18">
        <v>45141</v>
      </c>
      <c r="B302" s="20">
        <v>288.83</v>
      </c>
      <c r="C302" s="20">
        <v>286.58</v>
      </c>
      <c r="D302" s="20">
        <v>289.63</v>
      </c>
      <c r="E302" s="20">
        <v>284.85250000000002</v>
      </c>
      <c r="F302" s="17">
        <v>369519</v>
      </c>
      <c r="G302" s="19">
        <f>+B302/C302-1</f>
        <v>7.8512108311814544E-3</v>
      </c>
    </row>
    <row r="303" spans="1:7" x14ac:dyDescent="0.2">
      <c r="A303" s="18">
        <v>45110</v>
      </c>
      <c r="B303" s="20">
        <v>287.39999999999998</v>
      </c>
      <c r="C303" s="20">
        <v>292.95</v>
      </c>
      <c r="D303" s="20">
        <v>294.91000000000003</v>
      </c>
      <c r="E303" s="20">
        <v>287.39</v>
      </c>
      <c r="F303" s="17">
        <v>336484</v>
      </c>
      <c r="G303" s="19">
        <f>+B303/C303-1</f>
        <v>-1.8945212493599595E-2</v>
      </c>
    </row>
    <row r="304" spans="1:7" x14ac:dyDescent="0.2">
      <c r="A304" s="18">
        <v>45080</v>
      </c>
      <c r="B304" s="20">
        <v>292.73</v>
      </c>
      <c r="C304" s="20">
        <v>294.8</v>
      </c>
      <c r="D304" s="20">
        <v>299.16000000000003</v>
      </c>
      <c r="E304" s="20">
        <v>292.45</v>
      </c>
      <c r="F304" s="17">
        <v>463917</v>
      </c>
      <c r="G304" s="19">
        <f>+B304/C304-1</f>
        <v>-7.0217096336498974E-3</v>
      </c>
    </row>
    <row r="305" spans="1:7" x14ac:dyDescent="0.2">
      <c r="A305" s="18">
        <v>44988</v>
      </c>
      <c r="B305" s="20">
        <v>291.54000000000002</v>
      </c>
      <c r="C305" s="20">
        <v>288.77</v>
      </c>
      <c r="D305" s="20">
        <v>293.01</v>
      </c>
      <c r="E305" s="20">
        <v>288.56</v>
      </c>
      <c r="F305" s="17">
        <v>777777</v>
      </c>
      <c r="G305" s="19">
        <f>+B305/C305-1</f>
        <v>9.5924091837795711E-3</v>
      </c>
    </row>
    <row r="306" spans="1:7" x14ac:dyDescent="0.2">
      <c r="A306" s="18">
        <v>44960</v>
      </c>
      <c r="B306" s="20">
        <v>287.33999999999997</v>
      </c>
      <c r="C306" s="20">
        <v>283.39</v>
      </c>
      <c r="D306" s="20">
        <v>289.51</v>
      </c>
      <c r="E306" s="20">
        <v>282.71499999999997</v>
      </c>
      <c r="F306" s="17">
        <v>464336</v>
      </c>
      <c r="G306" s="19">
        <f>+B306/C306-1</f>
        <v>1.3938388792829715E-2</v>
      </c>
    </row>
    <row r="307" spans="1:7" x14ac:dyDescent="0.2">
      <c r="A307" s="18">
        <v>44929</v>
      </c>
      <c r="B307" s="20">
        <v>284.51</v>
      </c>
      <c r="C307" s="20">
        <v>288.41000000000003</v>
      </c>
      <c r="D307" s="20">
        <v>290.44</v>
      </c>
      <c r="E307" s="20">
        <v>284.16500000000002</v>
      </c>
      <c r="F307" s="17">
        <v>530922</v>
      </c>
      <c r="G307" s="19">
        <f>+B307/C307-1</f>
        <v>-1.3522416004993043E-2</v>
      </c>
    </row>
    <row r="308" spans="1:7" x14ac:dyDescent="0.2">
      <c r="A308" s="14" t="s">
        <v>309</v>
      </c>
      <c r="B308" s="20">
        <v>289.06</v>
      </c>
      <c r="C308" s="20">
        <v>293.97000000000003</v>
      </c>
      <c r="D308" s="20">
        <v>297.24</v>
      </c>
      <c r="E308" s="20">
        <v>288.74</v>
      </c>
      <c r="F308" s="17">
        <v>654064</v>
      </c>
      <c r="G308" s="19">
        <f>+B308/C308-1</f>
        <v>-1.6702384597067854E-2</v>
      </c>
    </row>
    <row r="309" spans="1:7" x14ac:dyDescent="0.2">
      <c r="A309" s="14" t="s">
        <v>310</v>
      </c>
      <c r="B309" s="20">
        <v>294.12</v>
      </c>
      <c r="C309" s="20">
        <v>296.68</v>
      </c>
      <c r="D309" s="20">
        <v>296.86</v>
      </c>
      <c r="E309" s="20">
        <v>293.40499999999997</v>
      </c>
      <c r="F309" s="17">
        <v>480885</v>
      </c>
      <c r="G309" s="19">
        <f>+B309/C309-1</f>
        <v>-8.6288256707564015E-3</v>
      </c>
    </row>
    <row r="310" spans="1:7" x14ac:dyDescent="0.2">
      <c r="A310" s="14" t="s">
        <v>311</v>
      </c>
      <c r="B310" s="20">
        <v>293.42</v>
      </c>
      <c r="C310" s="20">
        <v>295.36</v>
      </c>
      <c r="D310" s="20">
        <v>295.79000000000002</v>
      </c>
      <c r="E310" s="20">
        <v>291.77999999999997</v>
      </c>
      <c r="F310" s="17">
        <v>313342</v>
      </c>
      <c r="G310" s="19">
        <f>+B310/C310-1</f>
        <v>-6.5682556879740339E-3</v>
      </c>
    </row>
    <row r="311" spans="1:7" x14ac:dyDescent="0.2">
      <c r="A311" s="14" t="s">
        <v>312</v>
      </c>
      <c r="B311" s="20">
        <v>299.93</v>
      </c>
      <c r="C311" s="20">
        <v>302.49</v>
      </c>
      <c r="D311" s="20">
        <v>303.02499999999998</v>
      </c>
      <c r="E311" s="20">
        <v>294.42</v>
      </c>
      <c r="F311" s="17">
        <v>238733</v>
      </c>
      <c r="G311" s="19">
        <f>+B311/C311-1</f>
        <v>-8.4630896889152929E-3</v>
      </c>
    </row>
    <row r="312" spans="1:7" x14ac:dyDescent="0.2">
      <c r="A312" s="14" t="s">
        <v>313</v>
      </c>
      <c r="B312" s="20">
        <v>298.94</v>
      </c>
      <c r="C312" s="20">
        <v>300</v>
      </c>
      <c r="D312" s="20">
        <v>304.44990000000001</v>
      </c>
      <c r="E312" s="20">
        <v>297.62</v>
      </c>
      <c r="F312" s="17">
        <v>492436</v>
      </c>
      <c r="G312" s="19">
        <f>+B312/C312-1</f>
        <v>-3.5333333333333883E-3</v>
      </c>
    </row>
    <row r="313" spans="1:7" x14ac:dyDescent="0.2">
      <c r="A313" s="14" t="s">
        <v>314</v>
      </c>
      <c r="B313" s="20">
        <v>296.51</v>
      </c>
      <c r="C313" s="20">
        <v>298.92</v>
      </c>
      <c r="D313" s="20">
        <v>301.11</v>
      </c>
      <c r="E313" s="20">
        <v>296.08999999999997</v>
      </c>
      <c r="F313" s="17">
        <v>465358</v>
      </c>
      <c r="G313" s="19">
        <f>+B313/C313-1</f>
        <v>-8.0623578214907843E-3</v>
      </c>
    </row>
    <row r="314" spans="1:7" x14ac:dyDescent="0.2">
      <c r="A314" s="14" t="s">
        <v>315</v>
      </c>
      <c r="B314" s="20">
        <v>303.89</v>
      </c>
      <c r="C314" s="20">
        <v>305.74</v>
      </c>
      <c r="D314" s="20">
        <v>305.74</v>
      </c>
      <c r="E314" s="20">
        <v>298.27999999999997</v>
      </c>
      <c r="F314" s="17">
        <v>966286</v>
      </c>
      <c r="G314" s="19">
        <f>+B314/C314-1</f>
        <v>-6.0508929155492774E-3</v>
      </c>
    </row>
    <row r="315" spans="1:7" x14ac:dyDescent="0.2">
      <c r="A315" s="14" t="s">
        <v>316</v>
      </c>
      <c r="B315" s="20">
        <v>307.45</v>
      </c>
      <c r="C315" s="20">
        <v>310</v>
      </c>
      <c r="D315" s="20">
        <v>316.20999999999998</v>
      </c>
      <c r="E315" s="20">
        <v>306.97000000000003</v>
      </c>
      <c r="F315" s="17">
        <v>597914</v>
      </c>
      <c r="G315" s="19">
        <f>+B315/C315-1</f>
        <v>-8.2258064516129714E-3</v>
      </c>
    </row>
    <row r="316" spans="1:7" x14ac:dyDescent="0.2">
      <c r="A316" s="14" t="s">
        <v>317</v>
      </c>
      <c r="B316" s="20">
        <v>320</v>
      </c>
      <c r="C316" s="20">
        <v>323.31</v>
      </c>
      <c r="D316" s="20">
        <v>326.42</v>
      </c>
      <c r="E316" s="20">
        <v>317.91000000000003</v>
      </c>
      <c r="F316" s="17">
        <v>638066</v>
      </c>
      <c r="G316" s="19">
        <f>+B316/C316-1</f>
        <v>-1.0237852216139265E-2</v>
      </c>
    </row>
    <row r="317" spans="1:7" x14ac:dyDescent="0.2">
      <c r="A317" s="14" t="s">
        <v>318</v>
      </c>
      <c r="B317" s="20">
        <v>324.69</v>
      </c>
      <c r="C317" s="20">
        <v>319.70999999999998</v>
      </c>
      <c r="D317" s="20">
        <v>326.43</v>
      </c>
      <c r="E317" s="20">
        <v>319</v>
      </c>
      <c r="F317" s="17">
        <v>624246</v>
      </c>
      <c r="G317" s="19">
        <f>+B317/C317-1</f>
        <v>1.5576616308529578E-2</v>
      </c>
    </row>
    <row r="318" spans="1:7" x14ac:dyDescent="0.2">
      <c r="A318" s="14" t="s">
        <v>319</v>
      </c>
      <c r="B318" s="20">
        <v>322.75</v>
      </c>
      <c r="C318" s="20">
        <v>319.3</v>
      </c>
      <c r="D318" s="20">
        <v>323.755</v>
      </c>
      <c r="E318" s="20">
        <v>317.23</v>
      </c>
      <c r="F318" s="17">
        <v>451887</v>
      </c>
      <c r="G318" s="19">
        <f>+B318/C318-1</f>
        <v>1.0804885687441201E-2</v>
      </c>
    </row>
    <row r="319" spans="1:7" x14ac:dyDescent="0.2">
      <c r="A319" s="18">
        <v>45201</v>
      </c>
      <c r="B319" s="20">
        <v>317.08999999999997</v>
      </c>
      <c r="C319" s="20">
        <v>319</v>
      </c>
      <c r="D319" s="20">
        <v>320.39499999999998</v>
      </c>
      <c r="E319" s="20">
        <v>313.5</v>
      </c>
      <c r="F319" s="17">
        <v>479255</v>
      </c>
      <c r="G319" s="19">
        <f>+B319/C319-1</f>
        <v>-5.9874608150470854E-3</v>
      </c>
    </row>
    <row r="320" spans="1:7" x14ac:dyDescent="0.2">
      <c r="A320" s="18">
        <v>45171</v>
      </c>
      <c r="B320" s="20">
        <v>322.48</v>
      </c>
      <c r="C320" s="20">
        <v>327.10000000000002</v>
      </c>
      <c r="D320" s="20">
        <v>330.09</v>
      </c>
      <c r="E320" s="20">
        <v>320.88</v>
      </c>
      <c r="F320" s="17">
        <v>1018760</v>
      </c>
      <c r="G320" s="19">
        <f>+B320/C320-1</f>
        <v>-1.4124121063894823E-2</v>
      </c>
    </row>
    <row r="321" spans="1:7" x14ac:dyDescent="0.2">
      <c r="A321" s="18">
        <v>45140</v>
      </c>
      <c r="B321" s="20">
        <v>321.20999999999998</v>
      </c>
      <c r="C321" s="20">
        <v>330</v>
      </c>
      <c r="D321" s="20">
        <v>330.71</v>
      </c>
      <c r="E321" s="20">
        <v>312.19</v>
      </c>
      <c r="F321" s="17">
        <v>1536645</v>
      </c>
      <c r="G321" s="19">
        <f>+B321/C321-1</f>
        <v>-2.663636363636368E-2</v>
      </c>
    </row>
    <row r="322" spans="1:7" x14ac:dyDescent="0.2">
      <c r="A322" s="18">
        <v>45109</v>
      </c>
      <c r="B322" s="20">
        <v>344.52</v>
      </c>
      <c r="C322" s="20">
        <v>328.37</v>
      </c>
      <c r="D322" s="20">
        <v>347.4</v>
      </c>
      <c r="E322" s="20">
        <v>325.32499999999999</v>
      </c>
      <c r="F322" s="17">
        <v>504667</v>
      </c>
      <c r="G322" s="19">
        <f>+B322/C322-1</f>
        <v>4.9182324816517964E-2</v>
      </c>
    </row>
    <row r="323" spans="1:7" x14ac:dyDescent="0.2">
      <c r="A323" s="18">
        <v>45079</v>
      </c>
      <c r="B323" s="20">
        <v>329.69</v>
      </c>
      <c r="C323" s="20">
        <v>332.72</v>
      </c>
      <c r="D323" s="20">
        <v>335.82</v>
      </c>
      <c r="E323" s="20">
        <v>328.68</v>
      </c>
      <c r="F323" s="17">
        <v>578319</v>
      </c>
      <c r="G323" s="19">
        <f>+B323/C323-1</f>
        <v>-9.1067564318346728E-3</v>
      </c>
    </row>
    <row r="324" spans="1:7" x14ac:dyDescent="0.2">
      <c r="A324" s="18">
        <v>44987</v>
      </c>
      <c r="B324" s="20">
        <v>337.44</v>
      </c>
      <c r="C324" s="20">
        <v>342.56</v>
      </c>
      <c r="D324" s="20">
        <v>350.51</v>
      </c>
      <c r="E324" s="20">
        <v>336.95</v>
      </c>
      <c r="F324" s="17">
        <v>387760</v>
      </c>
      <c r="G324" s="19">
        <f>+B324/C324-1</f>
        <v>-1.4946286781877594E-2</v>
      </c>
    </row>
    <row r="325" spans="1:7" x14ac:dyDescent="0.2">
      <c r="A325" s="18">
        <v>44959</v>
      </c>
      <c r="B325" s="20">
        <v>352.41</v>
      </c>
      <c r="C325" s="20">
        <v>351.87</v>
      </c>
      <c r="D325" s="20">
        <v>362.36</v>
      </c>
      <c r="E325" s="20">
        <v>349.17</v>
      </c>
      <c r="F325" s="17">
        <v>583376</v>
      </c>
      <c r="G325" s="19">
        <f>+B325/C325-1</f>
        <v>1.5346576860773009E-3</v>
      </c>
    </row>
    <row r="326" spans="1:7" x14ac:dyDescent="0.2">
      <c r="A326" s="18">
        <v>44928</v>
      </c>
      <c r="B326" s="20">
        <v>340.77</v>
      </c>
      <c r="C326" s="20">
        <v>324.07</v>
      </c>
      <c r="D326" s="20">
        <v>343.05</v>
      </c>
      <c r="E326" s="20">
        <v>323.55500000000001</v>
      </c>
      <c r="F326" s="17">
        <v>636871</v>
      </c>
      <c r="G326" s="19">
        <f>+B326/C326-1</f>
        <v>5.1532076403246085E-2</v>
      </c>
    </row>
    <row r="327" spans="1:7" x14ac:dyDescent="0.2">
      <c r="A327" s="14" t="s">
        <v>320</v>
      </c>
      <c r="B327" s="20">
        <v>323.94</v>
      </c>
      <c r="C327" s="20">
        <v>317.75</v>
      </c>
      <c r="D327" s="20">
        <v>323.94</v>
      </c>
      <c r="E327" s="20">
        <v>316.06</v>
      </c>
      <c r="F327" s="17">
        <v>372908</v>
      </c>
      <c r="G327" s="19">
        <f>+B327/C327-1</f>
        <v>1.9480723839496505E-2</v>
      </c>
    </row>
    <row r="328" spans="1:7" x14ac:dyDescent="0.2">
      <c r="A328" s="14" t="s">
        <v>321</v>
      </c>
      <c r="B328" s="20">
        <v>315.76</v>
      </c>
      <c r="C328" s="20">
        <v>317.44</v>
      </c>
      <c r="D328" s="20">
        <v>322.83</v>
      </c>
      <c r="E328" s="20">
        <v>315.64999999999998</v>
      </c>
      <c r="F328" s="17">
        <v>254468</v>
      </c>
      <c r="G328" s="19">
        <f>+B328/C328-1</f>
        <v>-5.292338709677491E-3</v>
      </c>
    </row>
    <row r="329" spans="1:7" x14ac:dyDescent="0.2">
      <c r="A329" s="14" t="s">
        <v>322</v>
      </c>
      <c r="B329" s="20">
        <v>322.24</v>
      </c>
      <c r="C329" s="20">
        <v>318.22000000000003</v>
      </c>
      <c r="D329" s="20">
        <v>325.39</v>
      </c>
      <c r="E329" s="20">
        <v>317.77499999999998</v>
      </c>
      <c r="F329" s="17">
        <v>353691</v>
      </c>
      <c r="G329" s="19">
        <f>+B329/C329-1</f>
        <v>1.2632769781911746E-2</v>
      </c>
    </row>
    <row r="330" spans="1:7" x14ac:dyDescent="0.2">
      <c r="A330" s="14" t="s">
        <v>323</v>
      </c>
      <c r="B330" s="20">
        <v>321.45999999999998</v>
      </c>
      <c r="C330" s="20">
        <v>319.27</v>
      </c>
      <c r="D330" s="20">
        <v>322.41000000000003</v>
      </c>
      <c r="E330" s="20">
        <v>314.95</v>
      </c>
      <c r="F330" s="17">
        <v>246822</v>
      </c>
      <c r="G330" s="19">
        <f>+B330/C330-1</f>
        <v>6.8593980016913303E-3</v>
      </c>
    </row>
    <row r="331" spans="1:7" x14ac:dyDescent="0.2">
      <c r="A331" s="14" t="s">
        <v>324</v>
      </c>
      <c r="B331" s="20">
        <v>314.60000000000002</v>
      </c>
      <c r="C331" s="20">
        <v>310.83999999999997</v>
      </c>
      <c r="D331" s="20">
        <v>316.22000000000003</v>
      </c>
      <c r="E331" s="20">
        <v>297.93</v>
      </c>
      <c r="F331" s="17">
        <v>411603</v>
      </c>
      <c r="G331" s="19">
        <f>+B331/C331-1</f>
        <v>1.2096255308197357E-2</v>
      </c>
    </row>
    <row r="332" spans="1:7" x14ac:dyDescent="0.2">
      <c r="A332" s="14" t="s">
        <v>325</v>
      </c>
      <c r="B332" s="20">
        <v>319.92</v>
      </c>
      <c r="C332" s="20">
        <v>319.38</v>
      </c>
      <c r="D332" s="20">
        <v>322.83</v>
      </c>
      <c r="E332" s="20">
        <v>317.97500000000002</v>
      </c>
      <c r="F332" s="17">
        <v>265744</v>
      </c>
      <c r="G332" s="19">
        <f>+B332/C332-1</f>
        <v>1.6907758782642723E-3</v>
      </c>
    </row>
    <row r="333" spans="1:7" x14ac:dyDescent="0.2">
      <c r="A333" s="14" t="s">
        <v>326</v>
      </c>
      <c r="B333" s="20">
        <v>322.07</v>
      </c>
      <c r="C333" s="20">
        <v>313.32</v>
      </c>
      <c r="D333" s="20">
        <v>323.29000000000002</v>
      </c>
      <c r="E333" s="20">
        <v>310.92500000000001</v>
      </c>
      <c r="F333" s="17">
        <v>340449</v>
      </c>
      <c r="G333" s="19">
        <f>+B333/C333-1</f>
        <v>2.7926720285969653E-2</v>
      </c>
    </row>
    <row r="334" spans="1:7" x14ac:dyDescent="0.2">
      <c r="A334" s="14" t="s">
        <v>327</v>
      </c>
      <c r="B334" s="20">
        <v>313.45999999999998</v>
      </c>
      <c r="C334" s="20">
        <v>305.26</v>
      </c>
      <c r="D334" s="20">
        <v>314.11</v>
      </c>
      <c r="E334" s="20">
        <v>304.12</v>
      </c>
      <c r="F334" s="17">
        <v>292610</v>
      </c>
      <c r="G334" s="19">
        <f>+B334/C334-1</f>
        <v>2.6862346851863839E-2</v>
      </c>
    </row>
    <row r="335" spans="1:7" x14ac:dyDescent="0.2">
      <c r="A335" s="14" t="s">
        <v>328</v>
      </c>
      <c r="B335" s="20">
        <v>304.8</v>
      </c>
      <c r="C335" s="20">
        <v>306.91000000000003</v>
      </c>
      <c r="D335" s="20">
        <v>310.40499999999997</v>
      </c>
      <c r="E335" s="20">
        <v>303.82</v>
      </c>
      <c r="F335" s="17">
        <v>265337</v>
      </c>
      <c r="G335" s="19">
        <f>+B335/C335-1</f>
        <v>-6.8749796357239212E-3</v>
      </c>
    </row>
    <row r="336" spans="1:7" x14ac:dyDescent="0.2">
      <c r="A336" s="14" t="s">
        <v>329</v>
      </c>
      <c r="B336" s="20">
        <v>311.77</v>
      </c>
      <c r="C336" s="20">
        <v>314.36</v>
      </c>
      <c r="D336" s="20">
        <v>321.18</v>
      </c>
      <c r="E336" s="20">
        <v>310.22500000000002</v>
      </c>
      <c r="F336" s="17">
        <v>526034</v>
      </c>
      <c r="G336" s="19">
        <f>+B336/C336-1</f>
        <v>-8.2389616999619664E-3</v>
      </c>
    </row>
    <row r="337" spans="1:7" x14ac:dyDescent="0.2">
      <c r="A337" s="14" t="s">
        <v>330</v>
      </c>
      <c r="B337" s="20">
        <v>310.3</v>
      </c>
      <c r="C337" s="20">
        <v>304.45</v>
      </c>
      <c r="D337" s="20">
        <v>312.66000000000003</v>
      </c>
      <c r="E337" s="20">
        <v>302.14999999999998</v>
      </c>
      <c r="F337" s="17">
        <v>460332</v>
      </c>
      <c r="G337" s="19">
        <f>+B337/C337-1</f>
        <v>1.9214977828871715E-2</v>
      </c>
    </row>
    <row r="338" spans="1:7" x14ac:dyDescent="0.2">
      <c r="A338" s="14" t="s">
        <v>331</v>
      </c>
      <c r="B338" s="20">
        <v>304.45999999999998</v>
      </c>
      <c r="C338" s="20">
        <v>299.7</v>
      </c>
      <c r="D338" s="20">
        <v>305.86</v>
      </c>
      <c r="E338" s="20">
        <v>299.04000000000002</v>
      </c>
      <c r="F338" s="17">
        <v>415736</v>
      </c>
      <c r="G338" s="19">
        <f>+B338/C338-1</f>
        <v>1.5882549215882502E-2</v>
      </c>
    </row>
    <row r="339" spans="1:7" x14ac:dyDescent="0.2">
      <c r="A339" s="18">
        <v>45261</v>
      </c>
      <c r="B339" s="20">
        <v>304.27999999999997</v>
      </c>
      <c r="C339" s="20">
        <v>306.41000000000003</v>
      </c>
      <c r="D339" s="20">
        <v>310.11</v>
      </c>
      <c r="E339" s="20">
        <v>298.85000000000002</v>
      </c>
      <c r="F339" s="17">
        <v>420545</v>
      </c>
      <c r="G339" s="19">
        <f>+B339/C339-1</f>
        <v>-6.9514702522764926E-3</v>
      </c>
    </row>
    <row r="340" spans="1:7" x14ac:dyDescent="0.2">
      <c r="A340" s="18">
        <v>45231</v>
      </c>
      <c r="B340" s="20">
        <v>304.25</v>
      </c>
      <c r="C340" s="20">
        <v>302.24</v>
      </c>
      <c r="D340" s="20">
        <v>305.63</v>
      </c>
      <c r="E340" s="20">
        <v>300.565</v>
      </c>
      <c r="F340" s="17">
        <v>390334</v>
      </c>
      <c r="G340" s="19">
        <f>+B340/C340-1</f>
        <v>6.6503440974059469E-3</v>
      </c>
    </row>
    <row r="341" spans="1:7" x14ac:dyDescent="0.2">
      <c r="A341" s="18">
        <v>45200</v>
      </c>
      <c r="B341" s="20">
        <v>298.33999999999997</v>
      </c>
      <c r="C341" s="20">
        <v>289.52</v>
      </c>
      <c r="D341" s="20">
        <v>300.20999999999998</v>
      </c>
      <c r="E341" s="20">
        <v>285.72000000000003</v>
      </c>
      <c r="F341" s="17">
        <v>659295</v>
      </c>
      <c r="G341" s="19">
        <f>+B341/C341-1</f>
        <v>3.0464216634429331E-2</v>
      </c>
    </row>
    <row r="342" spans="1:7" x14ac:dyDescent="0.2">
      <c r="A342" s="18">
        <v>45170</v>
      </c>
      <c r="B342" s="20">
        <v>292.58999999999997</v>
      </c>
      <c r="C342" s="20">
        <v>289.58999999999997</v>
      </c>
      <c r="D342" s="20">
        <v>297.82</v>
      </c>
      <c r="E342" s="20">
        <v>288.24</v>
      </c>
      <c r="F342" s="17">
        <v>1099463</v>
      </c>
      <c r="G342" s="19">
        <f>+B342/C342-1</f>
        <v>1.0359473738734026E-2</v>
      </c>
    </row>
    <row r="343" spans="1:7" x14ac:dyDescent="0.2">
      <c r="A343" s="18">
        <v>45078</v>
      </c>
      <c r="B343" s="20">
        <v>286.64999999999998</v>
      </c>
      <c r="C343" s="20">
        <v>297.62</v>
      </c>
      <c r="D343" s="20">
        <v>297.62</v>
      </c>
      <c r="E343" s="20">
        <v>284.24</v>
      </c>
      <c r="F343" s="17">
        <v>1122394</v>
      </c>
      <c r="G343" s="19">
        <f>+B343/C343-1</f>
        <v>-3.6859082050937575E-2</v>
      </c>
    </row>
    <row r="344" spans="1:7" x14ac:dyDescent="0.2">
      <c r="A344" s="18">
        <v>45047</v>
      </c>
      <c r="B344" s="20">
        <v>294.62</v>
      </c>
      <c r="C344" s="20">
        <v>298.2</v>
      </c>
      <c r="D344" s="20">
        <v>298.51</v>
      </c>
      <c r="E344" s="20">
        <v>291.95999999999998</v>
      </c>
      <c r="F344" s="17">
        <v>474818</v>
      </c>
      <c r="G344" s="19">
        <f>+B344/C344-1</f>
        <v>-1.2005365526492229E-2</v>
      </c>
    </row>
    <row r="345" spans="1:7" x14ac:dyDescent="0.2">
      <c r="A345" s="18">
        <v>45017</v>
      </c>
      <c r="B345" s="20">
        <v>303.89999999999998</v>
      </c>
      <c r="C345" s="20">
        <v>307.37</v>
      </c>
      <c r="D345" s="20">
        <v>308.39999999999998</v>
      </c>
      <c r="E345" s="20">
        <v>301.41000000000003</v>
      </c>
      <c r="F345" s="17">
        <v>433159</v>
      </c>
      <c r="G345" s="19">
        <f>+B345/C345-1</f>
        <v>-1.1289325568533126E-2</v>
      </c>
    </row>
    <row r="346" spans="1:7" x14ac:dyDescent="0.2">
      <c r="A346" s="18">
        <v>44986</v>
      </c>
      <c r="B346" s="20">
        <v>304.63</v>
      </c>
      <c r="C346" s="20">
        <v>316.58999999999997</v>
      </c>
      <c r="D346" s="20">
        <v>318.38</v>
      </c>
      <c r="E346" s="20">
        <v>302.01</v>
      </c>
      <c r="F346" s="17">
        <v>251679</v>
      </c>
      <c r="G346" s="19">
        <f>+B346/C346-1</f>
        <v>-3.7777567200480089E-2</v>
      </c>
    </row>
    <row r="347" spans="1:7" x14ac:dyDescent="0.2">
      <c r="A347" s="14" t="s">
        <v>332</v>
      </c>
      <c r="B347" s="20">
        <v>310.31</v>
      </c>
      <c r="C347" s="20">
        <v>306.73</v>
      </c>
      <c r="D347" s="20">
        <v>310.63</v>
      </c>
      <c r="E347" s="20">
        <v>305.2</v>
      </c>
      <c r="F347" s="17">
        <v>317750</v>
      </c>
      <c r="G347" s="19">
        <f>+B347/C347-1</f>
        <v>1.1671502624458041E-2</v>
      </c>
    </row>
    <row r="348" spans="1:7" x14ac:dyDescent="0.2">
      <c r="A348" s="14" t="s">
        <v>333</v>
      </c>
      <c r="B348" s="20">
        <v>311.87</v>
      </c>
      <c r="C348" s="20">
        <v>307.2</v>
      </c>
      <c r="D348" s="20">
        <v>312.99</v>
      </c>
      <c r="E348" s="20">
        <v>302.11</v>
      </c>
      <c r="F348" s="17">
        <v>347520</v>
      </c>
      <c r="G348" s="19">
        <f>+B348/C348-1</f>
        <v>1.5201822916666829E-2</v>
      </c>
    </row>
    <row r="349" spans="1:7" x14ac:dyDescent="0.2">
      <c r="A349" s="14" t="s">
        <v>334</v>
      </c>
      <c r="B349" s="20">
        <v>302.63</v>
      </c>
      <c r="C349" s="20">
        <v>301.16000000000003</v>
      </c>
      <c r="D349" s="20">
        <v>305.10000000000002</v>
      </c>
      <c r="E349" s="20">
        <v>299.13</v>
      </c>
      <c r="F349" s="17">
        <v>346562</v>
      </c>
      <c r="G349" s="19">
        <f>+B349/C349-1</f>
        <v>4.8811263115950965E-3</v>
      </c>
    </row>
    <row r="350" spans="1:7" x14ac:dyDescent="0.2">
      <c r="A350" s="14" t="s">
        <v>335</v>
      </c>
      <c r="B350" s="20">
        <v>301.62</v>
      </c>
      <c r="C350" s="20">
        <v>304.5</v>
      </c>
      <c r="D350" s="20">
        <v>304.91000000000003</v>
      </c>
      <c r="E350" s="20">
        <v>298.44</v>
      </c>
      <c r="F350" s="17">
        <v>212354</v>
      </c>
      <c r="G350" s="19">
        <f>+B350/C350-1</f>
        <v>-9.4581280788177402E-3</v>
      </c>
    </row>
    <row r="351" spans="1:7" x14ac:dyDescent="0.2">
      <c r="A351" s="14" t="s">
        <v>336</v>
      </c>
      <c r="B351" s="20">
        <v>305.17</v>
      </c>
      <c r="C351" s="20">
        <v>301.64999999999998</v>
      </c>
      <c r="D351" s="20">
        <v>305.57</v>
      </c>
      <c r="E351" s="20">
        <v>297.51010000000002</v>
      </c>
      <c r="F351" s="17">
        <v>227272</v>
      </c>
      <c r="G351" s="19">
        <f>+B351/C351-1</f>
        <v>1.1669152991878207E-2</v>
      </c>
    </row>
    <row r="352" spans="1:7" x14ac:dyDescent="0.2">
      <c r="A352" s="14" t="s">
        <v>337</v>
      </c>
      <c r="B352" s="20">
        <v>303.79000000000002</v>
      </c>
      <c r="C352" s="20">
        <v>304.39</v>
      </c>
      <c r="D352" s="20">
        <v>305</v>
      </c>
      <c r="E352" s="20">
        <v>294.42</v>
      </c>
      <c r="F352" s="17">
        <v>425596</v>
      </c>
      <c r="G352" s="19">
        <f>+B352/C352-1</f>
        <v>-1.9711554256052199E-3</v>
      </c>
    </row>
    <row r="353" spans="1:7" x14ac:dyDescent="0.2">
      <c r="A353" s="14" t="s">
        <v>338</v>
      </c>
      <c r="B353" s="20">
        <v>310.36</v>
      </c>
      <c r="C353" s="20">
        <v>304.23</v>
      </c>
      <c r="D353" s="20">
        <v>311.97000000000003</v>
      </c>
      <c r="E353" s="20">
        <v>299.51</v>
      </c>
      <c r="F353" s="17">
        <v>280749</v>
      </c>
      <c r="G353" s="19">
        <f>+B353/C353-1</f>
        <v>2.014922920159079E-2</v>
      </c>
    </row>
    <row r="354" spans="1:7" x14ac:dyDescent="0.2">
      <c r="A354" s="14" t="s">
        <v>339</v>
      </c>
      <c r="B354" s="20">
        <v>303.82</v>
      </c>
      <c r="C354" s="20">
        <v>306.35000000000002</v>
      </c>
      <c r="D354" s="20">
        <v>311.58999999999997</v>
      </c>
      <c r="E354" s="20">
        <v>301.86</v>
      </c>
      <c r="F354" s="17">
        <v>421589</v>
      </c>
      <c r="G354" s="19">
        <f>+B354/C354-1</f>
        <v>-8.2585278276482432E-3</v>
      </c>
    </row>
    <row r="355" spans="1:7" x14ac:dyDescent="0.2">
      <c r="A355" s="14" t="s">
        <v>340</v>
      </c>
      <c r="B355" s="20">
        <v>309.58999999999997</v>
      </c>
      <c r="C355" s="20">
        <v>310.89</v>
      </c>
      <c r="D355" s="20">
        <v>312.83999999999997</v>
      </c>
      <c r="E355" s="20">
        <v>307.08</v>
      </c>
      <c r="F355" s="17">
        <v>418503</v>
      </c>
      <c r="G355" s="19">
        <f>+B355/C355-1</f>
        <v>-4.1815433111390687E-3</v>
      </c>
    </row>
    <row r="356" spans="1:7" x14ac:dyDescent="0.2">
      <c r="A356" s="14" t="s">
        <v>341</v>
      </c>
      <c r="B356" s="20">
        <v>311.39999999999998</v>
      </c>
      <c r="C356" s="20">
        <v>313.12</v>
      </c>
      <c r="D356" s="20">
        <v>315.33999999999997</v>
      </c>
      <c r="E356" s="20">
        <v>306.14999999999998</v>
      </c>
      <c r="F356" s="17">
        <v>523200</v>
      </c>
      <c r="G356" s="19">
        <f>+B356/C356-1</f>
        <v>-5.4931016862546089E-3</v>
      </c>
    </row>
    <row r="357" spans="1:7" x14ac:dyDescent="0.2">
      <c r="A357" s="14" t="s">
        <v>342</v>
      </c>
      <c r="B357" s="20">
        <v>314.93</v>
      </c>
      <c r="C357" s="20">
        <v>321.5</v>
      </c>
      <c r="D357" s="20">
        <v>323.18</v>
      </c>
      <c r="E357" s="20">
        <v>313.47000000000003</v>
      </c>
      <c r="F357" s="17">
        <v>335145</v>
      </c>
      <c r="G357" s="19">
        <f>+B357/C357-1</f>
        <v>-2.04354587869362E-2</v>
      </c>
    </row>
    <row r="358" spans="1:7" x14ac:dyDescent="0.2">
      <c r="A358" s="14" t="s">
        <v>343</v>
      </c>
      <c r="B358" s="20">
        <v>327.72</v>
      </c>
      <c r="C358" s="20">
        <v>328.15</v>
      </c>
      <c r="D358" s="20">
        <v>334.28</v>
      </c>
      <c r="E358" s="20">
        <v>324.39</v>
      </c>
      <c r="F358" s="17">
        <v>448274</v>
      </c>
      <c r="G358" s="19">
        <f>+B358/C358-1</f>
        <v>-1.31037635227782E-3</v>
      </c>
    </row>
    <row r="359" spans="1:7" x14ac:dyDescent="0.2">
      <c r="A359" s="14" t="s">
        <v>344</v>
      </c>
      <c r="B359" s="20">
        <v>328.77</v>
      </c>
      <c r="C359" s="20">
        <v>342.37</v>
      </c>
      <c r="D359" s="20">
        <v>345.99</v>
      </c>
      <c r="E359" s="20">
        <v>324.61</v>
      </c>
      <c r="F359" s="17">
        <v>672353</v>
      </c>
      <c r="G359" s="19">
        <f>+B359/C359-1</f>
        <v>-3.9723106580599965E-2</v>
      </c>
    </row>
    <row r="360" spans="1:7" x14ac:dyDescent="0.2">
      <c r="A360" s="18">
        <v>44907</v>
      </c>
      <c r="B360" s="20">
        <v>325.94</v>
      </c>
      <c r="C360" s="20">
        <v>314.32</v>
      </c>
      <c r="D360" s="20">
        <v>331.29</v>
      </c>
      <c r="E360" s="20">
        <v>313.72980000000001</v>
      </c>
      <c r="F360" s="17">
        <v>533724</v>
      </c>
      <c r="G360" s="19">
        <f>+B360/C360-1</f>
        <v>3.6968694324255535E-2</v>
      </c>
    </row>
    <row r="361" spans="1:7" x14ac:dyDescent="0.2">
      <c r="A361" s="18">
        <v>44816</v>
      </c>
      <c r="B361" s="20">
        <v>314.13</v>
      </c>
      <c r="C361" s="20">
        <v>317.68</v>
      </c>
      <c r="D361" s="20">
        <v>323.34500000000003</v>
      </c>
      <c r="E361" s="20">
        <v>313.64999999999998</v>
      </c>
      <c r="F361" s="17">
        <v>376126</v>
      </c>
      <c r="G361" s="19">
        <f>+B361/C361-1</f>
        <v>-1.1174767061193691E-2</v>
      </c>
    </row>
    <row r="362" spans="1:7" x14ac:dyDescent="0.2">
      <c r="A362" s="18">
        <v>44785</v>
      </c>
      <c r="B362" s="20">
        <v>318.76</v>
      </c>
      <c r="C362" s="20">
        <v>311.3</v>
      </c>
      <c r="D362" s="20">
        <v>320.95</v>
      </c>
      <c r="E362" s="20">
        <v>308.18</v>
      </c>
      <c r="F362" s="17">
        <v>406461</v>
      </c>
      <c r="G362" s="19">
        <f>+B362/C362-1</f>
        <v>2.3964021843880356E-2</v>
      </c>
    </row>
    <row r="363" spans="1:7" x14ac:dyDescent="0.2">
      <c r="A363" s="18">
        <v>44754</v>
      </c>
      <c r="B363" s="20">
        <v>308.97000000000003</v>
      </c>
      <c r="C363" s="20">
        <v>312.67</v>
      </c>
      <c r="D363" s="20">
        <v>314.77</v>
      </c>
      <c r="E363" s="20">
        <v>306.22430000000003</v>
      </c>
      <c r="F363" s="17">
        <v>447158</v>
      </c>
      <c r="G363" s="19">
        <f>+B363/C363-1</f>
        <v>-1.1833562541977094E-2</v>
      </c>
    </row>
    <row r="364" spans="1:7" x14ac:dyDescent="0.2">
      <c r="A364" s="18">
        <v>44724</v>
      </c>
      <c r="B364" s="20">
        <v>312.67</v>
      </c>
      <c r="C364" s="20">
        <v>315.68</v>
      </c>
      <c r="D364" s="20">
        <v>315.68</v>
      </c>
      <c r="E364" s="20">
        <v>305.77</v>
      </c>
      <c r="F364" s="17">
        <v>377169</v>
      </c>
      <c r="G364" s="19">
        <f>+B364/C364-1</f>
        <v>-9.534972123669494E-3</v>
      </c>
    </row>
    <row r="365" spans="1:7" x14ac:dyDescent="0.2">
      <c r="A365" s="18">
        <v>44693</v>
      </c>
      <c r="B365" s="20">
        <v>315.47000000000003</v>
      </c>
      <c r="C365" s="20">
        <v>335.23</v>
      </c>
      <c r="D365" s="20">
        <v>337.36</v>
      </c>
      <c r="E365" s="20">
        <v>311.77999999999997</v>
      </c>
      <c r="F365" s="17">
        <v>494482</v>
      </c>
      <c r="G365" s="19">
        <f>+B365/C365-1</f>
        <v>-5.8944605196432298E-2</v>
      </c>
    </row>
    <row r="366" spans="1:7" x14ac:dyDescent="0.2">
      <c r="A366" s="18">
        <v>44604</v>
      </c>
      <c r="B366" s="20">
        <v>339.87</v>
      </c>
      <c r="C366" s="20">
        <v>337.97</v>
      </c>
      <c r="D366" s="20">
        <v>343.5</v>
      </c>
      <c r="E366" s="20">
        <v>334.161</v>
      </c>
      <c r="F366" s="17">
        <v>290884</v>
      </c>
      <c r="G366" s="19">
        <f>+B366/C366-1</f>
        <v>5.6218007515458357E-3</v>
      </c>
    </row>
    <row r="367" spans="1:7" x14ac:dyDescent="0.2">
      <c r="A367" s="18">
        <v>44573</v>
      </c>
      <c r="B367" s="20">
        <v>346.22</v>
      </c>
      <c r="C367" s="20">
        <v>338.14</v>
      </c>
      <c r="D367" s="20">
        <v>348.98</v>
      </c>
      <c r="E367" s="20">
        <v>336.91</v>
      </c>
      <c r="F367" s="17">
        <v>556951</v>
      </c>
      <c r="G367" s="19">
        <f>+B367/C367-1</f>
        <v>2.3895427929260249E-2</v>
      </c>
    </row>
    <row r="368" spans="1:7" x14ac:dyDescent="0.2">
      <c r="A368" s="14" t="s">
        <v>345</v>
      </c>
      <c r="B368" s="20">
        <v>339.1</v>
      </c>
      <c r="C368" s="20">
        <v>320.82</v>
      </c>
      <c r="D368" s="20">
        <v>339.84</v>
      </c>
      <c r="E368" s="20">
        <v>318.08499999999998</v>
      </c>
      <c r="F368" s="17">
        <v>696609</v>
      </c>
      <c r="G368" s="19">
        <f>+B368/C368-1</f>
        <v>5.6978991334704965E-2</v>
      </c>
    </row>
    <row r="369" spans="1:7" x14ac:dyDescent="0.2">
      <c r="A369" s="14" t="s">
        <v>346</v>
      </c>
      <c r="B369" s="20">
        <v>321.98</v>
      </c>
      <c r="C369" s="20">
        <v>325.56</v>
      </c>
      <c r="D369" s="20">
        <v>328.44</v>
      </c>
      <c r="E369" s="20">
        <v>319.73</v>
      </c>
      <c r="F369" s="17">
        <v>255985</v>
      </c>
      <c r="G369" s="19">
        <f>+B369/C369-1</f>
        <v>-1.0996436908711105E-2</v>
      </c>
    </row>
    <row r="370" spans="1:7" x14ac:dyDescent="0.2">
      <c r="A370" s="14" t="s">
        <v>347</v>
      </c>
      <c r="B370" s="20">
        <v>325.23</v>
      </c>
      <c r="C370" s="20">
        <v>323.83999999999997</v>
      </c>
      <c r="D370" s="20">
        <v>331.33</v>
      </c>
      <c r="E370" s="20">
        <v>323.66000000000003</v>
      </c>
      <c r="F370" s="17">
        <v>275961</v>
      </c>
      <c r="G370" s="19">
        <f>+B370/C370-1</f>
        <v>4.2922430830041325E-3</v>
      </c>
    </row>
    <row r="371" spans="1:7" x14ac:dyDescent="0.2">
      <c r="A371" s="14" t="s">
        <v>348</v>
      </c>
      <c r="B371" s="20">
        <v>327.10000000000002</v>
      </c>
      <c r="C371" s="20">
        <v>327</v>
      </c>
      <c r="D371" s="20">
        <v>328.43</v>
      </c>
      <c r="E371" s="20">
        <v>323.87</v>
      </c>
      <c r="F371" s="17">
        <v>124725</v>
      </c>
      <c r="G371" s="19">
        <f>+B371/C371-1</f>
        <v>3.0581039755350758E-4</v>
      </c>
    </row>
    <row r="372" spans="1:7" x14ac:dyDescent="0.2">
      <c r="A372" s="14" t="s">
        <v>349</v>
      </c>
      <c r="B372" s="20">
        <v>327.20999999999998</v>
      </c>
      <c r="C372" s="20">
        <v>319.41000000000003</v>
      </c>
      <c r="D372" s="20">
        <v>329.33</v>
      </c>
      <c r="E372" s="20">
        <v>315.1832</v>
      </c>
      <c r="F372" s="17">
        <v>191686</v>
      </c>
      <c r="G372" s="19">
        <f>+B372/C372-1</f>
        <v>2.4420024420024333E-2</v>
      </c>
    </row>
    <row r="373" spans="1:7" x14ac:dyDescent="0.2">
      <c r="A373" s="14" t="s">
        <v>350</v>
      </c>
      <c r="B373" s="20">
        <v>319.38</v>
      </c>
      <c r="C373" s="20">
        <v>314.79000000000002</v>
      </c>
      <c r="D373" s="20">
        <v>319.5</v>
      </c>
      <c r="E373" s="20">
        <v>308.58999999999997</v>
      </c>
      <c r="F373" s="17">
        <v>246966</v>
      </c>
      <c r="G373" s="19">
        <f>+B373/C373-1</f>
        <v>1.4581149337653532E-2</v>
      </c>
    </row>
    <row r="374" spans="1:7" x14ac:dyDescent="0.2">
      <c r="A374" s="14" t="s">
        <v>351</v>
      </c>
      <c r="B374" s="20">
        <v>315.14</v>
      </c>
      <c r="C374" s="20">
        <v>313</v>
      </c>
      <c r="D374" s="20">
        <v>317.98</v>
      </c>
      <c r="E374" s="20">
        <v>311.04000000000002</v>
      </c>
      <c r="F374" s="17">
        <v>350813</v>
      </c>
      <c r="G374" s="19">
        <f>+B374/C374-1</f>
        <v>6.8370607028753749E-3</v>
      </c>
    </row>
    <row r="375" spans="1:7" x14ac:dyDescent="0.2">
      <c r="A375" s="14" t="s">
        <v>352</v>
      </c>
      <c r="B375" s="20">
        <v>316.39</v>
      </c>
      <c r="C375" s="20">
        <v>325.56</v>
      </c>
      <c r="D375" s="20">
        <v>325.56</v>
      </c>
      <c r="E375" s="20">
        <v>307.92</v>
      </c>
      <c r="F375" s="17">
        <v>631481</v>
      </c>
      <c r="G375" s="19">
        <f>+B375/C375-1</f>
        <v>-2.8166850964492007E-2</v>
      </c>
    </row>
    <row r="376" spans="1:7" x14ac:dyDescent="0.2">
      <c r="A376" s="14" t="s">
        <v>353</v>
      </c>
      <c r="B376" s="20">
        <v>318.33999999999997</v>
      </c>
      <c r="C376" s="20">
        <v>330</v>
      </c>
      <c r="D376" s="20">
        <v>331.46499999999997</v>
      </c>
      <c r="E376" s="20">
        <v>315.27999999999997</v>
      </c>
      <c r="F376" s="17">
        <v>551395</v>
      </c>
      <c r="G376" s="19">
        <f>+B376/C376-1</f>
        <v>-3.5333333333333439E-2</v>
      </c>
    </row>
    <row r="377" spans="1:7" x14ac:dyDescent="0.2">
      <c r="A377" s="14" t="s">
        <v>354</v>
      </c>
      <c r="B377" s="20">
        <v>337.69</v>
      </c>
      <c r="C377" s="20">
        <v>342.8</v>
      </c>
      <c r="D377" s="20">
        <v>345.23</v>
      </c>
      <c r="E377" s="20">
        <v>335.79</v>
      </c>
      <c r="F377" s="17">
        <v>476197</v>
      </c>
      <c r="G377" s="19">
        <f>+B377/C377-1</f>
        <v>-1.4906651108518076E-2</v>
      </c>
    </row>
    <row r="378" spans="1:7" x14ac:dyDescent="0.2">
      <c r="A378" s="14" t="s">
        <v>355</v>
      </c>
      <c r="B378" s="20">
        <v>347.19</v>
      </c>
      <c r="C378" s="20">
        <v>341.01</v>
      </c>
      <c r="D378" s="20">
        <v>349.90499999999997</v>
      </c>
      <c r="E378" s="20">
        <v>338.82</v>
      </c>
      <c r="F378" s="17">
        <v>447142</v>
      </c>
      <c r="G378" s="19">
        <f>+B378/C378-1</f>
        <v>1.8122635699832967E-2</v>
      </c>
    </row>
    <row r="379" spans="1:7" x14ac:dyDescent="0.2">
      <c r="A379" s="14" t="s">
        <v>356</v>
      </c>
      <c r="B379" s="20">
        <v>329.82</v>
      </c>
      <c r="C379" s="20">
        <v>336.01</v>
      </c>
      <c r="D379" s="20">
        <v>339.05</v>
      </c>
      <c r="E379" s="20">
        <v>327.49</v>
      </c>
      <c r="F379" s="17">
        <v>333596</v>
      </c>
      <c r="G379" s="19">
        <f>+B379/C379-1</f>
        <v>-1.8422070771703214E-2</v>
      </c>
    </row>
    <row r="380" spans="1:7" x14ac:dyDescent="0.2">
      <c r="A380" s="18">
        <v>44876</v>
      </c>
      <c r="B380" s="20">
        <v>340.35</v>
      </c>
      <c r="C380" s="20">
        <v>330.71</v>
      </c>
      <c r="D380" s="20">
        <v>347.82</v>
      </c>
      <c r="E380" s="20">
        <v>327.53500000000003</v>
      </c>
      <c r="F380" s="17">
        <v>598066</v>
      </c>
      <c r="G380" s="19">
        <f>+B380/C380-1</f>
        <v>2.9149405823833741E-2</v>
      </c>
    </row>
    <row r="381" spans="1:7" x14ac:dyDescent="0.2">
      <c r="A381" s="18">
        <v>44845</v>
      </c>
      <c r="B381" s="20">
        <v>329.75</v>
      </c>
      <c r="C381" s="20">
        <v>320.91000000000003</v>
      </c>
      <c r="D381" s="20">
        <v>336.77</v>
      </c>
      <c r="E381" s="20">
        <v>320.91000000000003</v>
      </c>
      <c r="F381" s="17">
        <v>656759</v>
      </c>
      <c r="G381" s="19">
        <f>+B381/C381-1</f>
        <v>2.7546664173755842E-2</v>
      </c>
    </row>
    <row r="382" spans="1:7" x14ac:dyDescent="0.2">
      <c r="A382" s="18">
        <v>44815</v>
      </c>
      <c r="B382" s="20">
        <v>299.51</v>
      </c>
      <c r="C382" s="20">
        <v>301.55</v>
      </c>
      <c r="D382" s="20">
        <v>301.55</v>
      </c>
      <c r="E382" s="20">
        <v>293.16000000000003</v>
      </c>
      <c r="F382" s="17">
        <v>379825</v>
      </c>
      <c r="G382" s="19">
        <f>+B382/C382-1</f>
        <v>-6.7650472558449248E-3</v>
      </c>
    </row>
    <row r="383" spans="1:7" x14ac:dyDescent="0.2">
      <c r="A383" s="18">
        <v>44784</v>
      </c>
      <c r="B383" s="20">
        <v>304.86</v>
      </c>
      <c r="C383" s="20">
        <v>298.07</v>
      </c>
      <c r="D383" s="20">
        <v>309.32</v>
      </c>
      <c r="E383" s="20">
        <v>290.69</v>
      </c>
      <c r="F383" s="17">
        <v>469792</v>
      </c>
      <c r="G383" s="19">
        <f>+B383/C383-1</f>
        <v>2.2779883919884725E-2</v>
      </c>
    </row>
    <row r="384" spans="1:7" x14ac:dyDescent="0.2">
      <c r="A384" s="18">
        <v>44753</v>
      </c>
      <c r="B384" s="20">
        <v>296.20999999999998</v>
      </c>
      <c r="C384" s="20">
        <v>308.74</v>
      </c>
      <c r="D384" s="20">
        <v>308.74</v>
      </c>
      <c r="E384" s="20">
        <v>291.245</v>
      </c>
      <c r="F384" s="17">
        <v>785747</v>
      </c>
      <c r="G384" s="19">
        <f>+B384/C384-1</f>
        <v>-4.0584310423009695E-2</v>
      </c>
    </row>
    <row r="385" spans="1:7" x14ac:dyDescent="0.2">
      <c r="A385" s="18">
        <v>44662</v>
      </c>
      <c r="B385" s="20">
        <v>306.2</v>
      </c>
      <c r="C385" s="20">
        <v>330.01</v>
      </c>
      <c r="D385" s="20">
        <v>330.01</v>
      </c>
      <c r="E385" s="20">
        <v>295.81</v>
      </c>
      <c r="F385" s="17">
        <v>875154</v>
      </c>
      <c r="G385" s="19">
        <f>+B385/C385-1</f>
        <v>-7.2149328808217894E-2</v>
      </c>
    </row>
    <row r="386" spans="1:7" x14ac:dyDescent="0.2">
      <c r="A386" s="18">
        <v>44631</v>
      </c>
      <c r="B386" s="20">
        <v>326.33</v>
      </c>
      <c r="C386" s="20">
        <v>314.56</v>
      </c>
      <c r="D386" s="20">
        <v>338.2</v>
      </c>
      <c r="E386" s="20">
        <v>312.68</v>
      </c>
      <c r="F386" s="17">
        <v>582447</v>
      </c>
      <c r="G386" s="19">
        <f>+B386/C386-1</f>
        <v>3.7417344862665347E-2</v>
      </c>
    </row>
    <row r="387" spans="1:7" x14ac:dyDescent="0.2">
      <c r="A387" s="18">
        <v>44603</v>
      </c>
      <c r="B387" s="20">
        <v>316.45</v>
      </c>
      <c r="C387" s="20">
        <v>343.17</v>
      </c>
      <c r="D387" s="20">
        <v>343.23</v>
      </c>
      <c r="E387" s="20">
        <v>316</v>
      </c>
      <c r="F387" s="17">
        <v>750552</v>
      </c>
      <c r="G387" s="19">
        <f>+B387/C387-1</f>
        <v>-7.7862283999184156E-2</v>
      </c>
    </row>
    <row r="388" spans="1:7" x14ac:dyDescent="0.2">
      <c r="A388" s="18">
        <v>44572</v>
      </c>
      <c r="B388" s="20">
        <v>342.71</v>
      </c>
      <c r="C388" s="20">
        <v>353.2</v>
      </c>
      <c r="D388" s="20">
        <v>353.93</v>
      </c>
      <c r="E388" s="20">
        <v>338.42</v>
      </c>
      <c r="F388" s="17">
        <v>665168</v>
      </c>
      <c r="G388" s="19">
        <f>+B388/C388-1</f>
        <v>-2.9699886749716908E-2</v>
      </c>
    </row>
    <row r="389" spans="1:7" x14ac:dyDescent="0.2">
      <c r="A389" s="14" t="s">
        <v>357</v>
      </c>
      <c r="B389" s="20">
        <v>346</v>
      </c>
      <c r="C389" s="20">
        <v>339.58</v>
      </c>
      <c r="D389" s="20">
        <v>348.255</v>
      </c>
      <c r="E389" s="20">
        <v>337.42</v>
      </c>
      <c r="F389" s="17">
        <v>525225</v>
      </c>
      <c r="G389" s="19">
        <f>+B389/C389-1</f>
        <v>1.8905707049885256E-2</v>
      </c>
    </row>
    <row r="390" spans="1:7" x14ac:dyDescent="0.2">
      <c r="A390" s="14" t="s">
        <v>358</v>
      </c>
      <c r="B390" s="20">
        <v>341.62</v>
      </c>
      <c r="C390" s="20">
        <v>334.2</v>
      </c>
      <c r="D390" s="20">
        <v>341.67</v>
      </c>
      <c r="E390" s="20">
        <v>328.72</v>
      </c>
      <c r="F390" s="17">
        <v>350383</v>
      </c>
      <c r="G390" s="19">
        <f>+B390/C390-1</f>
        <v>2.2202274087372853E-2</v>
      </c>
    </row>
    <row r="391" spans="1:7" x14ac:dyDescent="0.2">
      <c r="A391" s="14" t="s">
        <v>359</v>
      </c>
      <c r="B391" s="20">
        <v>333.81</v>
      </c>
      <c r="C391" s="20">
        <v>334.74</v>
      </c>
      <c r="D391" s="20">
        <v>339.82</v>
      </c>
      <c r="E391" s="20">
        <v>331.67</v>
      </c>
      <c r="F391" s="17">
        <v>238861</v>
      </c>
      <c r="G391" s="19">
        <f>+B391/C391-1</f>
        <v>-2.7782756766445704E-3</v>
      </c>
    </row>
    <row r="392" spans="1:7" x14ac:dyDescent="0.2">
      <c r="A392" s="14" t="s">
        <v>360</v>
      </c>
      <c r="B392" s="20">
        <v>331.04</v>
      </c>
      <c r="C392" s="20">
        <v>328.52</v>
      </c>
      <c r="D392" s="20">
        <v>342.59</v>
      </c>
      <c r="E392" s="20">
        <v>328.05</v>
      </c>
      <c r="F392" s="17">
        <v>278468</v>
      </c>
      <c r="G392" s="19">
        <f>+B392/C392-1</f>
        <v>7.6707658590040584E-3</v>
      </c>
    </row>
    <row r="393" spans="1:7" x14ac:dyDescent="0.2">
      <c r="A393" s="14" t="s">
        <v>361</v>
      </c>
      <c r="B393" s="20">
        <v>337.16</v>
      </c>
      <c r="C393" s="20">
        <v>325.33999999999997</v>
      </c>
      <c r="D393" s="20">
        <v>337.72</v>
      </c>
      <c r="E393" s="20">
        <v>325.33999999999997</v>
      </c>
      <c r="F393" s="17">
        <v>311846</v>
      </c>
      <c r="G393" s="19">
        <f>+B393/C393-1</f>
        <v>3.6331222720846101E-2</v>
      </c>
    </row>
    <row r="394" spans="1:7" x14ac:dyDescent="0.2">
      <c r="A394" s="14" t="s">
        <v>362</v>
      </c>
      <c r="B394" s="20">
        <v>324.02</v>
      </c>
      <c r="C394" s="20">
        <v>325.14999999999998</v>
      </c>
      <c r="D394" s="20">
        <v>325.14999999999998</v>
      </c>
      <c r="E394" s="20">
        <v>311.20999999999998</v>
      </c>
      <c r="F394" s="17">
        <v>314275</v>
      </c>
      <c r="G394" s="19">
        <f>+B394/C394-1</f>
        <v>-3.4753190834999614E-3</v>
      </c>
    </row>
    <row r="395" spans="1:7" x14ac:dyDescent="0.2">
      <c r="A395" s="14" t="s">
        <v>363</v>
      </c>
      <c r="B395" s="20">
        <v>323.01</v>
      </c>
      <c r="C395" s="20">
        <v>318.13</v>
      </c>
      <c r="D395" s="20">
        <v>324.01</v>
      </c>
      <c r="E395" s="20">
        <v>310.06</v>
      </c>
      <c r="F395" s="17">
        <v>299293</v>
      </c>
      <c r="G395" s="19">
        <f>+B395/C395-1</f>
        <v>1.5339641027253048E-2</v>
      </c>
    </row>
    <row r="396" spans="1:7" x14ac:dyDescent="0.2">
      <c r="A396" s="14" t="s">
        <v>364</v>
      </c>
      <c r="B396" s="20">
        <v>318.31</v>
      </c>
      <c r="C396" s="20">
        <v>321.10000000000002</v>
      </c>
      <c r="D396" s="20">
        <v>329.19</v>
      </c>
      <c r="E396" s="20">
        <v>314.19499999999999</v>
      </c>
      <c r="F396" s="17">
        <v>349260</v>
      </c>
      <c r="G396" s="19">
        <f>+B396/C396-1</f>
        <v>-8.6888819682342522E-3</v>
      </c>
    </row>
    <row r="397" spans="1:7" x14ac:dyDescent="0.2">
      <c r="A397" s="14" t="s">
        <v>365</v>
      </c>
      <c r="B397" s="20">
        <v>320.5</v>
      </c>
      <c r="C397" s="20">
        <v>324.5</v>
      </c>
      <c r="D397" s="20">
        <v>325.76</v>
      </c>
      <c r="E397" s="20">
        <v>314.91000000000003</v>
      </c>
      <c r="F397" s="17">
        <v>220817</v>
      </c>
      <c r="G397" s="19">
        <f>+B397/C397-1</f>
        <v>-1.2326656394452962E-2</v>
      </c>
    </row>
    <row r="398" spans="1:7" x14ac:dyDescent="0.2">
      <c r="A398" s="14" t="s">
        <v>366</v>
      </c>
      <c r="B398" s="20">
        <v>329.14</v>
      </c>
      <c r="C398" s="20">
        <v>327.2</v>
      </c>
      <c r="D398" s="20">
        <v>333.18</v>
      </c>
      <c r="E398" s="20">
        <v>321.88</v>
      </c>
      <c r="F398" s="17">
        <v>365489</v>
      </c>
      <c r="G398" s="19">
        <f>+B398/C398-1</f>
        <v>5.9290953545232394E-3</v>
      </c>
    </row>
    <row r="399" spans="1:7" x14ac:dyDescent="0.2">
      <c r="A399" s="14" t="s">
        <v>367</v>
      </c>
      <c r="B399" s="20">
        <v>315.66000000000003</v>
      </c>
      <c r="C399" s="20">
        <v>309.38</v>
      </c>
      <c r="D399" s="20">
        <v>320.44499999999999</v>
      </c>
      <c r="E399" s="20">
        <v>309.01</v>
      </c>
      <c r="F399" s="17">
        <v>349908</v>
      </c>
      <c r="G399" s="19">
        <f>+B399/C399-1</f>
        <v>2.0298661839808663E-2</v>
      </c>
    </row>
    <row r="400" spans="1:7" x14ac:dyDescent="0.2">
      <c r="A400" s="14" t="s">
        <v>368</v>
      </c>
      <c r="B400" s="20">
        <v>298.73</v>
      </c>
      <c r="C400" s="20">
        <v>316.13</v>
      </c>
      <c r="D400" s="20">
        <v>320.79000000000002</v>
      </c>
      <c r="E400" s="20">
        <v>298.08999999999997</v>
      </c>
      <c r="F400" s="17">
        <v>379512</v>
      </c>
      <c r="G400" s="19">
        <f>+B400/C400-1</f>
        <v>-5.5040647834751488E-2</v>
      </c>
    </row>
    <row r="401" spans="1:7" x14ac:dyDescent="0.2">
      <c r="A401" s="14" t="s">
        <v>369</v>
      </c>
      <c r="B401" s="20">
        <v>313.44</v>
      </c>
      <c r="C401" s="20">
        <v>301.17</v>
      </c>
      <c r="D401" s="20">
        <v>315.51299999999998</v>
      </c>
      <c r="E401" s="20">
        <v>296.56</v>
      </c>
      <c r="F401" s="17">
        <v>410771</v>
      </c>
      <c r="G401" s="19">
        <f>+B401/C401-1</f>
        <v>4.0741109672278064E-2</v>
      </c>
    </row>
    <row r="402" spans="1:7" x14ac:dyDescent="0.2">
      <c r="A402" s="18">
        <v>44905</v>
      </c>
      <c r="B402" s="20">
        <v>311.37</v>
      </c>
      <c r="C402" s="20">
        <v>319.68</v>
      </c>
      <c r="D402" s="20">
        <v>321.625</v>
      </c>
      <c r="E402" s="20">
        <v>310.3</v>
      </c>
      <c r="F402" s="17">
        <v>464678</v>
      </c>
      <c r="G402" s="19">
        <f>+B402/C402-1</f>
        <v>-2.5994744744744724E-2</v>
      </c>
    </row>
    <row r="403" spans="1:7" x14ac:dyDescent="0.2">
      <c r="A403" s="18">
        <v>44875</v>
      </c>
      <c r="B403" s="20">
        <v>319.42</v>
      </c>
      <c r="C403" s="20">
        <v>323.56</v>
      </c>
      <c r="D403" s="20">
        <v>327.31</v>
      </c>
      <c r="E403" s="20">
        <v>311.45</v>
      </c>
      <c r="F403" s="17">
        <v>445694</v>
      </c>
      <c r="G403" s="19">
        <f>+B403/C403-1</f>
        <v>-1.2795153912720902E-2</v>
      </c>
    </row>
    <row r="404" spans="1:7" x14ac:dyDescent="0.2">
      <c r="A404" s="18">
        <v>44844</v>
      </c>
      <c r="B404" s="20">
        <v>323.98</v>
      </c>
      <c r="C404" s="20">
        <v>339.2</v>
      </c>
      <c r="D404" s="20">
        <v>339.2</v>
      </c>
      <c r="E404" s="20">
        <v>316.87</v>
      </c>
      <c r="F404" s="17">
        <v>368163</v>
      </c>
      <c r="G404" s="19">
        <f>+B404/C404-1</f>
        <v>-4.4870283018867863E-2</v>
      </c>
    </row>
    <row r="405" spans="1:7" x14ac:dyDescent="0.2">
      <c r="A405" s="18">
        <v>44752</v>
      </c>
      <c r="B405" s="20">
        <v>338.4</v>
      </c>
      <c r="C405" s="20">
        <v>346.53</v>
      </c>
      <c r="D405" s="20">
        <v>347.88</v>
      </c>
      <c r="E405" s="20">
        <v>337.36</v>
      </c>
      <c r="F405" s="17">
        <v>395927</v>
      </c>
      <c r="G405" s="19">
        <f>+B405/C405-1</f>
        <v>-2.3461172192883684E-2</v>
      </c>
    </row>
    <row r="406" spans="1:7" x14ac:dyDescent="0.2">
      <c r="A406" s="18">
        <v>44722</v>
      </c>
      <c r="B406" s="20">
        <v>353.6</v>
      </c>
      <c r="C406" s="20">
        <v>350.7</v>
      </c>
      <c r="D406" s="20">
        <v>356.86</v>
      </c>
      <c r="E406" s="20">
        <v>344.73</v>
      </c>
      <c r="F406" s="17">
        <v>501940</v>
      </c>
      <c r="G406" s="19">
        <f>+B406/C406-1</f>
        <v>8.2691759338466841E-3</v>
      </c>
    </row>
    <row r="407" spans="1:7" x14ac:dyDescent="0.2">
      <c r="A407" s="18">
        <v>44691</v>
      </c>
      <c r="B407" s="20">
        <v>351.67</v>
      </c>
      <c r="C407" s="20">
        <v>343.92</v>
      </c>
      <c r="D407" s="20">
        <v>357.18990000000002</v>
      </c>
      <c r="E407" s="20">
        <v>343.77</v>
      </c>
      <c r="F407" s="17">
        <v>289031</v>
      </c>
      <c r="G407" s="19">
        <f>+B407/C407-1</f>
        <v>2.2534310304721972E-2</v>
      </c>
    </row>
    <row r="408" spans="1:7" x14ac:dyDescent="0.2">
      <c r="A408" s="18">
        <v>44661</v>
      </c>
      <c r="B408" s="20">
        <v>349.62</v>
      </c>
      <c r="C408" s="20">
        <v>347.8</v>
      </c>
      <c r="D408" s="20">
        <v>354.11</v>
      </c>
      <c r="E408" s="20">
        <v>346.01</v>
      </c>
      <c r="F408" s="17">
        <v>387962</v>
      </c>
      <c r="G408" s="19">
        <f>+B408/C408-1</f>
        <v>5.2328924669349242E-3</v>
      </c>
    </row>
    <row r="409" spans="1:7" x14ac:dyDescent="0.2">
      <c r="A409" s="18">
        <v>44630</v>
      </c>
      <c r="B409" s="20">
        <v>336.64</v>
      </c>
      <c r="C409" s="20">
        <v>332.8</v>
      </c>
      <c r="D409" s="20">
        <v>339.10219999999998</v>
      </c>
      <c r="E409" s="20">
        <v>327.82</v>
      </c>
      <c r="F409" s="17">
        <v>344900</v>
      </c>
      <c r="G409" s="19">
        <f>+B409/C409-1</f>
        <v>1.1538461538461497E-2</v>
      </c>
    </row>
    <row r="410" spans="1:7" x14ac:dyDescent="0.2">
      <c r="A410" s="14" t="s">
        <v>370</v>
      </c>
      <c r="B410" s="20">
        <v>329.99</v>
      </c>
      <c r="C410" s="20">
        <v>333.74</v>
      </c>
      <c r="D410" s="20">
        <v>340.92</v>
      </c>
      <c r="E410" s="20">
        <v>329.71</v>
      </c>
      <c r="F410" s="17">
        <v>387814</v>
      </c>
      <c r="G410" s="19">
        <f>+B410/C410-1</f>
        <v>-1.123629172409657E-2</v>
      </c>
    </row>
    <row r="411" spans="1:7" x14ac:dyDescent="0.2">
      <c r="A411" s="14" t="s">
        <v>371</v>
      </c>
      <c r="B411" s="20">
        <v>334.43</v>
      </c>
      <c r="C411" s="20">
        <v>337.21</v>
      </c>
      <c r="D411" s="20">
        <v>338.73</v>
      </c>
      <c r="E411" s="20">
        <v>332.63499999999999</v>
      </c>
      <c r="F411" s="17">
        <v>356062</v>
      </c>
      <c r="G411" s="19">
        <f>+B411/C411-1</f>
        <v>-8.2441208742325411E-3</v>
      </c>
    </row>
    <row r="412" spans="1:7" x14ac:dyDescent="0.2">
      <c r="A412" s="14" t="s">
        <v>372</v>
      </c>
      <c r="B412" s="20">
        <v>341.78</v>
      </c>
      <c r="C412" s="20">
        <v>328.83</v>
      </c>
      <c r="D412" s="20">
        <v>343.54</v>
      </c>
      <c r="E412" s="20">
        <v>326.45999999999998</v>
      </c>
      <c r="F412" s="17">
        <v>317328</v>
      </c>
      <c r="G412" s="19">
        <f>+B412/C412-1</f>
        <v>3.9382051515980843E-2</v>
      </c>
    </row>
    <row r="413" spans="1:7" x14ac:dyDescent="0.2">
      <c r="A413" s="14" t="s">
        <v>373</v>
      </c>
      <c r="B413" s="20">
        <v>328.29</v>
      </c>
      <c r="C413" s="20">
        <v>326.75</v>
      </c>
      <c r="D413" s="20">
        <v>331.91</v>
      </c>
      <c r="E413" s="20">
        <v>324.01</v>
      </c>
      <c r="F413" s="17">
        <v>216386</v>
      </c>
      <c r="G413" s="19">
        <f>+B413/C413-1</f>
        <v>4.7130833970925323E-3</v>
      </c>
    </row>
    <row r="414" spans="1:7" x14ac:dyDescent="0.2">
      <c r="A414" s="14" t="s">
        <v>374</v>
      </c>
      <c r="B414" s="20">
        <v>320.93</v>
      </c>
      <c r="C414" s="20">
        <v>324.58999999999997</v>
      </c>
      <c r="D414" s="20">
        <v>331.83</v>
      </c>
      <c r="E414" s="20">
        <v>320.26</v>
      </c>
      <c r="F414" s="17">
        <v>319917</v>
      </c>
      <c r="G414" s="19">
        <f>+B414/C414-1</f>
        <v>-1.1275763270587436E-2</v>
      </c>
    </row>
    <row r="415" spans="1:7" x14ac:dyDescent="0.2">
      <c r="A415" s="14" t="s">
        <v>375</v>
      </c>
      <c r="B415" s="20">
        <v>325.75</v>
      </c>
      <c r="C415" s="20">
        <v>323.69</v>
      </c>
      <c r="D415" s="20">
        <v>327.10000000000002</v>
      </c>
      <c r="E415" s="20">
        <v>317.38</v>
      </c>
      <c r="F415" s="17">
        <v>434679</v>
      </c>
      <c r="G415" s="19">
        <f>+B415/C415-1</f>
        <v>6.3641138125984931E-3</v>
      </c>
    </row>
    <row r="416" spans="1:7" x14ac:dyDescent="0.2">
      <c r="A416" s="14" t="s">
        <v>376</v>
      </c>
      <c r="B416" s="20">
        <v>328.46</v>
      </c>
      <c r="C416" s="20">
        <v>342.09</v>
      </c>
      <c r="D416" s="20">
        <v>343.03</v>
      </c>
      <c r="E416" s="20">
        <v>326.45999999999998</v>
      </c>
      <c r="F416" s="17">
        <v>359919</v>
      </c>
      <c r="G416" s="19">
        <f>+B416/C416-1</f>
        <v>-3.9843316086410008E-2</v>
      </c>
    </row>
    <row r="417" spans="1:7" x14ac:dyDescent="0.2">
      <c r="A417" s="14" t="s">
        <v>377</v>
      </c>
      <c r="B417" s="20">
        <v>343.28</v>
      </c>
      <c r="C417" s="20">
        <v>349.98</v>
      </c>
      <c r="D417" s="20">
        <v>355.78</v>
      </c>
      <c r="E417" s="20">
        <v>342.64</v>
      </c>
      <c r="F417" s="17">
        <v>197958</v>
      </c>
      <c r="G417" s="19">
        <f>+B417/C417-1</f>
        <v>-1.9143951082919108E-2</v>
      </c>
    </row>
    <row r="418" spans="1:7" x14ac:dyDescent="0.2">
      <c r="A418" s="14" t="s">
        <v>378</v>
      </c>
      <c r="B418" s="20">
        <v>346.92</v>
      </c>
      <c r="C418" s="20">
        <v>348.99</v>
      </c>
      <c r="D418" s="20">
        <v>351.58</v>
      </c>
      <c r="E418" s="20">
        <v>344.71499999999997</v>
      </c>
      <c r="F418" s="17">
        <v>207963</v>
      </c>
      <c r="G418" s="19">
        <f>+B418/C418-1</f>
        <v>-5.9314020459039218E-3</v>
      </c>
    </row>
    <row r="419" spans="1:7" x14ac:dyDescent="0.2">
      <c r="A419" s="14" t="s">
        <v>379</v>
      </c>
      <c r="B419" s="20">
        <v>351.45</v>
      </c>
      <c r="C419" s="20">
        <v>346.18</v>
      </c>
      <c r="D419" s="20">
        <v>352.08</v>
      </c>
      <c r="E419" s="20">
        <v>346.18</v>
      </c>
      <c r="F419" s="17">
        <v>202031</v>
      </c>
      <c r="G419" s="19">
        <f>+B419/C419-1</f>
        <v>1.5223294239990803E-2</v>
      </c>
    </row>
    <row r="420" spans="1:7" x14ac:dyDescent="0.2">
      <c r="A420" s="14" t="s">
        <v>380</v>
      </c>
      <c r="B420" s="20">
        <v>349.6</v>
      </c>
      <c r="C420" s="20">
        <v>347.21</v>
      </c>
      <c r="D420" s="20">
        <v>352.72289999999998</v>
      </c>
      <c r="E420" s="20">
        <v>343.08010000000002</v>
      </c>
      <c r="F420" s="17">
        <v>435191</v>
      </c>
      <c r="G420" s="19">
        <f>+B420/C420-1</f>
        <v>6.8834422971690845E-3</v>
      </c>
    </row>
    <row r="421" spans="1:7" x14ac:dyDescent="0.2">
      <c r="A421" s="14" t="s">
        <v>381</v>
      </c>
      <c r="B421" s="20">
        <v>351.58</v>
      </c>
      <c r="C421" s="20">
        <v>360</v>
      </c>
      <c r="D421" s="20">
        <v>366.83</v>
      </c>
      <c r="E421" s="20">
        <v>349.72</v>
      </c>
      <c r="F421" s="17">
        <v>318679</v>
      </c>
      <c r="G421" s="19">
        <f>+B421/C421-1</f>
        <v>-2.3388888888888903E-2</v>
      </c>
    </row>
    <row r="422" spans="1:7" x14ac:dyDescent="0.2">
      <c r="A422" s="14" t="s">
        <v>382</v>
      </c>
      <c r="B422" s="20">
        <v>364.04</v>
      </c>
      <c r="C422" s="20">
        <v>365.05</v>
      </c>
      <c r="D422" s="20">
        <v>369.36</v>
      </c>
      <c r="E422" s="20">
        <v>358.72</v>
      </c>
      <c r="F422" s="17">
        <v>283054</v>
      </c>
      <c r="G422" s="19">
        <f>+B422/C422-1</f>
        <v>-2.7667442816052823E-3</v>
      </c>
    </row>
    <row r="423" spans="1:7" x14ac:dyDescent="0.2">
      <c r="A423" s="14" t="s">
        <v>383</v>
      </c>
      <c r="B423" s="20">
        <v>361.37</v>
      </c>
      <c r="C423" s="20">
        <v>360.47</v>
      </c>
      <c r="D423" s="20">
        <v>365.44</v>
      </c>
      <c r="E423" s="20">
        <v>358.55</v>
      </c>
      <c r="F423" s="17">
        <v>261616</v>
      </c>
      <c r="G423" s="19">
        <f>+B423/C423-1</f>
        <v>2.4967403667432997E-3</v>
      </c>
    </row>
    <row r="424" spans="1:7" x14ac:dyDescent="0.2">
      <c r="A424" s="18">
        <v>44904</v>
      </c>
      <c r="B424" s="20">
        <v>375.69</v>
      </c>
      <c r="C424" s="20">
        <v>371.54</v>
      </c>
      <c r="D424" s="20">
        <v>375.84</v>
      </c>
      <c r="E424" s="20">
        <v>368.71</v>
      </c>
      <c r="F424" s="17">
        <v>297617</v>
      </c>
      <c r="G424" s="19">
        <f>+B424/C424-1</f>
        <v>1.1169726005275216E-2</v>
      </c>
    </row>
    <row r="425" spans="1:7" x14ac:dyDescent="0.2">
      <c r="A425" s="18">
        <v>44813</v>
      </c>
      <c r="B425" s="20">
        <v>370.17</v>
      </c>
      <c r="C425" s="20">
        <v>367.2</v>
      </c>
      <c r="D425" s="20">
        <v>372.87</v>
      </c>
      <c r="E425" s="20">
        <v>366.88</v>
      </c>
      <c r="F425" s="17">
        <v>267330</v>
      </c>
      <c r="G425" s="19">
        <f>+B425/C425-1</f>
        <v>8.0882352941176183E-3</v>
      </c>
    </row>
    <row r="426" spans="1:7" x14ac:dyDescent="0.2">
      <c r="A426" s="18">
        <v>44782</v>
      </c>
      <c r="B426" s="20">
        <v>364.56</v>
      </c>
      <c r="C426" s="20">
        <v>353.61</v>
      </c>
      <c r="D426" s="20">
        <v>365</v>
      </c>
      <c r="E426" s="20">
        <v>352</v>
      </c>
      <c r="F426" s="17">
        <v>261403</v>
      </c>
      <c r="G426" s="19">
        <f>+B426/C426-1</f>
        <v>3.0966318825825123E-2</v>
      </c>
    </row>
    <row r="427" spans="1:7" x14ac:dyDescent="0.2">
      <c r="A427" s="18">
        <v>44751</v>
      </c>
      <c r="B427" s="20">
        <v>356.16</v>
      </c>
      <c r="C427" s="20">
        <v>347.06</v>
      </c>
      <c r="D427" s="20">
        <v>357.51499999999999</v>
      </c>
      <c r="E427" s="20">
        <v>345.45</v>
      </c>
      <c r="F427" s="17">
        <v>193921</v>
      </c>
      <c r="G427" s="19">
        <f>+B427/C427-1</f>
        <v>2.6220250100847275E-2</v>
      </c>
    </row>
    <row r="428" spans="1:7" x14ac:dyDescent="0.2">
      <c r="A428" s="18">
        <v>44721</v>
      </c>
      <c r="B428" s="20">
        <v>345.92</v>
      </c>
      <c r="C428" s="20">
        <v>344.96</v>
      </c>
      <c r="D428" s="20">
        <v>347.19749999999999</v>
      </c>
      <c r="E428" s="20">
        <v>340.58</v>
      </c>
      <c r="F428" s="17">
        <v>258327</v>
      </c>
      <c r="G428" s="19">
        <f>+B428/C428-1</f>
        <v>2.7829313543601408E-3</v>
      </c>
    </row>
    <row r="429" spans="1:7" x14ac:dyDescent="0.2">
      <c r="A429" s="18">
        <v>44601</v>
      </c>
      <c r="B429" s="20">
        <v>344.46</v>
      </c>
      <c r="C429" s="20">
        <v>351.1</v>
      </c>
      <c r="D429" s="20">
        <v>353.17</v>
      </c>
      <c r="E429" s="20">
        <v>341.47</v>
      </c>
      <c r="F429" s="17">
        <v>343632</v>
      </c>
      <c r="G429" s="19">
        <f>+B429/C429-1</f>
        <v>-1.8911990885787655E-2</v>
      </c>
    </row>
    <row r="430" spans="1:7" x14ac:dyDescent="0.2">
      <c r="A430" s="18">
        <v>44570</v>
      </c>
      <c r="B430" s="20">
        <v>346.57</v>
      </c>
      <c r="C430" s="20">
        <v>348.46</v>
      </c>
      <c r="D430" s="20">
        <v>348.86</v>
      </c>
      <c r="E430" s="20">
        <v>337.58</v>
      </c>
      <c r="F430" s="17">
        <v>281019</v>
      </c>
      <c r="G430" s="19">
        <f>+B430/C430-1</f>
        <v>-5.4238650060264293E-3</v>
      </c>
    </row>
    <row r="431" spans="1:7" x14ac:dyDescent="0.2">
      <c r="A431" s="14" t="s">
        <v>384</v>
      </c>
      <c r="B431" s="20">
        <v>351.2</v>
      </c>
      <c r="C431" s="20">
        <v>360.66</v>
      </c>
      <c r="D431" s="20">
        <v>362.4</v>
      </c>
      <c r="E431" s="20">
        <v>351</v>
      </c>
      <c r="F431" s="17">
        <v>386898</v>
      </c>
      <c r="G431" s="19">
        <f>+B431/C431-1</f>
        <v>-2.6229690012754547E-2</v>
      </c>
    </row>
    <row r="432" spans="1:7" x14ac:dyDescent="0.2">
      <c r="A432" s="14" t="s">
        <v>385</v>
      </c>
      <c r="B432" s="20">
        <v>357.29</v>
      </c>
      <c r="C432" s="20">
        <v>354.68</v>
      </c>
      <c r="D432" s="20">
        <v>357.78</v>
      </c>
      <c r="E432" s="20">
        <v>348.8</v>
      </c>
      <c r="F432" s="17">
        <v>343110</v>
      </c>
      <c r="G432" s="19">
        <f>+B432/C432-1</f>
        <v>7.3587459118078513E-3</v>
      </c>
    </row>
    <row r="433" spans="1:7" x14ac:dyDescent="0.2">
      <c r="A433" s="14" t="s">
        <v>386</v>
      </c>
      <c r="B433" s="20">
        <v>351.18</v>
      </c>
      <c r="C433" s="20">
        <v>354.39</v>
      </c>
      <c r="D433" s="20">
        <v>358.18</v>
      </c>
      <c r="E433" s="20">
        <v>350.88</v>
      </c>
      <c r="F433" s="17">
        <v>315356</v>
      </c>
      <c r="G433" s="19">
        <f>+B433/C433-1</f>
        <v>-9.0578176585117687E-3</v>
      </c>
    </row>
    <row r="434" spans="1:7" x14ac:dyDescent="0.2">
      <c r="A434" s="14" t="s">
        <v>387</v>
      </c>
      <c r="B434" s="20">
        <v>360.6</v>
      </c>
      <c r="C434" s="20">
        <v>373.45</v>
      </c>
      <c r="D434" s="20">
        <v>374.99</v>
      </c>
      <c r="E434" s="20">
        <v>360.18</v>
      </c>
      <c r="F434" s="17">
        <v>268326</v>
      </c>
      <c r="G434" s="19">
        <f>+B434/C434-1</f>
        <v>-3.440889007899306E-2</v>
      </c>
    </row>
    <row r="435" spans="1:7" x14ac:dyDescent="0.2">
      <c r="A435" s="14" t="s">
        <v>388</v>
      </c>
      <c r="B435" s="20">
        <v>374.14</v>
      </c>
      <c r="C435" s="20">
        <v>374.82</v>
      </c>
      <c r="D435" s="20">
        <v>378.7</v>
      </c>
      <c r="E435" s="20">
        <v>369.41500000000002</v>
      </c>
      <c r="F435" s="17">
        <v>226017</v>
      </c>
      <c r="G435" s="19">
        <f>+B435/C435-1</f>
        <v>-1.8142041513259377E-3</v>
      </c>
    </row>
    <row r="436" spans="1:7" x14ac:dyDescent="0.2">
      <c r="A436" s="14" t="s">
        <v>389</v>
      </c>
      <c r="B436" s="20">
        <v>371.45</v>
      </c>
      <c r="C436" s="20">
        <v>372.13</v>
      </c>
      <c r="D436" s="20">
        <v>378.23</v>
      </c>
      <c r="E436" s="20">
        <v>371.02</v>
      </c>
      <c r="F436" s="17">
        <v>235601</v>
      </c>
      <c r="G436" s="19">
        <f>+B436/C436-1</f>
        <v>-1.8273184102329809E-3</v>
      </c>
    </row>
    <row r="437" spans="1:7" x14ac:dyDescent="0.2">
      <c r="A437" s="14" t="s">
        <v>390</v>
      </c>
      <c r="B437" s="20">
        <v>368.69</v>
      </c>
      <c r="C437" s="20">
        <v>368.02</v>
      </c>
      <c r="D437" s="20">
        <v>373.5</v>
      </c>
      <c r="E437" s="20">
        <v>366.80500000000001</v>
      </c>
      <c r="F437" s="17">
        <v>300753</v>
      </c>
      <c r="G437" s="19">
        <f>+B437/C437-1</f>
        <v>1.8205532308026573E-3</v>
      </c>
    </row>
    <row r="438" spans="1:7" x14ac:dyDescent="0.2">
      <c r="A438" s="14" t="s">
        <v>391</v>
      </c>
      <c r="B438" s="20">
        <v>367.89</v>
      </c>
      <c r="C438" s="20">
        <v>370</v>
      </c>
      <c r="D438" s="20">
        <v>372.54</v>
      </c>
      <c r="E438" s="20">
        <v>364.71</v>
      </c>
      <c r="F438" s="17">
        <v>357271</v>
      </c>
      <c r="G438" s="19">
        <f>+B438/C438-1</f>
        <v>-5.7027027027027888E-3</v>
      </c>
    </row>
    <row r="439" spans="1:7" x14ac:dyDescent="0.2">
      <c r="A439" s="14" t="s">
        <v>392</v>
      </c>
      <c r="B439" s="20">
        <v>377.01</v>
      </c>
      <c r="C439" s="20">
        <v>382.25</v>
      </c>
      <c r="D439" s="20">
        <v>384.54</v>
      </c>
      <c r="E439" s="20">
        <v>376.73</v>
      </c>
      <c r="F439" s="17">
        <v>432323</v>
      </c>
      <c r="G439" s="19">
        <f>+B439/C439-1</f>
        <v>-1.3708306082406807E-2</v>
      </c>
    </row>
    <row r="440" spans="1:7" x14ac:dyDescent="0.2">
      <c r="A440" s="14" t="s">
        <v>393</v>
      </c>
      <c r="B440" s="20">
        <v>387</v>
      </c>
      <c r="C440" s="20">
        <v>390.68</v>
      </c>
      <c r="D440" s="20">
        <v>393.32990000000001</v>
      </c>
      <c r="E440" s="20">
        <v>385.75</v>
      </c>
      <c r="F440" s="17">
        <v>265150</v>
      </c>
      <c r="G440" s="19">
        <f>+B440/C440-1</f>
        <v>-9.4194737380977056E-3</v>
      </c>
    </row>
    <row r="441" spans="1:7" x14ac:dyDescent="0.2">
      <c r="A441" s="14" t="s">
        <v>394</v>
      </c>
      <c r="B441" s="20">
        <v>390.68</v>
      </c>
      <c r="C441" s="20">
        <v>392.18</v>
      </c>
      <c r="D441" s="20">
        <v>396.16</v>
      </c>
      <c r="E441" s="20">
        <v>388.46</v>
      </c>
      <c r="F441" s="17">
        <v>334348</v>
      </c>
      <c r="G441" s="19">
        <f>+B441/C441-1</f>
        <v>-3.8247743383140742E-3</v>
      </c>
    </row>
    <row r="442" spans="1:7" x14ac:dyDescent="0.2">
      <c r="A442" s="14" t="s">
        <v>395</v>
      </c>
      <c r="B442" s="20">
        <v>396.99</v>
      </c>
      <c r="C442" s="20">
        <v>397.98</v>
      </c>
      <c r="D442" s="20">
        <v>401.39</v>
      </c>
      <c r="E442" s="20">
        <v>392.97</v>
      </c>
      <c r="F442" s="17">
        <v>298728</v>
      </c>
      <c r="G442" s="19">
        <f>+B442/C442-1</f>
        <v>-2.4875621890547706E-3</v>
      </c>
    </row>
    <row r="443" spans="1:7" x14ac:dyDescent="0.2">
      <c r="A443" s="14" t="s">
        <v>396</v>
      </c>
      <c r="B443" s="20">
        <v>398.91</v>
      </c>
      <c r="C443" s="20">
        <v>391.83</v>
      </c>
      <c r="D443" s="20">
        <v>402.7799</v>
      </c>
      <c r="E443" s="20">
        <v>391.83</v>
      </c>
      <c r="F443" s="17">
        <v>439642</v>
      </c>
      <c r="G443" s="19">
        <f>+B443/C443-1</f>
        <v>1.8069060561978434E-2</v>
      </c>
    </row>
    <row r="444" spans="1:7" x14ac:dyDescent="0.2">
      <c r="A444" s="18">
        <v>44903</v>
      </c>
      <c r="B444" s="20">
        <v>393.91</v>
      </c>
      <c r="C444" s="20">
        <v>378</v>
      </c>
      <c r="D444" s="20">
        <v>393.98</v>
      </c>
      <c r="E444" s="20">
        <v>376.02</v>
      </c>
      <c r="F444" s="17">
        <v>537039</v>
      </c>
      <c r="G444" s="19">
        <f>+B444/C444-1</f>
        <v>4.2089947089947177E-2</v>
      </c>
    </row>
    <row r="445" spans="1:7" x14ac:dyDescent="0.2">
      <c r="A445" s="18">
        <v>44873</v>
      </c>
      <c r="B445" s="20">
        <v>377.9</v>
      </c>
      <c r="C445" s="20">
        <v>382.57</v>
      </c>
      <c r="D445" s="20">
        <v>384.43</v>
      </c>
      <c r="E445" s="20">
        <v>375.84</v>
      </c>
      <c r="F445" s="17">
        <v>412296</v>
      </c>
      <c r="G445" s="19">
        <f>+B445/C445-1</f>
        <v>-1.220691638131588E-2</v>
      </c>
    </row>
    <row r="446" spans="1:7" x14ac:dyDescent="0.2">
      <c r="A446" s="18">
        <v>44842</v>
      </c>
      <c r="B446" s="20">
        <v>377.33</v>
      </c>
      <c r="C446" s="20">
        <v>384</v>
      </c>
      <c r="D446" s="20">
        <v>384.8</v>
      </c>
      <c r="E446" s="20">
        <v>373.93</v>
      </c>
      <c r="F446" s="17">
        <v>406895</v>
      </c>
      <c r="G446" s="19">
        <f>+B446/C446-1</f>
        <v>-1.7369791666666745E-2</v>
      </c>
    </row>
    <row r="447" spans="1:7" x14ac:dyDescent="0.2">
      <c r="A447" s="18">
        <v>44812</v>
      </c>
      <c r="B447" s="20">
        <v>371.49</v>
      </c>
      <c r="C447" s="20">
        <v>366.29</v>
      </c>
      <c r="D447" s="20">
        <v>376.07</v>
      </c>
      <c r="E447" s="20">
        <v>360.43</v>
      </c>
      <c r="F447" s="17">
        <v>464616</v>
      </c>
      <c r="G447" s="19">
        <f>+B447/C447-1</f>
        <v>1.4196401758169719E-2</v>
      </c>
    </row>
    <row r="448" spans="1:7" x14ac:dyDescent="0.2">
      <c r="A448" s="18">
        <v>44781</v>
      </c>
      <c r="B448" s="20">
        <v>367.99</v>
      </c>
      <c r="C448" s="20">
        <v>369.27</v>
      </c>
      <c r="D448" s="20">
        <v>376.08</v>
      </c>
      <c r="E448" s="20">
        <v>367.41500000000002</v>
      </c>
      <c r="F448" s="17">
        <v>364631</v>
      </c>
      <c r="G448" s="19">
        <f>+B448/C448-1</f>
        <v>-3.4662983724644825E-3</v>
      </c>
    </row>
    <row r="449" spans="1:7" x14ac:dyDescent="0.2">
      <c r="A449" s="18">
        <v>44689</v>
      </c>
      <c r="B449" s="20">
        <v>370.01</v>
      </c>
      <c r="C449" s="20">
        <v>353.96</v>
      </c>
      <c r="D449" s="20">
        <v>373.73500000000001</v>
      </c>
      <c r="E449" s="20">
        <v>353.96</v>
      </c>
      <c r="F449" s="17">
        <v>559072</v>
      </c>
      <c r="G449" s="19">
        <f>+B449/C449-1</f>
        <v>4.5344106678720797E-2</v>
      </c>
    </row>
    <row r="450" spans="1:7" x14ac:dyDescent="0.2">
      <c r="A450" s="18">
        <v>44659</v>
      </c>
      <c r="B450" s="20">
        <v>360.77</v>
      </c>
      <c r="C450" s="20">
        <v>351.14</v>
      </c>
      <c r="D450" s="20">
        <v>361.505</v>
      </c>
      <c r="E450" s="20">
        <v>350</v>
      </c>
      <c r="F450" s="17">
        <v>410412</v>
      </c>
      <c r="G450" s="19">
        <f>+B450/C450-1</f>
        <v>2.7424958705929203E-2</v>
      </c>
    </row>
    <row r="451" spans="1:7" x14ac:dyDescent="0.2">
      <c r="A451" s="18">
        <v>44628</v>
      </c>
      <c r="B451" s="20">
        <v>352.33</v>
      </c>
      <c r="C451" s="20">
        <v>348</v>
      </c>
      <c r="D451" s="20">
        <v>364.1</v>
      </c>
      <c r="E451" s="20">
        <v>342.48500000000001</v>
      </c>
      <c r="F451" s="17">
        <v>1045901</v>
      </c>
      <c r="G451" s="19">
        <f>+B451/C451-1</f>
        <v>1.244252873563223E-2</v>
      </c>
    </row>
    <row r="452" spans="1:7" x14ac:dyDescent="0.2">
      <c r="A452" s="18">
        <v>44600</v>
      </c>
      <c r="B452" s="20">
        <v>337.86</v>
      </c>
      <c r="C452" s="20">
        <v>329.23</v>
      </c>
      <c r="D452" s="20">
        <v>341.77</v>
      </c>
      <c r="E452" s="20">
        <v>329.23</v>
      </c>
      <c r="F452" s="17">
        <v>519396</v>
      </c>
      <c r="G452" s="19">
        <f>+B452/C452-1</f>
        <v>2.6212678067004891E-2</v>
      </c>
    </row>
    <row r="453" spans="1:7" x14ac:dyDescent="0.2">
      <c r="A453" s="18">
        <v>44569</v>
      </c>
      <c r="B453" s="20">
        <v>332.06</v>
      </c>
      <c r="C453" s="20">
        <v>329.96</v>
      </c>
      <c r="D453" s="20">
        <v>337.04</v>
      </c>
      <c r="E453" s="20">
        <v>323.64</v>
      </c>
      <c r="F453" s="17">
        <v>495984</v>
      </c>
      <c r="G453" s="19">
        <f>+B453/C453-1</f>
        <v>6.3644078070070886E-3</v>
      </c>
    </row>
    <row r="454" spans="1:7" x14ac:dyDescent="0.2">
      <c r="A454" s="14" t="s">
        <v>397</v>
      </c>
      <c r="B454" s="20">
        <v>330.49</v>
      </c>
      <c r="C454" s="20">
        <v>327.52999999999997</v>
      </c>
      <c r="D454" s="20">
        <v>330.75</v>
      </c>
      <c r="E454" s="20">
        <v>321.72120000000001</v>
      </c>
      <c r="F454" s="17">
        <v>435663</v>
      </c>
      <c r="G454" s="19">
        <f>+B454/C454-1</f>
        <v>9.037340090984225E-3</v>
      </c>
    </row>
    <row r="455" spans="1:7" x14ac:dyDescent="0.2">
      <c r="A455" s="14" t="s">
        <v>398</v>
      </c>
      <c r="B455" s="20">
        <v>326.57</v>
      </c>
      <c r="C455" s="20">
        <v>320.38</v>
      </c>
      <c r="D455" s="20">
        <v>328.39499999999998</v>
      </c>
      <c r="E455" s="20">
        <v>305.39</v>
      </c>
      <c r="F455" s="17">
        <v>759482</v>
      </c>
      <c r="G455" s="19">
        <f>+B455/C455-1</f>
        <v>1.9320806542231006E-2</v>
      </c>
    </row>
    <row r="456" spans="1:7" x14ac:dyDescent="0.2">
      <c r="A456" s="14" t="s">
        <v>399</v>
      </c>
      <c r="B456" s="20">
        <v>320.2</v>
      </c>
      <c r="C456" s="20">
        <v>310.11</v>
      </c>
      <c r="D456" s="20">
        <v>321.98989999999998</v>
      </c>
      <c r="E456" s="20">
        <v>307.45999999999998</v>
      </c>
      <c r="F456" s="17">
        <v>359885</v>
      </c>
      <c r="G456" s="19">
        <f>+B456/C456-1</f>
        <v>3.2536841765824942E-2</v>
      </c>
    </row>
    <row r="457" spans="1:7" x14ac:dyDescent="0.2">
      <c r="A457" s="14" t="s">
        <v>400</v>
      </c>
      <c r="B457" s="20">
        <v>302.91000000000003</v>
      </c>
      <c r="C457" s="20">
        <v>316.44</v>
      </c>
      <c r="D457" s="20">
        <v>316.44</v>
      </c>
      <c r="E457" s="20">
        <v>299.45</v>
      </c>
      <c r="F457" s="17">
        <v>488598</v>
      </c>
      <c r="G457" s="19">
        <f>+B457/C457-1</f>
        <v>-4.2756920743268756E-2</v>
      </c>
    </row>
    <row r="458" spans="1:7" x14ac:dyDescent="0.2">
      <c r="A458" s="14" t="s">
        <v>401</v>
      </c>
      <c r="B458" s="20">
        <v>317.04000000000002</v>
      </c>
      <c r="C458" s="20">
        <v>320</v>
      </c>
      <c r="D458" s="20">
        <v>320</v>
      </c>
      <c r="E458" s="20">
        <v>313.92</v>
      </c>
      <c r="F458" s="17">
        <v>258596</v>
      </c>
      <c r="G458" s="19">
        <f>+B458/C458-1</f>
        <v>-9.2499999999999805E-3</v>
      </c>
    </row>
    <row r="459" spans="1:7" x14ac:dyDescent="0.2">
      <c r="A459" s="14" t="s">
        <v>402</v>
      </c>
      <c r="B459" s="20">
        <v>324.52999999999997</v>
      </c>
      <c r="C459" s="20">
        <v>330.96</v>
      </c>
      <c r="D459" s="20">
        <v>334.74</v>
      </c>
      <c r="E459" s="20">
        <v>321.57</v>
      </c>
      <c r="F459" s="17">
        <v>287232</v>
      </c>
      <c r="G459" s="19">
        <f>+B459/C459-1</f>
        <v>-1.9428329707517511E-2</v>
      </c>
    </row>
    <row r="460" spans="1:7" x14ac:dyDescent="0.2">
      <c r="A460" s="14" t="s">
        <v>403</v>
      </c>
      <c r="B460" s="20">
        <v>330.97</v>
      </c>
      <c r="C460" s="20">
        <v>324.19</v>
      </c>
      <c r="D460" s="20">
        <v>331.76</v>
      </c>
      <c r="E460" s="20">
        <v>323.19</v>
      </c>
      <c r="F460" s="17">
        <v>274390</v>
      </c>
      <c r="G460" s="19">
        <f>+B460/C460-1</f>
        <v>2.0913661741571499E-2</v>
      </c>
    </row>
    <row r="461" spans="1:7" x14ac:dyDescent="0.2">
      <c r="A461" s="14" t="s">
        <v>404</v>
      </c>
      <c r="B461" s="20">
        <v>325.95</v>
      </c>
      <c r="C461" s="20">
        <v>312.67</v>
      </c>
      <c r="D461" s="20">
        <v>331.04500000000002</v>
      </c>
      <c r="E461" s="20">
        <v>311.98500000000001</v>
      </c>
      <c r="F461" s="17">
        <v>417600</v>
      </c>
      <c r="G461" s="19">
        <f>+B461/C461-1</f>
        <v>4.2472894745258394E-2</v>
      </c>
    </row>
    <row r="462" spans="1:7" x14ac:dyDescent="0.2">
      <c r="A462" s="14" t="s">
        <v>405</v>
      </c>
      <c r="B462" s="20">
        <v>311.49</v>
      </c>
      <c r="C462" s="20">
        <v>304</v>
      </c>
      <c r="D462" s="20">
        <v>312.14</v>
      </c>
      <c r="E462" s="20">
        <v>299.21499999999997</v>
      </c>
      <c r="F462" s="17">
        <v>371622</v>
      </c>
      <c r="G462" s="19">
        <f>+B462/C462-1</f>
        <v>2.4638157894736779E-2</v>
      </c>
    </row>
    <row r="463" spans="1:7" x14ac:dyDescent="0.2">
      <c r="A463" s="14" t="s">
        <v>406</v>
      </c>
      <c r="B463" s="20">
        <v>299.77999999999997</v>
      </c>
      <c r="C463" s="20">
        <v>304.89999999999998</v>
      </c>
      <c r="D463" s="20">
        <v>312.41000000000003</v>
      </c>
      <c r="E463" s="20">
        <v>298.79000000000002</v>
      </c>
      <c r="F463" s="17">
        <v>298697</v>
      </c>
      <c r="G463" s="19">
        <f>+B463/C463-1</f>
        <v>-1.6792390947851787E-2</v>
      </c>
    </row>
    <row r="464" spans="1:7" x14ac:dyDescent="0.2">
      <c r="A464" s="14" t="s">
        <v>407</v>
      </c>
      <c r="B464" s="20">
        <v>301.83</v>
      </c>
      <c r="C464" s="20">
        <v>295.56</v>
      </c>
      <c r="D464" s="20">
        <v>302.44499999999999</v>
      </c>
      <c r="E464" s="20">
        <v>292.27499999999998</v>
      </c>
      <c r="F464" s="17">
        <v>323312</v>
      </c>
      <c r="G464" s="19">
        <f>+B464/C464-1</f>
        <v>2.1213966707267495E-2</v>
      </c>
    </row>
    <row r="465" spans="1:7" x14ac:dyDescent="0.2">
      <c r="A465" s="14" t="s">
        <v>408</v>
      </c>
      <c r="B465" s="20">
        <v>290.74</v>
      </c>
      <c r="C465" s="20">
        <v>291.7</v>
      </c>
      <c r="D465" s="20">
        <v>293.19</v>
      </c>
      <c r="E465" s="20">
        <v>281.37</v>
      </c>
      <c r="F465" s="17">
        <v>369971</v>
      </c>
      <c r="G465" s="19">
        <f>+B465/C465-1</f>
        <v>-3.2910524511483574E-3</v>
      </c>
    </row>
    <row r="466" spans="1:7" x14ac:dyDescent="0.2">
      <c r="A466" s="14" t="s">
        <v>409</v>
      </c>
      <c r="B466" s="20">
        <v>295.38</v>
      </c>
      <c r="C466" s="20">
        <v>289.52</v>
      </c>
      <c r="D466" s="20">
        <v>302.51</v>
      </c>
      <c r="E466" s="20">
        <v>286.95999999999998</v>
      </c>
      <c r="F466" s="17">
        <v>306466</v>
      </c>
      <c r="G466" s="19">
        <f>+B466/C466-1</f>
        <v>2.024039789997234E-2</v>
      </c>
    </row>
    <row r="467" spans="1:7" x14ac:dyDescent="0.2">
      <c r="A467" s="18">
        <v>44902</v>
      </c>
      <c r="B467" s="20">
        <v>296.8</v>
      </c>
      <c r="C467" s="20">
        <v>320</v>
      </c>
      <c r="D467" s="20">
        <v>323.14</v>
      </c>
      <c r="E467" s="20">
        <v>292.7</v>
      </c>
      <c r="F467" s="17">
        <v>660816</v>
      </c>
      <c r="G467" s="19">
        <f>+B467/C467-1</f>
        <v>-7.2500000000000009E-2</v>
      </c>
    </row>
    <row r="468" spans="1:7" x14ac:dyDescent="0.2">
      <c r="A468" s="18">
        <v>44872</v>
      </c>
      <c r="B468" s="20">
        <v>319.94</v>
      </c>
      <c r="C468" s="20">
        <v>319.02</v>
      </c>
      <c r="D468" s="20">
        <v>322.89</v>
      </c>
      <c r="E468" s="20">
        <v>313.45</v>
      </c>
      <c r="F468" s="17">
        <v>257243</v>
      </c>
      <c r="G468" s="19">
        <f>+B468/C468-1</f>
        <v>2.8838317346875364E-3</v>
      </c>
    </row>
    <row r="469" spans="1:7" x14ac:dyDescent="0.2">
      <c r="A469" s="18">
        <v>44780</v>
      </c>
      <c r="B469" s="20">
        <v>323.29000000000002</v>
      </c>
      <c r="C469" s="20">
        <v>319.01</v>
      </c>
      <c r="D469" s="20">
        <v>329.9</v>
      </c>
      <c r="E469" s="20">
        <v>318.04000000000002</v>
      </c>
      <c r="F469" s="17">
        <v>334070</v>
      </c>
      <c r="G469" s="19">
        <f>+B469/C469-1</f>
        <v>1.3416507319519821E-2</v>
      </c>
    </row>
    <row r="470" spans="1:7" x14ac:dyDescent="0.2">
      <c r="A470" s="18">
        <v>44749</v>
      </c>
      <c r="B470" s="20">
        <v>326.01</v>
      </c>
      <c r="C470" s="20">
        <v>311.01</v>
      </c>
      <c r="D470" s="20">
        <v>328.35</v>
      </c>
      <c r="E470" s="20">
        <v>311.01</v>
      </c>
      <c r="F470" s="17">
        <v>469448</v>
      </c>
      <c r="G470" s="19">
        <f>+B470/C470-1</f>
        <v>4.8229960451432463E-2</v>
      </c>
    </row>
    <row r="471" spans="1:7" x14ac:dyDescent="0.2">
      <c r="A471" s="18">
        <v>44719</v>
      </c>
      <c r="B471" s="20">
        <v>312.74</v>
      </c>
      <c r="C471" s="20">
        <v>312.66000000000003</v>
      </c>
      <c r="D471" s="20">
        <v>316.85000000000002</v>
      </c>
      <c r="E471" s="20">
        <v>308.92</v>
      </c>
      <c r="F471" s="17">
        <v>392874</v>
      </c>
      <c r="G471" s="19">
        <f>+B471/C471-1</f>
        <v>2.558689950744597E-4</v>
      </c>
    </row>
    <row r="472" spans="1:7" x14ac:dyDescent="0.2">
      <c r="A472" s="18">
        <v>44688</v>
      </c>
      <c r="B472" s="20">
        <v>313.29000000000002</v>
      </c>
      <c r="C472" s="20">
        <v>287.43</v>
      </c>
      <c r="D472" s="20">
        <v>314</v>
      </c>
      <c r="E472" s="20">
        <v>284.55</v>
      </c>
      <c r="F472" s="17">
        <v>509499</v>
      </c>
      <c r="G472" s="19">
        <f>+B472/C472-1</f>
        <v>8.9969731760776606E-2</v>
      </c>
    </row>
    <row r="473" spans="1:7" x14ac:dyDescent="0.2">
      <c r="A473" s="18">
        <v>44568</v>
      </c>
      <c r="B473" s="20">
        <v>291.17</v>
      </c>
      <c r="C473" s="20">
        <v>280.69</v>
      </c>
      <c r="D473" s="20">
        <v>291.565</v>
      </c>
      <c r="E473" s="20">
        <v>279.86</v>
      </c>
      <c r="F473" s="17">
        <v>300847</v>
      </c>
      <c r="G473" s="19">
        <f>+B473/C473-1</f>
        <v>3.7336563468595374E-2</v>
      </c>
    </row>
    <row r="474" spans="1:7" x14ac:dyDescent="0.2">
      <c r="A474" s="14" t="s">
        <v>410</v>
      </c>
      <c r="B474" s="20">
        <v>280.12</v>
      </c>
      <c r="C474" s="20">
        <v>280.54000000000002</v>
      </c>
      <c r="D474" s="20">
        <v>283.24</v>
      </c>
      <c r="E474" s="20">
        <v>273.37</v>
      </c>
      <c r="F474" s="17">
        <v>383676</v>
      </c>
      <c r="G474" s="19">
        <f>+B474/C474-1</f>
        <v>-1.4971127111998994E-3</v>
      </c>
    </row>
    <row r="475" spans="1:7" x14ac:dyDescent="0.2">
      <c r="A475" s="14" t="s">
        <v>411</v>
      </c>
      <c r="B475" s="20">
        <v>284.18</v>
      </c>
      <c r="C475" s="20">
        <v>286.41000000000003</v>
      </c>
      <c r="D475" s="20">
        <v>288.83429999999998</v>
      </c>
      <c r="E475" s="20">
        <v>280.23</v>
      </c>
      <c r="F475" s="17">
        <v>285286</v>
      </c>
      <c r="G475" s="19">
        <f>+B475/C475-1</f>
        <v>-7.7860409901889804E-3</v>
      </c>
    </row>
    <row r="476" spans="1:7" x14ac:dyDescent="0.2">
      <c r="A476" s="14" t="s">
        <v>412</v>
      </c>
      <c r="B476" s="20">
        <v>286.64</v>
      </c>
      <c r="C476" s="20">
        <v>298.68</v>
      </c>
      <c r="D476" s="20">
        <v>302.77999999999997</v>
      </c>
      <c r="E476" s="20">
        <v>286.52</v>
      </c>
      <c r="F476" s="17">
        <v>272084</v>
      </c>
      <c r="G476" s="19">
        <f>+B476/C476-1</f>
        <v>-4.031070041516005E-2</v>
      </c>
    </row>
    <row r="477" spans="1:7" x14ac:dyDescent="0.2">
      <c r="A477" s="14" t="s">
        <v>413</v>
      </c>
      <c r="B477" s="20">
        <v>300.08</v>
      </c>
      <c r="C477" s="20">
        <v>306.39999999999998</v>
      </c>
      <c r="D477" s="20">
        <v>311.60000000000002</v>
      </c>
      <c r="E477" s="20">
        <v>299.31</v>
      </c>
      <c r="F477" s="17">
        <v>314244</v>
      </c>
      <c r="G477" s="19">
        <f>+B477/C477-1</f>
        <v>-2.0626631853785882E-2</v>
      </c>
    </row>
    <row r="478" spans="1:7" x14ac:dyDescent="0.2">
      <c r="A478" s="14" t="s">
        <v>414</v>
      </c>
      <c r="B478" s="20">
        <v>306.52999999999997</v>
      </c>
      <c r="C478" s="20">
        <v>290.19</v>
      </c>
      <c r="D478" s="20">
        <v>306.95</v>
      </c>
      <c r="E478" s="20">
        <v>290.19</v>
      </c>
      <c r="F478" s="17">
        <v>509969</v>
      </c>
      <c r="G478" s="19">
        <f>+B478/C478-1</f>
        <v>5.6307936179744278E-2</v>
      </c>
    </row>
    <row r="479" spans="1:7" x14ac:dyDescent="0.2">
      <c r="A479" s="14" t="s">
        <v>415</v>
      </c>
      <c r="B479" s="20">
        <v>286.14</v>
      </c>
      <c r="C479" s="20">
        <v>276.51</v>
      </c>
      <c r="D479" s="20">
        <v>287.66000000000003</v>
      </c>
      <c r="E479" s="20">
        <v>272.84249999999997</v>
      </c>
      <c r="F479" s="17">
        <v>306705</v>
      </c>
      <c r="G479" s="19">
        <f>+B479/C479-1</f>
        <v>3.4826950200716134E-2</v>
      </c>
    </row>
    <row r="480" spans="1:7" x14ac:dyDescent="0.2">
      <c r="A480" s="14" t="s">
        <v>416</v>
      </c>
      <c r="B480" s="20">
        <v>273.17</v>
      </c>
      <c r="C480" s="20">
        <v>269.18</v>
      </c>
      <c r="D480" s="20">
        <v>276.3</v>
      </c>
      <c r="E480" s="20">
        <v>269.18</v>
      </c>
      <c r="F480" s="17">
        <v>204521</v>
      </c>
      <c r="G480" s="19">
        <f>+B480/C480-1</f>
        <v>1.4822795155657875E-2</v>
      </c>
    </row>
    <row r="481" spans="1:7" x14ac:dyDescent="0.2">
      <c r="A481" s="14" t="s">
        <v>417</v>
      </c>
      <c r="B481" s="20">
        <v>271.99</v>
      </c>
      <c r="C481" s="20">
        <v>270</v>
      </c>
      <c r="D481" s="20">
        <v>277.51</v>
      </c>
      <c r="E481" s="20">
        <v>269.36</v>
      </c>
      <c r="F481" s="17">
        <v>345396</v>
      </c>
      <c r="G481" s="19">
        <f>+B481/C481-1</f>
        <v>7.3703703703704715E-3</v>
      </c>
    </row>
    <row r="482" spans="1:7" x14ac:dyDescent="0.2">
      <c r="A482" s="14" t="s">
        <v>418</v>
      </c>
      <c r="B482" s="20">
        <v>264.83</v>
      </c>
      <c r="C482" s="20">
        <v>261.54000000000002</v>
      </c>
      <c r="D482" s="20">
        <v>269.17</v>
      </c>
      <c r="E482" s="20">
        <v>261.54000000000002</v>
      </c>
      <c r="F482" s="17">
        <v>653132</v>
      </c>
      <c r="G482" s="19">
        <f>+B482/C482-1</f>
        <v>1.2579337768601206E-2</v>
      </c>
    </row>
    <row r="483" spans="1:7" x14ac:dyDescent="0.2">
      <c r="A483" s="14" t="s">
        <v>419</v>
      </c>
      <c r="B483" s="20">
        <v>259.97000000000003</v>
      </c>
      <c r="C483" s="20">
        <v>265.77999999999997</v>
      </c>
      <c r="D483" s="20">
        <v>267.81</v>
      </c>
      <c r="E483" s="20">
        <v>255.82</v>
      </c>
      <c r="F483" s="17">
        <v>478171</v>
      </c>
      <c r="G483" s="19">
        <f>+B483/C483-1</f>
        <v>-2.1860185115508912E-2</v>
      </c>
    </row>
    <row r="484" spans="1:7" x14ac:dyDescent="0.2">
      <c r="A484" s="14" t="s">
        <v>420</v>
      </c>
      <c r="B484" s="20">
        <v>273.82</v>
      </c>
      <c r="C484" s="20">
        <v>274.82</v>
      </c>
      <c r="D484" s="20">
        <v>279.19</v>
      </c>
      <c r="E484" s="20">
        <v>267.01</v>
      </c>
      <c r="F484" s="17">
        <v>355572</v>
      </c>
      <c r="G484" s="19">
        <f>+B484/C484-1</f>
        <v>-3.6387453605997155E-3</v>
      </c>
    </row>
    <row r="485" spans="1:7" x14ac:dyDescent="0.2">
      <c r="A485" s="14" t="s">
        <v>421</v>
      </c>
      <c r="B485" s="20">
        <v>270.45</v>
      </c>
      <c r="C485" s="20">
        <v>269.23</v>
      </c>
      <c r="D485" s="20">
        <v>274.05</v>
      </c>
      <c r="E485" s="20">
        <v>267.47000000000003</v>
      </c>
      <c r="F485" s="17">
        <v>358499</v>
      </c>
      <c r="G485" s="19">
        <f>+B485/C485-1</f>
        <v>4.5314415184041223E-3</v>
      </c>
    </row>
    <row r="486" spans="1:7" x14ac:dyDescent="0.2">
      <c r="A486" s="14" t="s">
        <v>422</v>
      </c>
      <c r="B486" s="20">
        <v>268.5</v>
      </c>
      <c r="C486" s="20">
        <v>281.36</v>
      </c>
      <c r="D486" s="20">
        <v>287.25</v>
      </c>
      <c r="E486" s="20">
        <v>268.17</v>
      </c>
      <c r="F486" s="17">
        <v>381920</v>
      </c>
      <c r="G486" s="19">
        <f>+B486/C486-1</f>
        <v>-4.5706568097810707E-2</v>
      </c>
    </row>
    <row r="487" spans="1:7" x14ac:dyDescent="0.2">
      <c r="A487" s="18">
        <v>44840</v>
      </c>
      <c r="B487" s="20">
        <v>294.39</v>
      </c>
      <c r="C487" s="20">
        <v>297.86</v>
      </c>
      <c r="D487" s="20">
        <v>298.79000000000002</v>
      </c>
      <c r="E487" s="20">
        <v>286.10500000000002</v>
      </c>
      <c r="F487" s="17">
        <v>364090</v>
      </c>
      <c r="G487" s="19">
        <f>+B487/C487-1</f>
        <v>-1.1649768347545941E-2</v>
      </c>
    </row>
    <row r="488" spans="1:7" x14ac:dyDescent="0.2">
      <c r="A488" s="18">
        <v>44810</v>
      </c>
      <c r="B488" s="20">
        <v>302.39999999999998</v>
      </c>
      <c r="C488" s="20">
        <v>309.93</v>
      </c>
      <c r="D488" s="20">
        <v>314.26</v>
      </c>
      <c r="E488" s="20">
        <v>302</v>
      </c>
      <c r="F488" s="17">
        <v>390319</v>
      </c>
      <c r="G488" s="19">
        <f>+B488/C488-1</f>
        <v>-2.4295808731003898E-2</v>
      </c>
    </row>
    <row r="489" spans="1:7" x14ac:dyDescent="0.2">
      <c r="A489" s="18">
        <v>44779</v>
      </c>
      <c r="B489" s="20">
        <v>312</v>
      </c>
      <c r="C489" s="20">
        <v>308.64999999999998</v>
      </c>
      <c r="D489" s="20">
        <v>313.39999999999998</v>
      </c>
      <c r="E489" s="20">
        <v>304.95</v>
      </c>
      <c r="F489" s="17">
        <v>402890</v>
      </c>
      <c r="G489" s="19">
        <f>+B489/C489-1</f>
        <v>1.0853717803337215E-2</v>
      </c>
    </row>
    <row r="490" spans="1:7" x14ac:dyDescent="0.2">
      <c r="A490" s="18">
        <v>44748</v>
      </c>
      <c r="B490" s="20">
        <v>307.31</v>
      </c>
      <c r="C490" s="20">
        <v>299.45999999999998</v>
      </c>
      <c r="D490" s="20">
        <v>309.74169999999998</v>
      </c>
      <c r="E490" s="20">
        <v>297.33999999999997</v>
      </c>
      <c r="F490" s="17">
        <v>252704</v>
      </c>
      <c r="G490" s="19">
        <f>+B490/C490-1</f>
        <v>2.6213851599546034E-2</v>
      </c>
    </row>
    <row r="491" spans="1:7" x14ac:dyDescent="0.2">
      <c r="A491" s="18">
        <v>44718</v>
      </c>
      <c r="B491" s="20">
        <v>302.01</v>
      </c>
      <c r="C491" s="20">
        <v>302.54000000000002</v>
      </c>
      <c r="D491" s="20">
        <v>304.60000000000002</v>
      </c>
      <c r="E491" s="20">
        <v>295.85000000000002</v>
      </c>
      <c r="F491" s="17">
        <v>403982</v>
      </c>
      <c r="G491" s="19">
        <f>+B491/C491-1</f>
        <v>-1.7518344681696219E-3</v>
      </c>
    </row>
    <row r="492" spans="1:7" x14ac:dyDescent="0.2">
      <c r="A492" s="18">
        <v>44626</v>
      </c>
      <c r="B492" s="20">
        <v>298.52</v>
      </c>
      <c r="C492" s="20">
        <v>295.73</v>
      </c>
      <c r="D492" s="20">
        <v>302.36</v>
      </c>
      <c r="E492" s="20">
        <v>294.27</v>
      </c>
      <c r="F492" s="17">
        <v>319348</v>
      </c>
      <c r="G492" s="19">
        <f>+B492/C492-1</f>
        <v>9.4342812700773937E-3</v>
      </c>
    </row>
    <row r="493" spans="1:7" x14ac:dyDescent="0.2">
      <c r="A493" s="18">
        <v>44598</v>
      </c>
      <c r="B493" s="20">
        <v>303.10000000000002</v>
      </c>
      <c r="C493" s="20">
        <v>282.27</v>
      </c>
      <c r="D493" s="20">
        <v>303.35000000000002</v>
      </c>
      <c r="E493" s="20">
        <v>282.18</v>
      </c>
      <c r="F493" s="17">
        <v>368595</v>
      </c>
      <c r="G493" s="19">
        <f>+B493/C493-1</f>
        <v>7.3794593828603983E-2</v>
      </c>
    </row>
    <row r="494" spans="1:7" x14ac:dyDescent="0.2">
      <c r="A494" s="18">
        <v>44567</v>
      </c>
      <c r="B494" s="20">
        <v>282.18</v>
      </c>
      <c r="C494" s="20">
        <v>288.60000000000002</v>
      </c>
      <c r="D494" s="20">
        <v>294.49</v>
      </c>
      <c r="E494" s="20">
        <v>281.56</v>
      </c>
      <c r="F494" s="17">
        <v>351134</v>
      </c>
      <c r="G494" s="19">
        <f>+B494/C494-1</f>
        <v>-2.2245322245322274E-2</v>
      </c>
    </row>
    <row r="495" spans="1:7" x14ac:dyDescent="0.2">
      <c r="A495" s="14" t="s">
        <v>423</v>
      </c>
      <c r="B495" s="20">
        <v>284.33999999999997</v>
      </c>
      <c r="C495" s="20">
        <v>293.74</v>
      </c>
      <c r="D495" s="20">
        <v>295.27</v>
      </c>
      <c r="E495" s="20">
        <v>281.2</v>
      </c>
      <c r="F495" s="17">
        <v>551964</v>
      </c>
      <c r="G495" s="19">
        <f>+B495/C495-1</f>
        <v>-3.2001089398788207E-2</v>
      </c>
    </row>
    <row r="496" spans="1:7" x14ac:dyDescent="0.2">
      <c r="A496" s="14" t="s">
        <v>424</v>
      </c>
      <c r="B496" s="20">
        <v>294.27999999999997</v>
      </c>
      <c r="C496" s="20">
        <v>285.54000000000002</v>
      </c>
      <c r="D496" s="20">
        <v>294.39</v>
      </c>
      <c r="E496" s="20">
        <v>285.54000000000002</v>
      </c>
      <c r="F496" s="17">
        <v>385149</v>
      </c>
      <c r="G496" s="19">
        <f>+B496/C496-1</f>
        <v>3.0608671289486411E-2</v>
      </c>
    </row>
    <row r="497" spans="1:7" x14ac:dyDescent="0.2">
      <c r="A497" s="14" t="s">
        <v>425</v>
      </c>
      <c r="B497" s="20">
        <v>281.69</v>
      </c>
      <c r="C497" s="20">
        <v>275.73</v>
      </c>
      <c r="D497" s="20">
        <v>281.83999999999997</v>
      </c>
      <c r="E497" s="20">
        <v>273.31</v>
      </c>
      <c r="F497" s="17">
        <v>376545</v>
      </c>
      <c r="G497" s="19">
        <f>+B497/C497-1</f>
        <v>2.1615348348021479E-2</v>
      </c>
    </row>
    <row r="498" spans="1:7" x14ac:dyDescent="0.2">
      <c r="A498" s="14" t="s">
        <v>426</v>
      </c>
      <c r="B498" s="20">
        <v>274.86</v>
      </c>
      <c r="C498" s="20">
        <v>265.99</v>
      </c>
      <c r="D498" s="20">
        <v>278.42</v>
      </c>
      <c r="E498" s="20">
        <v>265.99</v>
      </c>
      <c r="F498" s="17">
        <v>311737</v>
      </c>
      <c r="G498" s="19">
        <f>+B498/C498-1</f>
        <v>3.3347118312718527E-2</v>
      </c>
    </row>
    <row r="499" spans="1:7" x14ac:dyDescent="0.2">
      <c r="A499" s="14" t="s">
        <v>427</v>
      </c>
      <c r="B499" s="20">
        <v>266.69</v>
      </c>
      <c r="C499" s="20">
        <v>269.67</v>
      </c>
      <c r="D499" s="20">
        <v>271.81</v>
      </c>
      <c r="E499" s="20">
        <v>264.55</v>
      </c>
      <c r="F499" s="17">
        <v>660247</v>
      </c>
      <c r="G499" s="19">
        <f>+B499/C499-1</f>
        <v>-1.1050543256572953E-2</v>
      </c>
    </row>
    <row r="500" spans="1:7" x14ac:dyDescent="0.2">
      <c r="A500" s="14" t="s">
        <v>428</v>
      </c>
      <c r="B500" s="20">
        <v>274.38</v>
      </c>
      <c r="C500" s="20">
        <v>276.44</v>
      </c>
      <c r="D500" s="20">
        <v>279.40820000000002</v>
      </c>
      <c r="E500" s="20">
        <v>266.06</v>
      </c>
      <c r="F500" s="17">
        <v>362839</v>
      </c>
      <c r="G500" s="19">
        <f>+B500/C500-1</f>
        <v>-7.4518882940239894E-3</v>
      </c>
    </row>
    <row r="501" spans="1:7" x14ac:dyDescent="0.2">
      <c r="A501" s="14" t="s">
        <v>429</v>
      </c>
      <c r="B501" s="20">
        <v>276.79000000000002</v>
      </c>
      <c r="C501" s="20">
        <v>274</v>
      </c>
      <c r="D501" s="20">
        <v>277.41000000000003</v>
      </c>
      <c r="E501" s="20">
        <v>264.85000000000002</v>
      </c>
      <c r="F501" s="17">
        <v>526251</v>
      </c>
      <c r="G501" s="19">
        <f>+B501/C501-1</f>
        <v>1.018248175182479E-2</v>
      </c>
    </row>
    <row r="502" spans="1:7" x14ac:dyDescent="0.2">
      <c r="A502" s="14" t="s">
        <v>430</v>
      </c>
      <c r="B502" s="20">
        <v>269.66000000000003</v>
      </c>
      <c r="C502" s="20">
        <v>268.56</v>
      </c>
      <c r="D502" s="20">
        <v>278.63</v>
      </c>
      <c r="E502" s="20">
        <v>265.54000000000002</v>
      </c>
      <c r="F502" s="17">
        <v>428066</v>
      </c>
      <c r="G502" s="19">
        <f>+B502/C502-1</f>
        <v>4.0959189752756142E-3</v>
      </c>
    </row>
    <row r="503" spans="1:7" x14ac:dyDescent="0.2">
      <c r="A503" s="14" t="s">
        <v>431</v>
      </c>
      <c r="B503" s="20">
        <v>268.94</v>
      </c>
      <c r="C503" s="20">
        <v>277.45999999999998</v>
      </c>
      <c r="D503" s="20">
        <v>278.98</v>
      </c>
      <c r="E503" s="20">
        <v>265.02999999999997</v>
      </c>
      <c r="F503" s="17">
        <v>301845</v>
      </c>
      <c r="G503" s="19">
        <f>+B503/C503-1</f>
        <v>-3.0707128955525076E-2</v>
      </c>
    </row>
    <row r="504" spans="1:7" x14ac:dyDescent="0.2">
      <c r="A504" s="14" t="s">
        <v>432</v>
      </c>
      <c r="B504" s="20">
        <v>281.64</v>
      </c>
      <c r="C504" s="20">
        <v>288.43</v>
      </c>
      <c r="D504" s="20">
        <v>291.47840000000002</v>
      </c>
      <c r="E504" s="20">
        <v>274.7</v>
      </c>
      <c r="F504" s="17">
        <v>343303</v>
      </c>
      <c r="G504" s="19">
        <f>+B504/C504-1</f>
        <v>-2.3541240508962336E-2</v>
      </c>
    </row>
    <row r="505" spans="1:7" x14ac:dyDescent="0.2">
      <c r="A505" s="14" t="s">
        <v>433</v>
      </c>
      <c r="B505" s="20">
        <v>279.81</v>
      </c>
      <c r="C505" s="20">
        <v>285</v>
      </c>
      <c r="D505" s="20">
        <v>290.66340000000002</v>
      </c>
      <c r="E505" s="20">
        <v>279.14999999999998</v>
      </c>
      <c r="F505" s="17">
        <v>384148</v>
      </c>
      <c r="G505" s="19">
        <f>+B505/C505-1</f>
        <v>-1.8210526315789455E-2</v>
      </c>
    </row>
    <row r="506" spans="1:7" x14ac:dyDescent="0.2">
      <c r="A506" s="14" t="s">
        <v>434</v>
      </c>
      <c r="B506" s="20">
        <v>288.56</v>
      </c>
      <c r="C506" s="20">
        <v>280</v>
      </c>
      <c r="D506" s="20">
        <v>292.11</v>
      </c>
      <c r="E506" s="20">
        <v>280</v>
      </c>
      <c r="F506" s="17">
        <v>432137</v>
      </c>
      <c r="G506" s="19">
        <f>+B506/C506-1</f>
        <v>3.0571428571428472E-2</v>
      </c>
    </row>
    <row r="507" spans="1:7" x14ac:dyDescent="0.2">
      <c r="A507" s="18">
        <v>44900</v>
      </c>
      <c r="B507" s="20">
        <v>274.99</v>
      </c>
      <c r="C507" s="20">
        <v>261.32</v>
      </c>
      <c r="D507" s="20">
        <v>280.41000000000003</v>
      </c>
      <c r="E507" s="20">
        <v>259.95</v>
      </c>
      <c r="F507" s="17">
        <v>734774</v>
      </c>
      <c r="G507" s="19">
        <f>+B507/C507-1</f>
        <v>5.231134241542934E-2</v>
      </c>
    </row>
    <row r="508" spans="1:7" x14ac:dyDescent="0.2">
      <c r="A508" s="18">
        <v>44870</v>
      </c>
      <c r="B508" s="20">
        <v>266.14</v>
      </c>
      <c r="C508" s="20">
        <v>279.97000000000003</v>
      </c>
      <c r="D508" s="20">
        <v>286.5</v>
      </c>
      <c r="E508" s="20">
        <v>264.48500000000001</v>
      </c>
      <c r="F508" s="17">
        <v>533911</v>
      </c>
      <c r="G508" s="19">
        <f>+B508/C508-1</f>
        <v>-4.9398149801764601E-2</v>
      </c>
    </row>
    <row r="509" spans="1:7" x14ac:dyDescent="0.2">
      <c r="A509" s="18">
        <v>44839</v>
      </c>
      <c r="B509" s="20">
        <v>283.98</v>
      </c>
      <c r="C509" s="20">
        <v>287.08999999999997</v>
      </c>
      <c r="D509" s="20">
        <v>293.32900000000001</v>
      </c>
      <c r="E509" s="20">
        <v>272.18</v>
      </c>
      <c r="F509" s="17">
        <v>700282</v>
      </c>
      <c r="G509" s="19">
        <f>+B509/C509-1</f>
        <v>-1.0832839875996925E-2</v>
      </c>
    </row>
    <row r="510" spans="1:7" x14ac:dyDescent="0.2">
      <c r="A510" s="18">
        <v>44809</v>
      </c>
      <c r="B510" s="20">
        <v>280.17</v>
      </c>
      <c r="C510" s="20">
        <v>287.29000000000002</v>
      </c>
      <c r="D510" s="20">
        <v>287.29000000000002</v>
      </c>
      <c r="E510" s="20">
        <v>273.39</v>
      </c>
      <c r="F510" s="17">
        <v>601115</v>
      </c>
      <c r="G510" s="19">
        <f>+B510/C510-1</f>
        <v>-2.4783319990253738E-2</v>
      </c>
    </row>
    <row r="511" spans="1:7" x14ac:dyDescent="0.2">
      <c r="A511" s="18">
        <v>44717</v>
      </c>
      <c r="B511" s="20">
        <v>295.24</v>
      </c>
      <c r="C511" s="20">
        <v>295.27</v>
      </c>
      <c r="D511" s="20">
        <v>301.83999999999997</v>
      </c>
      <c r="E511" s="20">
        <v>278.61</v>
      </c>
      <c r="F511" s="17">
        <v>604779</v>
      </c>
      <c r="G511" s="19">
        <f>+B511/C511-1</f>
        <v>-1.0160192366304166E-4</v>
      </c>
    </row>
    <row r="512" spans="1:7" x14ac:dyDescent="0.2">
      <c r="A512" s="18">
        <v>44686</v>
      </c>
      <c r="B512" s="20">
        <v>301.05</v>
      </c>
      <c r="C512" s="20">
        <v>322.48</v>
      </c>
      <c r="D512" s="20">
        <v>324.04129999999998</v>
      </c>
      <c r="E512" s="20">
        <v>296.70999999999998</v>
      </c>
      <c r="F512" s="17">
        <v>626692</v>
      </c>
      <c r="G512" s="19">
        <f>+B512/C512-1</f>
        <v>-6.6453733564872275E-2</v>
      </c>
    </row>
    <row r="513" spans="1:7" x14ac:dyDescent="0.2">
      <c r="A513" s="18">
        <v>44656</v>
      </c>
      <c r="B513" s="20">
        <v>328.2</v>
      </c>
      <c r="C513" s="20">
        <v>306.10000000000002</v>
      </c>
      <c r="D513" s="20">
        <v>329.935</v>
      </c>
      <c r="E513" s="20">
        <v>292.11</v>
      </c>
      <c r="F513" s="17">
        <v>1346745</v>
      </c>
      <c r="G513" s="19">
        <f>+B513/C513-1</f>
        <v>7.2198627899379142E-2</v>
      </c>
    </row>
    <row r="514" spans="1:7" x14ac:dyDescent="0.2">
      <c r="A514" s="18">
        <v>44625</v>
      </c>
      <c r="B514" s="20">
        <v>288.45999999999998</v>
      </c>
      <c r="C514" s="20">
        <v>292.38</v>
      </c>
      <c r="D514" s="20">
        <v>297.01</v>
      </c>
      <c r="E514" s="20">
        <v>282.74</v>
      </c>
      <c r="F514" s="17">
        <v>825823</v>
      </c>
      <c r="G514" s="19">
        <f>+B514/C514-1</f>
        <v>-1.340720979547172E-2</v>
      </c>
    </row>
    <row r="515" spans="1:7" x14ac:dyDescent="0.2">
      <c r="A515" s="18">
        <v>44597</v>
      </c>
      <c r="B515" s="20">
        <v>292.72000000000003</v>
      </c>
      <c r="C515" s="20">
        <v>282.89</v>
      </c>
      <c r="D515" s="20">
        <v>292.97000000000003</v>
      </c>
      <c r="E515" s="20">
        <v>278.37</v>
      </c>
      <c r="F515" s="17">
        <v>534743</v>
      </c>
      <c r="G515" s="19">
        <f>+B515/C515-1</f>
        <v>3.4748488811905842E-2</v>
      </c>
    </row>
    <row r="516" spans="1:7" x14ac:dyDescent="0.2">
      <c r="A516" s="14" t="s">
        <v>435</v>
      </c>
      <c r="B516" s="20">
        <v>281.47000000000003</v>
      </c>
      <c r="C516" s="20">
        <v>293.13</v>
      </c>
      <c r="D516" s="20">
        <v>298.01499999999999</v>
      </c>
      <c r="E516" s="20">
        <v>280.96499999999997</v>
      </c>
      <c r="F516" s="17">
        <v>601455</v>
      </c>
      <c r="G516" s="19">
        <f>+B516/C516-1</f>
        <v>-3.9777573090437612E-2</v>
      </c>
    </row>
    <row r="517" spans="1:7" x14ac:dyDescent="0.2">
      <c r="A517" s="14" t="s">
        <v>436</v>
      </c>
      <c r="B517" s="20">
        <v>295.33999999999997</v>
      </c>
      <c r="C517" s="20">
        <v>289.24</v>
      </c>
      <c r="D517" s="20">
        <v>297.68</v>
      </c>
      <c r="E517" s="20">
        <v>281.52</v>
      </c>
      <c r="F517" s="17">
        <v>712321</v>
      </c>
      <c r="G517" s="19">
        <f>+B517/C517-1</f>
        <v>2.1089752454708677E-2</v>
      </c>
    </row>
    <row r="518" spans="1:7" x14ac:dyDescent="0.2">
      <c r="A518" s="14" t="s">
        <v>437</v>
      </c>
      <c r="B518" s="20">
        <v>282.31</v>
      </c>
      <c r="C518" s="20">
        <v>285.02</v>
      </c>
      <c r="D518" s="20">
        <v>294.81</v>
      </c>
      <c r="E518" s="20">
        <v>282.07</v>
      </c>
      <c r="F518" s="17">
        <v>467090</v>
      </c>
      <c r="G518" s="19">
        <f>+B518/C518-1</f>
        <v>-9.5081046944073266E-3</v>
      </c>
    </row>
    <row r="519" spans="1:7" x14ac:dyDescent="0.2">
      <c r="A519" s="14" t="s">
        <v>438</v>
      </c>
      <c r="B519" s="20">
        <v>284.8</v>
      </c>
      <c r="C519" s="20">
        <v>298.88</v>
      </c>
      <c r="D519" s="20">
        <v>300.27</v>
      </c>
      <c r="E519" s="20">
        <v>284.79000000000002</v>
      </c>
      <c r="F519" s="17">
        <v>483481</v>
      </c>
      <c r="G519" s="19">
        <f>+B519/C519-1</f>
        <v>-4.7109207708779355E-2</v>
      </c>
    </row>
    <row r="520" spans="1:7" x14ac:dyDescent="0.2">
      <c r="A520" s="14" t="s">
        <v>439</v>
      </c>
      <c r="B520" s="20">
        <v>303.45999999999998</v>
      </c>
      <c r="C520" s="20">
        <v>293.33999999999997</v>
      </c>
      <c r="D520" s="20">
        <v>306.22000000000003</v>
      </c>
      <c r="E520" s="20">
        <v>293.33999999999997</v>
      </c>
      <c r="F520" s="17">
        <v>474217</v>
      </c>
      <c r="G520" s="19">
        <f>+B520/C520-1</f>
        <v>3.4499215926910853E-2</v>
      </c>
    </row>
    <row r="521" spans="1:7" x14ac:dyDescent="0.2">
      <c r="A521" s="14" t="s">
        <v>440</v>
      </c>
      <c r="B521" s="20">
        <v>295.97000000000003</v>
      </c>
      <c r="C521" s="20">
        <v>305.22000000000003</v>
      </c>
      <c r="D521" s="20">
        <v>307.05990000000003</v>
      </c>
      <c r="E521" s="20">
        <v>295.48</v>
      </c>
      <c r="F521" s="17">
        <v>303750</v>
      </c>
      <c r="G521" s="19">
        <f>+B521/C521-1</f>
        <v>-3.0306008780551785E-2</v>
      </c>
    </row>
    <row r="522" spans="1:7" x14ac:dyDescent="0.2">
      <c r="A522" s="14" t="s">
        <v>441</v>
      </c>
      <c r="B522" s="20">
        <v>303.89</v>
      </c>
      <c r="C522" s="20">
        <v>316.49</v>
      </c>
      <c r="D522" s="20">
        <v>319.97000000000003</v>
      </c>
      <c r="E522" s="20">
        <v>303.02</v>
      </c>
      <c r="F522" s="17">
        <v>341565</v>
      </c>
      <c r="G522" s="19">
        <f>+B522/C522-1</f>
        <v>-3.9811684413409654E-2</v>
      </c>
    </row>
    <row r="523" spans="1:7" x14ac:dyDescent="0.2">
      <c r="A523" s="14" t="s">
        <v>442</v>
      </c>
      <c r="B523" s="20">
        <v>311.89999999999998</v>
      </c>
      <c r="C523" s="20">
        <v>321.08</v>
      </c>
      <c r="D523" s="20">
        <v>321.86</v>
      </c>
      <c r="E523" s="20">
        <v>310.43</v>
      </c>
      <c r="F523" s="17">
        <v>269142</v>
      </c>
      <c r="G523" s="19">
        <f>+B523/C523-1</f>
        <v>-2.8591005356920385E-2</v>
      </c>
    </row>
    <row r="524" spans="1:7" x14ac:dyDescent="0.2">
      <c r="A524" s="14" t="s">
        <v>443</v>
      </c>
      <c r="B524" s="20">
        <v>318.97000000000003</v>
      </c>
      <c r="C524" s="20">
        <v>308.89999999999998</v>
      </c>
      <c r="D524" s="20">
        <v>319.94</v>
      </c>
      <c r="E524" s="20">
        <v>307.14999999999998</v>
      </c>
      <c r="F524" s="17">
        <v>406022</v>
      </c>
      <c r="G524" s="19">
        <f>+B524/C524-1</f>
        <v>3.2599546778893096E-2</v>
      </c>
    </row>
    <row r="525" spans="1:7" x14ac:dyDescent="0.2">
      <c r="A525" s="14" t="s">
        <v>444</v>
      </c>
      <c r="B525" s="20">
        <v>308.45</v>
      </c>
      <c r="C525" s="20">
        <v>316.7</v>
      </c>
      <c r="D525" s="20">
        <v>317.27350000000001</v>
      </c>
      <c r="E525" s="20">
        <v>300.27999999999997</v>
      </c>
      <c r="F525" s="17">
        <v>661117</v>
      </c>
      <c r="G525" s="19">
        <f>+B525/C525-1</f>
        <v>-2.604988948531739E-2</v>
      </c>
    </row>
    <row r="526" spans="1:7" x14ac:dyDescent="0.2">
      <c r="A526" s="14" t="s">
        <v>445</v>
      </c>
      <c r="B526" s="20">
        <v>319.36</v>
      </c>
      <c r="C526" s="20">
        <v>327.47000000000003</v>
      </c>
      <c r="D526" s="20">
        <v>327.47329999999999</v>
      </c>
      <c r="E526" s="20">
        <v>317.62</v>
      </c>
      <c r="F526" s="17">
        <v>293010</v>
      </c>
      <c r="G526" s="19">
        <f>+B526/C526-1</f>
        <v>-2.476562738571475E-2</v>
      </c>
    </row>
    <row r="527" spans="1:7" x14ac:dyDescent="0.2">
      <c r="A527" s="14" t="s">
        <v>446</v>
      </c>
      <c r="B527" s="20">
        <v>325.08</v>
      </c>
      <c r="C527" s="20">
        <v>317.63</v>
      </c>
      <c r="D527" s="20">
        <v>327.60500000000002</v>
      </c>
      <c r="E527" s="20">
        <v>317.05959999999999</v>
      </c>
      <c r="F527" s="17">
        <v>318874</v>
      </c>
      <c r="G527" s="19">
        <f>+B527/C527-1</f>
        <v>2.3454963322104394E-2</v>
      </c>
    </row>
    <row r="528" spans="1:7" x14ac:dyDescent="0.2">
      <c r="A528" s="18">
        <v>44899</v>
      </c>
      <c r="B528" s="20">
        <v>317.45</v>
      </c>
      <c r="C528" s="20">
        <v>322.04000000000002</v>
      </c>
      <c r="D528" s="20">
        <v>331.39</v>
      </c>
      <c r="E528" s="20">
        <v>316.66000000000003</v>
      </c>
      <c r="F528" s="17">
        <v>350776</v>
      </c>
      <c r="G528" s="19">
        <f>+B528/C528-1</f>
        <v>-1.425288784001999E-2</v>
      </c>
    </row>
    <row r="529" spans="1:7" x14ac:dyDescent="0.2">
      <c r="A529" s="18">
        <v>44869</v>
      </c>
      <c r="B529" s="20">
        <v>316.73</v>
      </c>
      <c r="C529" s="20">
        <v>320.72000000000003</v>
      </c>
      <c r="D529" s="20">
        <v>323.19</v>
      </c>
      <c r="E529" s="20">
        <v>315.33999999999997</v>
      </c>
      <c r="F529" s="17">
        <v>400108</v>
      </c>
      <c r="G529" s="19">
        <f>+B529/C529-1</f>
        <v>-1.2440758293838838E-2</v>
      </c>
    </row>
    <row r="530" spans="1:7" x14ac:dyDescent="0.2">
      <c r="A530" s="18">
        <v>44777</v>
      </c>
      <c r="B530" s="20">
        <v>323.69</v>
      </c>
      <c r="C530" s="20">
        <v>326.13</v>
      </c>
      <c r="D530" s="20">
        <v>328.38</v>
      </c>
      <c r="E530" s="20">
        <v>321.7</v>
      </c>
      <c r="F530" s="17">
        <v>743246</v>
      </c>
      <c r="G530" s="19">
        <f>+B530/C530-1</f>
        <v>-7.4816790850273929E-3</v>
      </c>
    </row>
    <row r="531" spans="1:7" x14ac:dyDescent="0.2">
      <c r="A531" s="18">
        <v>44746</v>
      </c>
      <c r="B531" s="20">
        <v>328.07</v>
      </c>
      <c r="C531" s="20">
        <v>333.37</v>
      </c>
      <c r="D531" s="20">
        <v>341.86500000000001</v>
      </c>
      <c r="E531" s="20">
        <v>322.99</v>
      </c>
      <c r="F531" s="17">
        <v>744509</v>
      </c>
      <c r="G531" s="19">
        <f>+B531/C531-1</f>
        <v>-1.5898251192368873E-2</v>
      </c>
    </row>
    <row r="532" spans="1:7" x14ac:dyDescent="0.2">
      <c r="A532" s="18">
        <v>44716</v>
      </c>
      <c r="B532" s="20">
        <v>335.05</v>
      </c>
      <c r="C532" s="20">
        <v>346.65</v>
      </c>
      <c r="D532" s="20">
        <v>348.16</v>
      </c>
      <c r="E532" s="20">
        <v>333.59</v>
      </c>
      <c r="F532" s="17">
        <v>438285</v>
      </c>
      <c r="G532" s="19">
        <f>+B532/C532-1</f>
        <v>-3.3463147266695414E-2</v>
      </c>
    </row>
    <row r="533" spans="1:7" x14ac:dyDescent="0.2">
      <c r="A533" s="18">
        <v>44685</v>
      </c>
      <c r="B533" s="20">
        <v>354.15</v>
      </c>
      <c r="C533" s="20">
        <v>358.18</v>
      </c>
      <c r="D533" s="20">
        <v>359.19</v>
      </c>
      <c r="E533" s="20">
        <v>348.24</v>
      </c>
      <c r="F533" s="17">
        <v>327520</v>
      </c>
      <c r="G533" s="19">
        <f>+B533/C533-1</f>
        <v>-1.1251326148863816E-2</v>
      </c>
    </row>
    <row r="534" spans="1:7" x14ac:dyDescent="0.2">
      <c r="A534" s="18">
        <v>44655</v>
      </c>
      <c r="B534" s="20">
        <v>358.64</v>
      </c>
      <c r="C534" s="20">
        <v>353.15</v>
      </c>
      <c r="D534" s="20">
        <v>363.7998</v>
      </c>
      <c r="E534" s="20">
        <v>352.34500000000003</v>
      </c>
      <c r="F534" s="17">
        <v>242425</v>
      </c>
      <c r="G534" s="19">
        <f>+B534/C534-1</f>
        <v>1.5545802067110426E-2</v>
      </c>
    </row>
    <row r="535" spans="1:7" x14ac:dyDescent="0.2">
      <c r="A535" s="18">
        <v>44565</v>
      </c>
      <c r="B535" s="20">
        <v>350.98</v>
      </c>
      <c r="C535" s="20">
        <v>346.98</v>
      </c>
      <c r="D535" s="20">
        <v>352.72</v>
      </c>
      <c r="E535" s="20">
        <v>343.71499999999997</v>
      </c>
      <c r="F535" s="17">
        <v>388577</v>
      </c>
      <c r="G535" s="19">
        <f>+B535/C535-1</f>
        <v>1.1528041962072688E-2</v>
      </c>
    </row>
    <row r="536" spans="1:7" x14ac:dyDescent="0.2">
      <c r="A536" s="14" t="s">
        <v>447</v>
      </c>
      <c r="B536" s="20">
        <v>346.38</v>
      </c>
      <c r="C536" s="20">
        <v>350.35</v>
      </c>
      <c r="D536" s="20">
        <v>355.39499999999998</v>
      </c>
      <c r="E536" s="20">
        <v>346.38</v>
      </c>
      <c r="F536" s="17">
        <v>398200</v>
      </c>
      <c r="G536" s="19">
        <f>+B536/C536-1</f>
        <v>-1.1331525617239935E-2</v>
      </c>
    </row>
    <row r="537" spans="1:7" x14ac:dyDescent="0.2">
      <c r="A537" s="14" t="s">
        <v>448</v>
      </c>
      <c r="B537" s="20">
        <v>347.26</v>
      </c>
      <c r="C537" s="20">
        <v>355.07</v>
      </c>
      <c r="D537" s="20">
        <v>356.46</v>
      </c>
      <c r="E537" s="20">
        <v>345.55</v>
      </c>
      <c r="F537" s="17">
        <v>419219</v>
      </c>
      <c r="G537" s="19">
        <f>+B537/C537-1</f>
        <v>-2.1995662827048235E-2</v>
      </c>
    </row>
    <row r="538" spans="1:7" x14ac:dyDescent="0.2">
      <c r="A538" s="14" t="s">
        <v>449</v>
      </c>
      <c r="B538" s="20">
        <v>359.71</v>
      </c>
      <c r="C538" s="20">
        <v>356.11</v>
      </c>
      <c r="D538" s="20">
        <v>363.48500000000001</v>
      </c>
      <c r="E538" s="20">
        <v>350.7</v>
      </c>
      <c r="F538" s="17">
        <v>326376</v>
      </c>
      <c r="G538" s="19">
        <f>+B538/C538-1</f>
        <v>1.0109235910252368E-2</v>
      </c>
    </row>
    <row r="539" spans="1:7" x14ac:dyDescent="0.2">
      <c r="A539" s="14" t="s">
        <v>450</v>
      </c>
      <c r="B539" s="20">
        <v>348.07</v>
      </c>
      <c r="C539" s="20">
        <v>342.23</v>
      </c>
      <c r="D539" s="20">
        <v>349.41</v>
      </c>
      <c r="E539" s="20">
        <v>339.06</v>
      </c>
      <c r="F539" s="17">
        <v>194823</v>
      </c>
      <c r="G539" s="19">
        <f>+B539/C539-1</f>
        <v>1.7064547234316052E-2</v>
      </c>
    </row>
    <row r="540" spans="1:7" x14ac:dyDescent="0.2">
      <c r="A540" s="14" t="s">
        <v>451</v>
      </c>
      <c r="B540" s="20">
        <v>341.26</v>
      </c>
      <c r="C540" s="20">
        <v>349.85</v>
      </c>
      <c r="D540" s="20">
        <v>351.06</v>
      </c>
      <c r="E540" s="20">
        <v>333.375</v>
      </c>
      <c r="F540" s="17">
        <v>331486</v>
      </c>
      <c r="G540" s="19">
        <f>+B540/C540-1</f>
        <v>-2.4553380020008619E-2</v>
      </c>
    </row>
    <row r="541" spans="1:7" x14ac:dyDescent="0.2">
      <c r="A541" s="14" t="s">
        <v>452</v>
      </c>
      <c r="B541" s="20">
        <v>348.85</v>
      </c>
      <c r="C541" s="20">
        <v>345.47</v>
      </c>
      <c r="D541" s="20">
        <v>348.98</v>
      </c>
      <c r="E541" s="20">
        <v>338.52</v>
      </c>
      <c r="F541" s="17">
        <v>207642</v>
      </c>
      <c r="G541" s="19">
        <f>+B541/C541-1</f>
        <v>9.7837728312153427E-3</v>
      </c>
    </row>
    <row r="542" spans="1:7" x14ac:dyDescent="0.2">
      <c r="A542" s="14" t="s">
        <v>453</v>
      </c>
      <c r="B542" s="20">
        <v>344.28</v>
      </c>
      <c r="C542" s="20">
        <v>354.44</v>
      </c>
      <c r="D542" s="20">
        <v>354.44</v>
      </c>
      <c r="E542" s="20">
        <v>343.22</v>
      </c>
      <c r="F542" s="17">
        <v>359366</v>
      </c>
      <c r="G542" s="19">
        <f>+B542/C542-1</f>
        <v>-2.8664936237445038E-2</v>
      </c>
    </row>
    <row r="543" spans="1:7" x14ac:dyDescent="0.2">
      <c r="A543" s="14" t="s">
        <v>454</v>
      </c>
      <c r="B543" s="20">
        <v>357.24</v>
      </c>
      <c r="C543" s="20">
        <v>351.46</v>
      </c>
      <c r="D543" s="20">
        <v>364.64</v>
      </c>
      <c r="E543" s="20">
        <v>347.82</v>
      </c>
      <c r="F543" s="17">
        <v>413789</v>
      </c>
      <c r="G543" s="19">
        <f>+B543/C543-1</f>
        <v>1.6445683719342297E-2</v>
      </c>
    </row>
    <row r="544" spans="1:7" x14ac:dyDescent="0.2">
      <c r="A544" s="14" t="s">
        <v>455</v>
      </c>
      <c r="B544" s="20">
        <v>351.87</v>
      </c>
      <c r="C544" s="20">
        <v>355.38</v>
      </c>
      <c r="D544" s="20">
        <v>360</v>
      </c>
      <c r="E544" s="20">
        <v>346.03</v>
      </c>
      <c r="F544" s="17">
        <v>465247</v>
      </c>
      <c r="G544" s="19">
        <f>+B544/C544-1</f>
        <v>-9.8767516461252258E-3</v>
      </c>
    </row>
    <row r="545" spans="1:7" x14ac:dyDescent="0.2">
      <c r="A545" s="14" t="s">
        <v>456</v>
      </c>
      <c r="B545" s="20">
        <v>359.02</v>
      </c>
      <c r="C545" s="20">
        <v>341.46</v>
      </c>
      <c r="D545" s="20">
        <v>361.5</v>
      </c>
      <c r="E545" s="20">
        <v>341.077</v>
      </c>
      <c r="F545" s="17">
        <v>758773</v>
      </c>
      <c r="G545" s="19">
        <f>+B545/C545-1</f>
        <v>5.142622854799983E-2</v>
      </c>
    </row>
    <row r="546" spans="1:7" x14ac:dyDescent="0.2">
      <c r="A546" s="14" t="s">
        <v>457</v>
      </c>
      <c r="B546" s="20">
        <v>343.11</v>
      </c>
      <c r="C546" s="20">
        <v>324.41000000000003</v>
      </c>
      <c r="D546" s="20">
        <v>344.14</v>
      </c>
      <c r="E546" s="20">
        <v>320.95</v>
      </c>
      <c r="F546" s="17">
        <v>622125</v>
      </c>
      <c r="G546" s="19">
        <f>+B546/C546-1</f>
        <v>5.7643105946179274E-2</v>
      </c>
    </row>
    <row r="547" spans="1:7" x14ac:dyDescent="0.2">
      <c r="A547" s="14" t="s">
        <v>458</v>
      </c>
      <c r="B547" s="20">
        <v>327.22000000000003</v>
      </c>
      <c r="C547" s="20">
        <v>309.23</v>
      </c>
      <c r="D547" s="20">
        <v>327.63</v>
      </c>
      <c r="E547" s="20">
        <v>309.22000000000003</v>
      </c>
      <c r="F547" s="17">
        <v>487128</v>
      </c>
      <c r="G547" s="19">
        <f>+B547/C547-1</f>
        <v>5.8176761633735419E-2</v>
      </c>
    </row>
    <row r="548" spans="1:7" x14ac:dyDescent="0.2">
      <c r="A548" s="14" t="s">
        <v>459</v>
      </c>
      <c r="B548" s="20">
        <v>306.01</v>
      </c>
      <c r="C548" s="20">
        <v>300</v>
      </c>
      <c r="D548" s="20">
        <v>306.16000000000003</v>
      </c>
      <c r="E548" s="20">
        <v>297.66000000000003</v>
      </c>
      <c r="F548" s="17">
        <v>373770</v>
      </c>
      <c r="G548" s="19">
        <f>+B548/C548-1</f>
        <v>2.0033333333333347E-2</v>
      </c>
    </row>
    <row r="549" spans="1:7" x14ac:dyDescent="0.2">
      <c r="A549" s="14" t="s">
        <v>460</v>
      </c>
      <c r="B549" s="20">
        <v>297.66000000000003</v>
      </c>
      <c r="C549" s="20">
        <v>300.99</v>
      </c>
      <c r="D549" s="20">
        <v>310.66000000000003</v>
      </c>
      <c r="E549" s="20">
        <v>293.52999999999997</v>
      </c>
      <c r="F549" s="17">
        <v>324029</v>
      </c>
      <c r="G549" s="19">
        <f>+B549/C549-1</f>
        <v>-1.1063490481411309E-2</v>
      </c>
    </row>
    <row r="550" spans="1:7" x14ac:dyDescent="0.2">
      <c r="A550" s="18">
        <v>44868</v>
      </c>
      <c r="B550" s="20">
        <v>303.22000000000003</v>
      </c>
      <c r="C550" s="20">
        <v>314.42</v>
      </c>
      <c r="D550" s="20">
        <v>314.42</v>
      </c>
      <c r="E550" s="20">
        <v>302.55</v>
      </c>
      <c r="F550" s="17">
        <v>283403</v>
      </c>
      <c r="G550" s="19">
        <f>+B550/C550-1</f>
        <v>-3.5621143693149282E-2</v>
      </c>
    </row>
    <row r="551" spans="1:7" x14ac:dyDescent="0.2">
      <c r="A551" s="18">
        <v>44837</v>
      </c>
      <c r="B551" s="20">
        <v>309.67</v>
      </c>
      <c r="C551" s="20">
        <v>303.76</v>
      </c>
      <c r="D551" s="20">
        <v>310.47000000000003</v>
      </c>
      <c r="E551" s="20">
        <v>301.70999999999998</v>
      </c>
      <c r="F551" s="17">
        <v>345345</v>
      </c>
      <c r="G551" s="19">
        <f>+B551/C551-1</f>
        <v>1.9456149591783101E-2</v>
      </c>
    </row>
    <row r="552" spans="1:7" x14ac:dyDescent="0.2">
      <c r="A552" s="18">
        <v>44807</v>
      </c>
      <c r="B552" s="20">
        <v>311.20999999999998</v>
      </c>
      <c r="C552" s="20">
        <v>303.25</v>
      </c>
      <c r="D552" s="20">
        <v>315.60000000000002</v>
      </c>
      <c r="E552" s="20">
        <v>299.7901</v>
      </c>
      <c r="F552" s="17">
        <v>258364</v>
      </c>
      <c r="G552" s="19">
        <f>+B552/C552-1</f>
        <v>2.6248969497114416E-2</v>
      </c>
    </row>
    <row r="553" spans="1:7" x14ac:dyDescent="0.2">
      <c r="A553" s="18">
        <v>44776</v>
      </c>
      <c r="B553" s="20">
        <v>294.58</v>
      </c>
      <c r="C553" s="20">
        <v>298.23</v>
      </c>
      <c r="D553" s="20">
        <v>303.61</v>
      </c>
      <c r="E553" s="20">
        <v>283.91000000000003</v>
      </c>
      <c r="F553" s="17">
        <v>614207</v>
      </c>
      <c r="G553" s="19">
        <f>+B553/C553-1</f>
        <v>-1.2238876035274848E-2</v>
      </c>
    </row>
    <row r="554" spans="1:7" x14ac:dyDescent="0.2">
      <c r="A554" s="18">
        <v>44745</v>
      </c>
      <c r="B554" s="20">
        <v>301.33999999999997</v>
      </c>
      <c r="C554" s="20">
        <v>321.22000000000003</v>
      </c>
      <c r="D554" s="20">
        <v>324.87</v>
      </c>
      <c r="E554" s="20">
        <v>301.08999999999997</v>
      </c>
      <c r="F554" s="17">
        <v>458744</v>
      </c>
      <c r="G554" s="19">
        <f>+B554/C554-1</f>
        <v>-6.1889048004483027E-2</v>
      </c>
    </row>
    <row r="555" spans="1:7" x14ac:dyDescent="0.2">
      <c r="A555" s="18">
        <v>44654</v>
      </c>
      <c r="B555" s="20">
        <v>318.54000000000002</v>
      </c>
      <c r="C555" s="20">
        <v>325.45</v>
      </c>
      <c r="D555" s="20">
        <v>331.78</v>
      </c>
      <c r="E555" s="20">
        <v>310.22000000000003</v>
      </c>
      <c r="F555" s="17">
        <v>417578</v>
      </c>
      <c r="G555" s="19">
        <f>+B555/C555-1</f>
        <v>-2.123214011368868E-2</v>
      </c>
    </row>
    <row r="556" spans="1:7" x14ac:dyDescent="0.2">
      <c r="A556" s="18">
        <v>44623</v>
      </c>
      <c r="B556" s="20">
        <v>323.95</v>
      </c>
      <c r="C556" s="20">
        <v>341.57</v>
      </c>
      <c r="D556" s="20">
        <v>341.57</v>
      </c>
      <c r="E556" s="20">
        <v>321.95</v>
      </c>
      <c r="F556" s="17">
        <v>258658</v>
      </c>
      <c r="G556" s="19">
        <f>+B556/C556-1</f>
        <v>-5.1585326580203206E-2</v>
      </c>
    </row>
    <row r="557" spans="1:7" x14ac:dyDescent="0.2">
      <c r="A557" s="18">
        <v>44595</v>
      </c>
      <c r="B557" s="20">
        <v>338.2</v>
      </c>
      <c r="C557" s="20">
        <v>339.31</v>
      </c>
      <c r="D557" s="20">
        <v>339.31</v>
      </c>
      <c r="E557" s="20">
        <v>328.85</v>
      </c>
      <c r="F557" s="17">
        <v>274384</v>
      </c>
      <c r="G557" s="19">
        <f>+B557/C557-1</f>
        <v>-3.2713447879521018E-3</v>
      </c>
    </row>
    <row r="558" spans="1:7" x14ac:dyDescent="0.2">
      <c r="A558" s="18">
        <v>44564</v>
      </c>
      <c r="B558" s="20">
        <v>334.6</v>
      </c>
      <c r="C558" s="20">
        <v>340.67</v>
      </c>
      <c r="D558" s="20">
        <v>344.18</v>
      </c>
      <c r="E558" s="20">
        <v>332.28</v>
      </c>
      <c r="F558" s="17">
        <v>409227</v>
      </c>
      <c r="G558" s="19">
        <f>+B558/C558-1</f>
        <v>-1.7817829571139199E-2</v>
      </c>
    </row>
    <row r="559" spans="1:7" x14ac:dyDescent="0.2">
      <c r="A559" s="14" t="s">
        <v>461</v>
      </c>
      <c r="B559" s="20">
        <v>339.21</v>
      </c>
      <c r="C559" s="20">
        <v>335.4</v>
      </c>
      <c r="D559" s="20">
        <v>342.72</v>
      </c>
      <c r="E559" s="20">
        <v>333.93</v>
      </c>
      <c r="F559" s="17">
        <v>512556</v>
      </c>
      <c r="G559" s="19">
        <f>+B559/C559-1</f>
        <v>1.1359570661896301E-2</v>
      </c>
    </row>
    <row r="560" spans="1:7" x14ac:dyDescent="0.2">
      <c r="A560" s="14" t="s">
        <v>462</v>
      </c>
      <c r="B560" s="20">
        <v>335.64</v>
      </c>
      <c r="C560" s="20">
        <v>327.74</v>
      </c>
      <c r="D560" s="20">
        <v>336.41</v>
      </c>
      <c r="E560" s="20">
        <v>320</v>
      </c>
      <c r="F560" s="17">
        <v>623525</v>
      </c>
      <c r="G560" s="19">
        <f>+B560/C560-1</f>
        <v>2.4104473057911635E-2</v>
      </c>
    </row>
    <row r="561" spans="1:7" x14ac:dyDescent="0.2">
      <c r="A561" s="14" t="s">
        <v>463</v>
      </c>
      <c r="B561" s="20">
        <v>324.5</v>
      </c>
      <c r="C561" s="20">
        <v>303.18</v>
      </c>
      <c r="D561" s="20">
        <v>328.42</v>
      </c>
      <c r="E561" s="20">
        <v>302.52999999999997</v>
      </c>
      <c r="F561" s="17">
        <v>967207</v>
      </c>
      <c r="G561" s="19">
        <f>+B561/C561-1</f>
        <v>7.0321261296919291E-2</v>
      </c>
    </row>
    <row r="562" spans="1:7" x14ac:dyDescent="0.2">
      <c r="A562" s="14" t="s">
        <v>464</v>
      </c>
      <c r="B562" s="20">
        <v>314.89</v>
      </c>
      <c r="C562" s="20">
        <v>323.75</v>
      </c>
      <c r="D562" s="20">
        <v>326.60000000000002</v>
      </c>
      <c r="E562" s="20">
        <v>314.29000000000002</v>
      </c>
      <c r="F562" s="17">
        <v>426511</v>
      </c>
      <c r="G562" s="19">
        <f>+B562/C562-1</f>
        <v>-2.7366795366795427E-2</v>
      </c>
    </row>
    <row r="563" spans="1:7" x14ac:dyDescent="0.2">
      <c r="A563" s="14" t="s">
        <v>465</v>
      </c>
      <c r="B563" s="20">
        <v>320.68</v>
      </c>
      <c r="C563" s="20">
        <v>316.08</v>
      </c>
      <c r="D563" s="20">
        <v>326.5</v>
      </c>
      <c r="E563" s="20">
        <v>314.42</v>
      </c>
      <c r="F563" s="17">
        <v>387778</v>
      </c>
      <c r="G563" s="19">
        <f>+B563/C563-1</f>
        <v>1.4553277651227603E-2</v>
      </c>
    </row>
    <row r="564" spans="1:7" x14ac:dyDescent="0.2">
      <c r="A564" s="14" t="s">
        <v>466</v>
      </c>
      <c r="B564" s="20">
        <v>318.57</v>
      </c>
      <c r="C564" s="20">
        <v>329.7</v>
      </c>
      <c r="D564" s="20">
        <v>329.7</v>
      </c>
      <c r="E564" s="20">
        <v>314.93</v>
      </c>
      <c r="F564" s="17">
        <v>378141</v>
      </c>
      <c r="G564" s="19">
        <f>+B564/C564-1</f>
        <v>-3.3757961783439483E-2</v>
      </c>
    </row>
    <row r="565" spans="1:7" x14ac:dyDescent="0.2">
      <c r="A565" s="14" t="s">
        <v>467</v>
      </c>
      <c r="B565" s="20">
        <v>327.72</v>
      </c>
      <c r="C565" s="20">
        <v>339.98</v>
      </c>
      <c r="D565" s="20">
        <v>341.44850000000002</v>
      </c>
      <c r="E565" s="20">
        <v>327.18</v>
      </c>
      <c r="F565" s="17">
        <v>351106</v>
      </c>
      <c r="G565" s="19">
        <f>+B565/C565-1</f>
        <v>-3.6060944761456493E-2</v>
      </c>
    </row>
    <row r="566" spans="1:7" x14ac:dyDescent="0.2">
      <c r="A566" s="14" t="s">
        <v>468</v>
      </c>
      <c r="B566" s="20">
        <v>344.48</v>
      </c>
      <c r="C566" s="20">
        <v>341.3</v>
      </c>
      <c r="D566" s="20">
        <v>345.27</v>
      </c>
      <c r="E566" s="20">
        <v>331.31</v>
      </c>
      <c r="F566" s="17">
        <v>569001</v>
      </c>
      <c r="G566" s="19">
        <f>+B566/C566-1</f>
        <v>9.3173161441546526E-3</v>
      </c>
    </row>
    <row r="567" spans="1:7" x14ac:dyDescent="0.2">
      <c r="A567" s="14" t="s">
        <v>469</v>
      </c>
      <c r="B567" s="20">
        <v>348.19</v>
      </c>
      <c r="C567" s="20">
        <v>350.65</v>
      </c>
      <c r="D567" s="20">
        <v>354.9</v>
      </c>
      <c r="E567" s="20">
        <v>344.81</v>
      </c>
      <c r="F567" s="17">
        <v>340214</v>
      </c>
      <c r="G567" s="19">
        <f>+B567/C567-1</f>
        <v>-7.0155425638099844E-3</v>
      </c>
    </row>
    <row r="568" spans="1:7" x14ac:dyDescent="0.2">
      <c r="A568" s="14" t="s">
        <v>470</v>
      </c>
      <c r="B568" s="20">
        <v>345.72</v>
      </c>
      <c r="C568" s="20">
        <v>347.02</v>
      </c>
      <c r="D568" s="20">
        <v>352.08</v>
      </c>
      <c r="E568" s="20">
        <v>343.26</v>
      </c>
      <c r="F568" s="17">
        <v>498612</v>
      </c>
      <c r="G568" s="19">
        <f>+B568/C568-1</f>
        <v>-3.7461817762663996E-3</v>
      </c>
    </row>
    <row r="569" spans="1:7" x14ac:dyDescent="0.2">
      <c r="A569" s="18">
        <v>44867</v>
      </c>
      <c r="B569" s="20">
        <v>349.56</v>
      </c>
      <c r="C569" s="20">
        <v>361.93</v>
      </c>
      <c r="D569" s="20">
        <v>368.91</v>
      </c>
      <c r="E569" s="20">
        <v>345.26</v>
      </c>
      <c r="F569" s="17">
        <v>720637</v>
      </c>
      <c r="G569" s="19">
        <f>+B569/C569-1</f>
        <v>-3.4177879700494573E-2</v>
      </c>
    </row>
    <row r="570" spans="1:7" x14ac:dyDescent="0.2">
      <c r="A570" s="18">
        <v>44836</v>
      </c>
      <c r="B570" s="20">
        <v>364.39</v>
      </c>
      <c r="C570" s="20">
        <v>353.93</v>
      </c>
      <c r="D570" s="20">
        <v>371.33499999999998</v>
      </c>
      <c r="E570" s="20">
        <v>352.24</v>
      </c>
      <c r="F570" s="17">
        <v>722233</v>
      </c>
      <c r="G570" s="19">
        <f>+B570/C570-1</f>
        <v>2.955386658378778E-2</v>
      </c>
    </row>
    <row r="571" spans="1:7" x14ac:dyDescent="0.2">
      <c r="A571" s="18">
        <v>44806</v>
      </c>
      <c r="B571" s="20">
        <v>364.94</v>
      </c>
      <c r="C571" s="20">
        <v>366.21</v>
      </c>
      <c r="D571" s="20">
        <v>367.44990000000001</v>
      </c>
      <c r="E571" s="20">
        <v>350.02010000000001</v>
      </c>
      <c r="F571" s="17">
        <v>1263661</v>
      </c>
      <c r="G571" s="19">
        <f>+B571/C571-1</f>
        <v>-3.4679555446328614E-3</v>
      </c>
    </row>
    <row r="572" spans="1:7" x14ac:dyDescent="0.2">
      <c r="A572" s="18">
        <v>44775</v>
      </c>
      <c r="B572" s="20">
        <v>335.01</v>
      </c>
      <c r="C572" s="20">
        <v>326.36</v>
      </c>
      <c r="D572" s="20">
        <v>336.85</v>
      </c>
      <c r="E572" s="20">
        <v>325.13</v>
      </c>
      <c r="F572" s="17">
        <v>817369</v>
      </c>
      <c r="G572" s="19">
        <f>+B572/C572-1</f>
        <v>2.650447358744934E-2</v>
      </c>
    </row>
    <row r="573" spans="1:7" x14ac:dyDescent="0.2">
      <c r="A573" s="18">
        <v>44744</v>
      </c>
      <c r="B573" s="20">
        <v>328.58</v>
      </c>
      <c r="C573" s="20">
        <v>326.35000000000002</v>
      </c>
      <c r="D573" s="20">
        <v>334.93</v>
      </c>
      <c r="E573" s="20">
        <v>323.44499999999999</v>
      </c>
      <c r="F573" s="17">
        <v>697553</v>
      </c>
      <c r="G573" s="19">
        <f>+B573/C573-1</f>
        <v>6.8331545886317624E-3</v>
      </c>
    </row>
    <row r="574" spans="1:7" x14ac:dyDescent="0.2">
      <c r="A574" s="18">
        <v>44653</v>
      </c>
      <c r="B574" s="20">
        <v>325.76</v>
      </c>
      <c r="C574" s="20">
        <v>318.20999999999998</v>
      </c>
      <c r="D574" s="20">
        <v>329.88</v>
      </c>
      <c r="E574" s="20">
        <v>310.01</v>
      </c>
      <c r="F574" s="17">
        <v>422160</v>
      </c>
      <c r="G574" s="19">
        <f>+B574/C574-1</f>
        <v>2.3726469941233841E-2</v>
      </c>
    </row>
    <row r="575" spans="1:7" x14ac:dyDescent="0.2">
      <c r="A575" s="18">
        <v>44622</v>
      </c>
      <c r="B575" s="20">
        <v>314.68</v>
      </c>
      <c r="C575" s="20">
        <v>317.04000000000002</v>
      </c>
      <c r="D575" s="20">
        <v>322.19</v>
      </c>
      <c r="E575" s="20">
        <v>314.01</v>
      </c>
      <c r="F575" s="17">
        <v>411934</v>
      </c>
      <c r="G575" s="19">
        <f>+B575/C575-1</f>
        <v>-7.4438556649003562E-3</v>
      </c>
    </row>
    <row r="576" spans="1:7" x14ac:dyDescent="0.2">
      <c r="A576" s="18">
        <v>44594</v>
      </c>
      <c r="B576" s="20">
        <v>325.56</v>
      </c>
      <c r="C576" s="20">
        <v>337.22</v>
      </c>
      <c r="D576" s="20">
        <v>337.83499999999998</v>
      </c>
      <c r="E576" s="20">
        <v>323</v>
      </c>
      <c r="F576" s="17">
        <v>344267</v>
      </c>
      <c r="G576" s="19">
        <f>+B576/C576-1</f>
        <v>-3.4576834114228183E-2</v>
      </c>
    </row>
    <row r="577" spans="1:7" x14ac:dyDescent="0.2">
      <c r="A577" s="18">
        <v>44563</v>
      </c>
      <c r="B577" s="20">
        <v>338.05</v>
      </c>
      <c r="C577" s="20">
        <v>336</v>
      </c>
      <c r="D577" s="20">
        <v>339.69</v>
      </c>
      <c r="E577" s="20">
        <v>327.58</v>
      </c>
      <c r="F577" s="17">
        <v>442273</v>
      </c>
      <c r="G577" s="19">
        <f>+B577/C577-1</f>
        <v>6.10119047619051E-3</v>
      </c>
    </row>
    <row r="578" spans="1:7" x14ac:dyDescent="0.2">
      <c r="A578" s="14" t="s">
        <v>471</v>
      </c>
      <c r="B578" s="20">
        <v>335.3</v>
      </c>
      <c r="C578" s="20">
        <v>318.10000000000002</v>
      </c>
      <c r="D578" s="20">
        <v>335.94</v>
      </c>
      <c r="E578" s="20">
        <v>318.10000000000002</v>
      </c>
      <c r="F578" s="17">
        <v>486709</v>
      </c>
      <c r="G578" s="19">
        <f>+B578/C578-1</f>
        <v>5.4071046840616033E-2</v>
      </c>
    </row>
    <row r="579" spans="1:7" x14ac:dyDescent="0.2">
      <c r="A579" s="14" t="s">
        <v>472</v>
      </c>
      <c r="B579" s="20">
        <v>317.23</v>
      </c>
      <c r="C579" s="20">
        <v>303.14</v>
      </c>
      <c r="D579" s="20">
        <v>317.38</v>
      </c>
      <c r="E579" s="20">
        <v>296.67739999999998</v>
      </c>
      <c r="F579" s="17">
        <v>476070</v>
      </c>
      <c r="G579" s="19">
        <f>+B579/C579-1</f>
        <v>4.6480174176948053E-2</v>
      </c>
    </row>
    <row r="580" spans="1:7" x14ac:dyDescent="0.2">
      <c r="A580" s="14" t="s">
        <v>473</v>
      </c>
      <c r="B580" s="20">
        <v>300.98</v>
      </c>
      <c r="C580" s="20">
        <v>308.98</v>
      </c>
      <c r="D580" s="20">
        <v>310.33</v>
      </c>
      <c r="E580" s="20">
        <v>297.24</v>
      </c>
      <c r="F580" s="17">
        <v>716923</v>
      </c>
      <c r="G580" s="19">
        <f>+B580/C580-1</f>
        <v>-2.5891643472069403E-2</v>
      </c>
    </row>
    <row r="581" spans="1:7" x14ac:dyDescent="0.2">
      <c r="A581" s="14" t="s">
        <v>474</v>
      </c>
      <c r="B581" s="20">
        <v>302.06</v>
      </c>
      <c r="C581" s="20">
        <v>315.99</v>
      </c>
      <c r="D581" s="20">
        <v>319.75</v>
      </c>
      <c r="E581" s="20">
        <v>297.18</v>
      </c>
      <c r="F581" s="17">
        <v>649066</v>
      </c>
      <c r="G581" s="19">
        <f>+B581/C581-1</f>
        <v>-4.4083673533972578E-2</v>
      </c>
    </row>
    <row r="582" spans="1:7" x14ac:dyDescent="0.2">
      <c r="A582" s="14" t="s">
        <v>475</v>
      </c>
      <c r="B582" s="20">
        <v>304.67</v>
      </c>
      <c r="C582" s="20">
        <v>316.31</v>
      </c>
      <c r="D582" s="20">
        <v>320</v>
      </c>
      <c r="E582" s="20">
        <v>299.05</v>
      </c>
      <c r="F582" s="17">
        <v>706318</v>
      </c>
      <c r="G582" s="19">
        <f>+B582/C582-1</f>
        <v>-3.6799342417248804E-2</v>
      </c>
    </row>
    <row r="583" spans="1:7" x14ac:dyDescent="0.2">
      <c r="A583" s="14" t="s">
        <v>476</v>
      </c>
      <c r="B583" s="20">
        <v>326.29000000000002</v>
      </c>
      <c r="C583" s="20">
        <v>302.75</v>
      </c>
      <c r="D583" s="20">
        <v>326.95999999999998</v>
      </c>
      <c r="E583" s="20">
        <v>298.23</v>
      </c>
      <c r="F583" s="17">
        <v>825373</v>
      </c>
      <c r="G583" s="19">
        <f>+B583/C583-1</f>
        <v>7.7753922378200002E-2</v>
      </c>
    </row>
    <row r="584" spans="1:7" x14ac:dyDescent="0.2">
      <c r="A584" s="14" t="s">
        <v>477</v>
      </c>
      <c r="B584" s="20">
        <v>310</v>
      </c>
      <c r="C584" s="20">
        <v>327.29000000000002</v>
      </c>
      <c r="D584" s="20">
        <v>327.98</v>
      </c>
      <c r="E584" s="20">
        <v>309.51</v>
      </c>
      <c r="F584" s="17">
        <v>843896</v>
      </c>
      <c r="G584" s="19">
        <f>+B584/C584-1</f>
        <v>-5.2827767423386018E-2</v>
      </c>
    </row>
    <row r="585" spans="1:7" x14ac:dyDescent="0.2">
      <c r="A585" s="14" t="s">
        <v>478</v>
      </c>
      <c r="B585" s="20">
        <v>328.27</v>
      </c>
      <c r="C585" s="20">
        <v>337.17</v>
      </c>
      <c r="D585" s="20">
        <v>341.87</v>
      </c>
      <c r="E585" s="20">
        <v>327.33</v>
      </c>
      <c r="F585" s="17">
        <v>570002</v>
      </c>
      <c r="G585" s="19">
        <f>+B585/C585-1</f>
        <v>-2.6396179968561917E-2</v>
      </c>
    </row>
    <row r="586" spans="1:7" x14ac:dyDescent="0.2">
      <c r="A586" s="14" t="s">
        <v>479</v>
      </c>
      <c r="B586" s="20">
        <v>329.76</v>
      </c>
      <c r="C586" s="20">
        <v>326.01</v>
      </c>
      <c r="D586" s="20">
        <v>337.83</v>
      </c>
      <c r="E586" s="20">
        <v>325.15499999999997</v>
      </c>
      <c r="F586" s="17">
        <v>600128</v>
      </c>
      <c r="G586" s="19">
        <f>+B586/C586-1</f>
        <v>1.1502714640655221E-2</v>
      </c>
    </row>
    <row r="587" spans="1:7" x14ac:dyDescent="0.2">
      <c r="A587" s="14" t="s">
        <v>480</v>
      </c>
      <c r="B587" s="20">
        <v>322.73</v>
      </c>
      <c r="C587" s="20">
        <v>326.48</v>
      </c>
      <c r="D587" s="20">
        <v>332.875</v>
      </c>
      <c r="E587" s="20">
        <v>321.38</v>
      </c>
      <c r="F587" s="17">
        <v>533196</v>
      </c>
      <c r="G587" s="19">
        <f>+B587/C587-1</f>
        <v>-1.148615535407993E-2</v>
      </c>
    </row>
    <row r="588" spans="1:7" x14ac:dyDescent="0.2">
      <c r="A588" s="14" t="s">
        <v>481</v>
      </c>
      <c r="B588" s="20">
        <v>333.99</v>
      </c>
      <c r="C588" s="20">
        <v>340.15</v>
      </c>
      <c r="D588" s="20">
        <v>346.23</v>
      </c>
      <c r="E588" s="20">
        <v>330</v>
      </c>
      <c r="F588" s="17">
        <v>873213</v>
      </c>
      <c r="G588" s="19">
        <f>+B588/C588-1</f>
        <v>-1.8109657504042254E-2</v>
      </c>
    </row>
    <row r="589" spans="1:7" x14ac:dyDescent="0.2">
      <c r="A589" s="14" t="s">
        <v>482</v>
      </c>
      <c r="B589" s="20">
        <v>342.55</v>
      </c>
      <c r="C589" s="20">
        <v>357.86</v>
      </c>
      <c r="D589" s="20">
        <v>359.875</v>
      </c>
      <c r="E589" s="20">
        <v>342.35</v>
      </c>
      <c r="F589" s="17">
        <v>495756</v>
      </c>
      <c r="G589" s="19">
        <f>+B589/C589-1</f>
        <v>-4.2782093556139267E-2</v>
      </c>
    </row>
    <row r="590" spans="1:7" x14ac:dyDescent="0.2">
      <c r="A590" s="18">
        <v>44896</v>
      </c>
      <c r="B590" s="20">
        <v>358.07</v>
      </c>
      <c r="C590" s="20">
        <v>366.14</v>
      </c>
      <c r="D590" s="20">
        <v>375.69</v>
      </c>
      <c r="E590" s="20">
        <v>355.15</v>
      </c>
      <c r="F590" s="17">
        <v>415918</v>
      </c>
      <c r="G590" s="19">
        <f>+B590/C590-1</f>
        <v>-2.2040749440104812E-2</v>
      </c>
    </row>
    <row r="591" spans="1:7" x14ac:dyDescent="0.2">
      <c r="A591" s="18">
        <v>44866</v>
      </c>
      <c r="B591" s="20">
        <v>367.2</v>
      </c>
      <c r="C591" s="20">
        <v>364.02</v>
      </c>
      <c r="D591" s="20">
        <v>369.9</v>
      </c>
      <c r="E591" s="20">
        <v>357.85</v>
      </c>
      <c r="F591" s="17">
        <v>452449</v>
      </c>
      <c r="G591" s="19">
        <f>+B591/C591-1</f>
        <v>8.7357837481456535E-3</v>
      </c>
    </row>
    <row r="592" spans="1:7" x14ac:dyDescent="0.2">
      <c r="A592" s="18">
        <v>44835</v>
      </c>
      <c r="B592" s="20">
        <v>364.02</v>
      </c>
      <c r="C592" s="20">
        <v>350.22</v>
      </c>
      <c r="D592" s="20">
        <v>364.5</v>
      </c>
      <c r="E592" s="20">
        <v>342.99</v>
      </c>
      <c r="F592" s="17">
        <v>631709</v>
      </c>
      <c r="G592" s="19">
        <f>+B592/C592-1</f>
        <v>3.9403803323625031E-2</v>
      </c>
    </row>
    <row r="593" spans="1:7" x14ac:dyDescent="0.2">
      <c r="A593" s="18">
        <v>44743</v>
      </c>
      <c r="B593" s="20">
        <v>355.8</v>
      </c>
      <c r="C593" s="20">
        <v>356.12</v>
      </c>
      <c r="D593" s="20">
        <v>362.07</v>
      </c>
      <c r="E593" s="20">
        <v>351.02</v>
      </c>
      <c r="F593" s="17">
        <v>787347</v>
      </c>
      <c r="G593" s="19">
        <f>+B593/C593-1</f>
        <v>-8.9857351454558643E-4</v>
      </c>
    </row>
    <row r="594" spans="1:7" x14ac:dyDescent="0.2">
      <c r="A594" s="18">
        <v>44713</v>
      </c>
      <c r="B594" s="20">
        <v>356.83</v>
      </c>
      <c r="C594" s="20">
        <v>357.42</v>
      </c>
      <c r="D594" s="20">
        <v>362.82</v>
      </c>
      <c r="E594" s="20">
        <v>350.03</v>
      </c>
      <c r="F594" s="17">
        <v>1219106</v>
      </c>
      <c r="G594" s="19">
        <f>+B594/C594-1</f>
        <v>-1.6507190420235185E-3</v>
      </c>
    </row>
    <row r="595" spans="1:7" x14ac:dyDescent="0.2">
      <c r="A595" s="18">
        <v>44682</v>
      </c>
      <c r="B595" s="20">
        <v>360.94</v>
      </c>
      <c r="C595" s="20">
        <v>388.49</v>
      </c>
      <c r="D595" s="20">
        <v>388.49</v>
      </c>
      <c r="E595" s="20">
        <v>358.73500000000001</v>
      </c>
      <c r="F595" s="17">
        <v>1431793</v>
      </c>
      <c r="G595" s="19">
        <f>+B595/C595-1</f>
        <v>-7.0915596283044668E-2</v>
      </c>
    </row>
    <row r="596" spans="1:7" x14ac:dyDescent="0.2">
      <c r="A596" s="18">
        <v>44652</v>
      </c>
      <c r="B596" s="20">
        <v>391.87</v>
      </c>
      <c r="C596" s="20">
        <v>405.55</v>
      </c>
      <c r="D596" s="20">
        <v>405.55</v>
      </c>
      <c r="E596" s="20">
        <v>384.41</v>
      </c>
      <c r="F596" s="17">
        <v>1074171</v>
      </c>
      <c r="G596" s="19">
        <f>+B596/C596-1</f>
        <v>-3.3731968931081213E-2</v>
      </c>
    </row>
    <row r="597" spans="1:7" x14ac:dyDescent="0.2">
      <c r="A597" s="18">
        <v>44621</v>
      </c>
      <c r="B597" s="20">
        <v>404.94</v>
      </c>
      <c r="C597" s="20">
        <v>415.19</v>
      </c>
      <c r="D597" s="20">
        <v>416.08499999999998</v>
      </c>
      <c r="E597" s="20">
        <v>399.39</v>
      </c>
      <c r="F597" s="17">
        <v>611439</v>
      </c>
      <c r="G597" s="19">
        <f>+B597/C597-1</f>
        <v>-2.4687492473325467E-2</v>
      </c>
    </row>
    <row r="598" spans="1:7" x14ac:dyDescent="0.2">
      <c r="A598" s="14" t="s">
        <v>483</v>
      </c>
      <c r="B598" s="20">
        <v>415.19</v>
      </c>
      <c r="C598" s="20">
        <v>418.2</v>
      </c>
      <c r="D598" s="20">
        <v>418.93</v>
      </c>
      <c r="E598" s="20">
        <v>414.12</v>
      </c>
      <c r="F598" s="17">
        <v>380266</v>
      </c>
      <c r="G598" s="19">
        <f>+B598/C598-1</f>
        <v>-7.1975131516021085E-3</v>
      </c>
    </row>
    <row r="599" spans="1:7" x14ac:dyDescent="0.2">
      <c r="A599" s="14" t="s">
        <v>484</v>
      </c>
      <c r="B599" s="20">
        <v>417.7</v>
      </c>
      <c r="C599" s="20">
        <v>418.38</v>
      </c>
      <c r="D599" s="20">
        <v>422.83</v>
      </c>
      <c r="E599" s="20">
        <v>416.34</v>
      </c>
      <c r="F599" s="17">
        <v>212626</v>
      </c>
      <c r="G599" s="19">
        <f>+B599/C599-1</f>
        <v>-1.62531669773891E-3</v>
      </c>
    </row>
    <row r="600" spans="1:7" x14ac:dyDescent="0.2">
      <c r="A600" s="14" t="s">
        <v>485</v>
      </c>
      <c r="B600" s="20">
        <v>417.21</v>
      </c>
      <c r="C600" s="20">
        <v>422.15</v>
      </c>
      <c r="D600" s="20">
        <v>422.15</v>
      </c>
      <c r="E600" s="20">
        <v>410.65</v>
      </c>
      <c r="F600" s="17">
        <v>152994</v>
      </c>
      <c r="G600" s="19">
        <f>+B600/C600-1</f>
        <v>-1.1702001658178363E-2</v>
      </c>
    </row>
    <row r="601" spans="1:7" x14ac:dyDescent="0.2">
      <c r="A601" s="14" t="s">
        <v>486</v>
      </c>
      <c r="B601" s="20">
        <v>420.99</v>
      </c>
      <c r="C601" s="20">
        <v>429.5</v>
      </c>
      <c r="D601" s="20">
        <v>429.93</v>
      </c>
      <c r="E601" s="20">
        <v>420.47</v>
      </c>
      <c r="F601" s="17">
        <v>153694</v>
      </c>
      <c r="G601" s="19">
        <f>+B601/C601-1</f>
        <v>-1.9813736903375956E-2</v>
      </c>
    </row>
    <row r="602" spans="1:7" x14ac:dyDescent="0.2">
      <c r="A602" s="14" t="s">
        <v>487</v>
      </c>
      <c r="B602" s="20">
        <v>426.36</v>
      </c>
      <c r="C602" s="20">
        <v>423.9</v>
      </c>
      <c r="D602" s="20">
        <v>427.31</v>
      </c>
      <c r="E602" s="20">
        <v>420.69</v>
      </c>
      <c r="F602" s="17">
        <v>313443</v>
      </c>
      <c r="G602" s="19">
        <f>+B602/C602-1</f>
        <v>5.8032554847842199E-3</v>
      </c>
    </row>
    <row r="603" spans="1:7" x14ac:dyDescent="0.2">
      <c r="A603" s="14" t="s">
        <v>488</v>
      </c>
      <c r="B603" s="20">
        <v>423.83</v>
      </c>
      <c r="C603" s="20">
        <v>421.13</v>
      </c>
      <c r="D603" s="20">
        <v>426.29</v>
      </c>
      <c r="E603" s="20">
        <v>417.08</v>
      </c>
      <c r="F603" s="17">
        <v>146771</v>
      </c>
      <c r="G603" s="19">
        <f>+B603/C603-1</f>
        <v>6.411321919597146E-3</v>
      </c>
    </row>
    <row r="604" spans="1:7" x14ac:dyDescent="0.2">
      <c r="A604" s="14" t="s">
        <v>489</v>
      </c>
      <c r="B604" s="20">
        <v>421.75</v>
      </c>
      <c r="C604" s="20">
        <v>416.99</v>
      </c>
      <c r="D604" s="20">
        <v>427.94</v>
      </c>
      <c r="E604" s="20">
        <v>413.82</v>
      </c>
      <c r="F604" s="17">
        <v>338093</v>
      </c>
      <c r="G604" s="19">
        <f>+B604/C604-1</f>
        <v>1.1415141849924426E-2</v>
      </c>
    </row>
    <row r="605" spans="1:7" x14ac:dyDescent="0.2">
      <c r="A605" s="14" t="s">
        <v>490</v>
      </c>
      <c r="B605" s="20">
        <v>416.75</v>
      </c>
      <c r="C605" s="20">
        <v>404.01</v>
      </c>
      <c r="D605" s="20">
        <v>418.47</v>
      </c>
      <c r="E605" s="20">
        <v>404.01</v>
      </c>
      <c r="F605" s="17">
        <v>319727</v>
      </c>
      <c r="G605" s="19">
        <f>+B605/C605-1</f>
        <v>3.1533872923937611E-2</v>
      </c>
    </row>
    <row r="606" spans="1:7" x14ac:dyDescent="0.2">
      <c r="A606" s="14" t="s">
        <v>491</v>
      </c>
      <c r="B606" s="20">
        <v>400.54</v>
      </c>
      <c r="C606" s="20">
        <v>400.87</v>
      </c>
      <c r="D606" s="20">
        <v>406.82</v>
      </c>
      <c r="E606" s="20">
        <v>397.51</v>
      </c>
      <c r="F606" s="17">
        <v>414184</v>
      </c>
      <c r="G606" s="19">
        <f>+B606/C606-1</f>
        <v>-8.2320951929548691E-4</v>
      </c>
    </row>
    <row r="607" spans="1:7" x14ac:dyDescent="0.2">
      <c r="A607" s="14" t="s">
        <v>492</v>
      </c>
      <c r="B607" s="20">
        <v>406.82</v>
      </c>
      <c r="C607" s="20">
        <v>397.23</v>
      </c>
      <c r="D607" s="20">
        <v>408.93</v>
      </c>
      <c r="E607" s="20">
        <v>389.2</v>
      </c>
      <c r="F607" s="17">
        <v>605784</v>
      </c>
      <c r="G607" s="19">
        <f>+B607/C607-1</f>
        <v>2.4142184628552554E-2</v>
      </c>
    </row>
    <row r="608" spans="1:7" x14ac:dyDescent="0.2">
      <c r="A608" s="14" t="s">
        <v>493</v>
      </c>
      <c r="B608" s="20">
        <v>399.37</v>
      </c>
      <c r="C608" s="20">
        <v>416.84</v>
      </c>
      <c r="D608" s="20">
        <v>416.84</v>
      </c>
      <c r="E608" s="20">
        <v>395.87</v>
      </c>
      <c r="F608" s="17">
        <v>300071</v>
      </c>
      <c r="G608" s="19">
        <f>+B608/C608-1</f>
        <v>-4.1910565204874684E-2</v>
      </c>
    </row>
    <row r="609" spans="1:7" x14ac:dyDescent="0.2">
      <c r="A609" s="14" t="s">
        <v>494</v>
      </c>
      <c r="B609" s="20">
        <v>414.89</v>
      </c>
      <c r="C609" s="20">
        <v>405.78</v>
      </c>
      <c r="D609" s="20">
        <v>415.89</v>
      </c>
      <c r="E609" s="20">
        <v>399.73</v>
      </c>
      <c r="F609" s="17">
        <v>255699</v>
      </c>
      <c r="G609" s="19">
        <f>+B609/C609-1</f>
        <v>2.2450588989107345E-2</v>
      </c>
    </row>
    <row r="610" spans="1:7" x14ac:dyDescent="0.2">
      <c r="A610" s="14" t="s">
        <v>495</v>
      </c>
      <c r="B610" s="20">
        <v>405.12</v>
      </c>
      <c r="C610" s="20">
        <v>409.23</v>
      </c>
      <c r="D610" s="20">
        <v>413.75</v>
      </c>
      <c r="E610" s="20">
        <v>398.01</v>
      </c>
      <c r="F610" s="17">
        <v>356082</v>
      </c>
      <c r="G610" s="19">
        <f>+B610/C610-1</f>
        <v>-1.0043251960999977E-2</v>
      </c>
    </row>
    <row r="611" spans="1:7" x14ac:dyDescent="0.2">
      <c r="A611" s="14" t="s">
        <v>496</v>
      </c>
      <c r="B611" s="20">
        <v>415.46</v>
      </c>
      <c r="C611" s="20">
        <v>419</v>
      </c>
      <c r="D611" s="20">
        <v>424.22</v>
      </c>
      <c r="E611" s="20">
        <v>413.23</v>
      </c>
      <c r="F611" s="17">
        <v>326217</v>
      </c>
      <c r="G611" s="19">
        <f>+B611/C611-1</f>
        <v>-8.448687350835371E-3</v>
      </c>
    </row>
    <row r="612" spans="1:7" x14ac:dyDescent="0.2">
      <c r="A612" s="18">
        <v>44481</v>
      </c>
      <c r="B612" s="20">
        <v>419.72</v>
      </c>
      <c r="C612" s="20">
        <v>427.31</v>
      </c>
      <c r="D612" s="20">
        <v>432.41</v>
      </c>
      <c r="E612" s="20">
        <v>415.17500000000001</v>
      </c>
      <c r="F612" s="17">
        <v>249908</v>
      </c>
      <c r="G612" s="19">
        <f>+B612/C612-1</f>
        <v>-1.7762280311717449E-2</v>
      </c>
    </row>
    <row r="613" spans="1:7" x14ac:dyDescent="0.2">
      <c r="A613" s="18">
        <v>44451</v>
      </c>
      <c r="B613" s="20">
        <v>424.33</v>
      </c>
      <c r="C613" s="20">
        <v>435.49</v>
      </c>
      <c r="D613" s="20">
        <v>437.62869999999998</v>
      </c>
      <c r="E613" s="20">
        <v>424.04</v>
      </c>
      <c r="F613" s="17">
        <v>229914</v>
      </c>
      <c r="G613" s="19">
        <f>+B613/C613-1</f>
        <v>-2.5626306000137822E-2</v>
      </c>
    </row>
    <row r="614" spans="1:7" x14ac:dyDescent="0.2">
      <c r="A614" s="18">
        <v>44420</v>
      </c>
      <c r="B614" s="20">
        <v>435.74</v>
      </c>
      <c r="C614" s="20">
        <v>435.6</v>
      </c>
      <c r="D614" s="20">
        <v>438.90499999999997</v>
      </c>
      <c r="E614" s="20">
        <v>425</v>
      </c>
      <c r="F614" s="17">
        <v>246730</v>
      </c>
      <c r="G614" s="19">
        <f>+B614/C614-1</f>
        <v>3.2139577594114677E-4</v>
      </c>
    </row>
    <row r="615" spans="1:7" x14ac:dyDescent="0.2">
      <c r="A615" s="18">
        <v>44389</v>
      </c>
      <c r="B615" s="20">
        <v>435.39</v>
      </c>
      <c r="C615" s="20">
        <v>429.17</v>
      </c>
      <c r="D615" s="20">
        <v>442.38</v>
      </c>
      <c r="E615" s="20">
        <v>427.53</v>
      </c>
      <c r="F615" s="17">
        <v>401458</v>
      </c>
      <c r="G615" s="19">
        <f>+B615/C615-1</f>
        <v>1.4493091315795459E-2</v>
      </c>
    </row>
    <row r="616" spans="1:7" x14ac:dyDescent="0.2">
      <c r="A616" s="18">
        <v>44359</v>
      </c>
      <c r="B616" s="20">
        <v>418.59</v>
      </c>
      <c r="C616" s="20">
        <v>415.24</v>
      </c>
      <c r="D616" s="20">
        <v>422.65</v>
      </c>
      <c r="E616" s="20">
        <v>408</v>
      </c>
      <c r="F616" s="17">
        <v>314315</v>
      </c>
      <c r="G616" s="19">
        <f>+B616/C616-1</f>
        <v>8.0676235430112708E-3</v>
      </c>
    </row>
    <row r="617" spans="1:7" x14ac:dyDescent="0.2">
      <c r="A617" s="18">
        <v>44267</v>
      </c>
      <c r="B617" s="20">
        <v>417.83</v>
      </c>
      <c r="C617" s="20">
        <v>438.63</v>
      </c>
      <c r="D617" s="20">
        <v>440.15</v>
      </c>
      <c r="E617" s="20">
        <v>409.33</v>
      </c>
      <c r="F617" s="17">
        <v>564411</v>
      </c>
      <c r="G617" s="19">
        <f>+B617/C617-1</f>
        <v>-4.7420377083190912E-2</v>
      </c>
    </row>
    <row r="618" spans="1:7" x14ac:dyDescent="0.2">
      <c r="A618" s="18">
        <v>44239</v>
      </c>
      <c r="B618" s="20">
        <v>439.08</v>
      </c>
      <c r="C618" s="20">
        <v>420.43</v>
      </c>
      <c r="D618" s="20">
        <v>441.96</v>
      </c>
      <c r="E618" s="20">
        <v>420.43</v>
      </c>
      <c r="F618" s="17">
        <v>482971</v>
      </c>
      <c r="G618" s="19">
        <f>+B618/C618-1</f>
        <v>4.4359346383464393E-2</v>
      </c>
    </row>
    <row r="619" spans="1:7" x14ac:dyDescent="0.2">
      <c r="A619" s="18">
        <v>44208</v>
      </c>
      <c r="B619" s="20">
        <v>422.09</v>
      </c>
      <c r="C619" s="20">
        <v>443.87</v>
      </c>
      <c r="D619" s="20">
        <v>446.03</v>
      </c>
      <c r="E619" s="20">
        <v>421.63</v>
      </c>
      <c r="F619" s="17">
        <v>358700</v>
      </c>
      <c r="G619" s="19">
        <f>+B619/C619-1</f>
        <v>-4.9068420934057388E-2</v>
      </c>
    </row>
    <row r="620" spans="1:7" x14ac:dyDescent="0.2">
      <c r="A620" s="14" t="s">
        <v>497</v>
      </c>
      <c r="B620" s="20">
        <v>437.48</v>
      </c>
      <c r="C620" s="20">
        <v>444.73</v>
      </c>
      <c r="D620" s="20">
        <v>450.3</v>
      </c>
      <c r="E620" s="20">
        <v>434.21</v>
      </c>
      <c r="F620" s="17">
        <v>391607</v>
      </c>
      <c r="G620" s="19">
        <f>+B620/C620-1</f>
        <v>-1.6302025948328192E-2</v>
      </c>
    </row>
    <row r="621" spans="1:7" x14ac:dyDescent="0.2">
      <c r="A621" s="14" t="s">
        <v>498</v>
      </c>
      <c r="B621" s="20">
        <v>447.43</v>
      </c>
      <c r="C621" s="20">
        <v>445.1</v>
      </c>
      <c r="D621" s="20">
        <v>449.57</v>
      </c>
      <c r="E621" s="20">
        <v>439.29</v>
      </c>
      <c r="F621" s="17">
        <v>306301</v>
      </c>
      <c r="G621" s="19">
        <f>+B621/C621-1</f>
        <v>5.2347787014153102E-3</v>
      </c>
    </row>
    <row r="622" spans="1:7" x14ac:dyDescent="0.2">
      <c r="A622" s="14" t="s">
        <v>499</v>
      </c>
      <c r="B622" s="20">
        <v>437.84</v>
      </c>
      <c r="C622" s="20">
        <v>449.5</v>
      </c>
      <c r="D622" s="20">
        <v>457.7</v>
      </c>
      <c r="E622" s="20">
        <v>436.28</v>
      </c>
      <c r="F622" s="17">
        <v>245514</v>
      </c>
      <c r="G622" s="19">
        <f>+B622/C622-1</f>
        <v>-2.5939933259176873E-2</v>
      </c>
    </row>
    <row r="623" spans="1:7" x14ac:dyDescent="0.2">
      <c r="A623" s="14" t="s">
        <v>500</v>
      </c>
      <c r="B623" s="20">
        <v>452.3</v>
      </c>
      <c r="C623" s="20">
        <v>443.31</v>
      </c>
      <c r="D623" s="20">
        <v>454.93</v>
      </c>
      <c r="E623" s="20">
        <v>440.61</v>
      </c>
      <c r="F623" s="17">
        <v>291159</v>
      </c>
      <c r="G623" s="19">
        <f>+B623/C623-1</f>
        <v>2.0279262818343913E-2</v>
      </c>
    </row>
    <row r="624" spans="1:7" x14ac:dyDescent="0.2">
      <c r="A624" s="14" t="s">
        <v>501</v>
      </c>
      <c r="B624" s="20">
        <v>448.37</v>
      </c>
      <c r="C624" s="20">
        <v>449.65</v>
      </c>
      <c r="D624" s="20">
        <v>454.346</v>
      </c>
      <c r="E624" s="20">
        <v>436.34</v>
      </c>
      <c r="F624" s="17">
        <v>380830</v>
      </c>
      <c r="G624" s="19">
        <f>+B624/C624-1</f>
        <v>-2.8466585121760257E-3</v>
      </c>
    </row>
    <row r="625" spans="1:7" x14ac:dyDescent="0.2">
      <c r="A625" s="14" t="s">
        <v>502</v>
      </c>
      <c r="B625" s="20">
        <v>452.71</v>
      </c>
      <c r="C625" s="20">
        <v>470</v>
      </c>
      <c r="D625" s="20">
        <v>470.1</v>
      </c>
      <c r="E625" s="20">
        <v>448.2</v>
      </c>
      <c r="F625" s="17">
        <v>285144</v>
      </c>
      <c r="G625" s="19">
        <f>+B625/C625-1</f>
        <v>-3.6787234042553241E-2</v>
      </c>
    </row>
    <row r="626" spans="1:7" x14ac:dyDescent="0.2">
      <c r="A626" s="14" t="s">
        <v>503</v>
      </c>
      <c r="B626" s="20">
        <v>470.52</v>
      </c>
      <c r="C626" s="20">
        <v>474.38</v>
      </c>
      <c r="D626" s="20">
        <v>475.19</v>
      </c>
      <c r="E626" s="20">
        <v>463.71</v>
      </c>
      <c r="F626" s="17">
        <v>323619</v>
      </c>
      <c r="G626" s="19">
        <f>+B626/C626-1</f>
        <v>-8.1369366330790172E-3</v>
      </c>
    </row>
    <row r="627" spans="1:7" x14ac:dyDescent="0.2">
      <c r="A627" s="14" t="s">
        <v>504</v>
      </c>
      <c r="B627" s="20">
        <v>469.4</v>
      </c>
      <c r="C627" s="20">
        <v>475.77</v>
      </c>
      <c r="D627" s="20">
        <v>478.68</v>
      </c>
      <c r="E627" s="20">
        <v>468.9</v>
      </c>
      <c r="F627" s="17">
        <v>297318</v>
      </c>
      <c r="G627" s="19">
        <f>+B627/C627-1</f>
        <v>-1.3388822330117511E-2</v>
      </c>
    </row>
    <row r="628" spans="1:7" x14ac:dyDescent="0.2">
      <c r="A628" s="14" t="s">
        <v>505</v>
      </c>
      <c r="B628" s="20">
        <v>477.07</v>
      </c>
      <c r="C628" s="20">
        <v>486</v>
      </c>
      <c r="D628" s="20">
        <v>486</v>
      </c>
      <c r="E628" s="20">
        <v>470.97500000000002</v>
      </c>
      <c r="F628" s="17">
        <v>278077</v>
      </c>
      <c r="G628" s="19">
        <f>+B628/C628-1</f>
        <v>-1.8374485596707846E-2</v>
      </c>
    </row>
    <row r="629" spans="1:7" x14ac:dyDescent="0.2">
      <c r="A629" s="14" t="s">
        <v>506</v>
      </c>
      <c r="B629" s="20">
        <v>486</v>
      </c>
      <c r="C629" s="20">
        <v>482.79</v>
      </c>
      <c r="D629" s="20">
        <v>490.57499999999999</v>
      </c>
      <c r="E629" s="20">
        <v>481.55</v>
      </c>
      <c r="F629" s="17">
        <v>249544</v>
      </c>
      <c r="G629" s="19">
        <f>+B629/C629-1</f>
        <v>6.6488535388056214E-3</v>
      </c>
    </row>
    <row r="630" spans="1:7" x14ac:dyDescent="0.2">
      <c r="A630" s="14" t="s">
        <v>507</v>
      </c>
      <c r="B630" s="20">
        <v>484.08</v>
      </c>
      <c r="C630" s="20">
        <v>493.57</v>
      </c>
      <c r="D630" s="20">
        <v>493.57</v>
      </c>
      <c r="E630" s="20">
        <v>480.34500000000003</v>
      </c>
      <c r="F630" s="17">
        <v>307529</v>
      </c>
      <c r="G630" s="19">
        <f>+B630/C630-1</f>
        <v>-1.9227262596997363E-2</v>
      </c>
    </row>
    <row r="631" spans="1:7" x14ac:dyDescent="0.2">
      <c r="A631" s="18">
        <v>44541</v>
      </c>
      <c r="B631" s="20">
        <v>490.24</v>
      </c>
      <c r="C631" s="20">
        <v>489</v>
      </c>
      <c r="D631" s="20">
        <v>491.45</v>
      </c>
      <c r="E631" s="20">
        <v>484.38</v>
      </c>
      <c r="F631" s="17">
        <v>316461</v>
      </c>
      <c r="G631" s="19">
        <f>+B631/C631-1</f>
        <v>2.5357873210634096E-3</v>
      </c>
    </row>
    <row r="632" spans="1:7" x14ac:dyDescent="0.2">
      <c r="A632" s="18">
        <v>44511</v>
      </c>
      <c r="B632" s="20">
        <v>488.01</v>
      </c>
      <c r="C632" s="20">
        <v>495.37</v>
      </c>
      <c r="D632" s="20">
        <v>495.48599999999999</v>
      </c>
      <c r="E632" s="20">
        <v>487.27</v>
      </c>
      <c r="F632" s="17">
        <v>345918</v>
      </c>
      <c r="G632" s="19">
        <f>+B632/C632-1</f>
        <v>-1.4857581201929926E-2</v>
      </c>
    </row>
    <row r="633" spans="1:7" x14ac:dyDescent="0.2">
      <c r="A633" s="18">
        <v>44480</v>
      </c>
      <c r="B633" s="20">
        <v>491.6</v>
      </c>
      <c r="C633" s="20">
        <v>503.25</v>
      </c>
      <c r="D633" s="20">
        <v>506.64</v>
      </c>
      <c r="E633" s="20">
        <v>486.98</v>
      </c>
      <c r="F633" s="17">
        <v>264185</v>
      </c>
      <c r="G633" s="19">
        <f>+B633/C633-1</f>
        <v>-2.3149528067560765E-2</v>
      </c>
    </row>
    <row r="634" spans="1:7" x14ac:dyDescent="0.2">
      <c r="A634" s="18">
        <v>44450</v>
      </c>
      <c r="B634" s="20">
        <v>507.33</v>
      </c>
      <c r="C634" s="20">
        <v>513.25</v>
      </c>
      <c r="D634" s="20">
        <v>516.65</v>
      </c>
      <c r="E634" s="20">
        <v>502</v>
      </c>
      <c r="F634" s="17">
        <v>264279</v>
      </c>
      <c r="G634" s="19">
        <f>+B634/C634-1</f>
        <v>-1.1534339990258213E-2</v>
      </c>
    </row>
    <row r="635" spans="1:7" x14ac:dyDescent="0.2">
      <c r="A635" s="18">
        <v>44419</v>
      </c>
      <c r="B635" s="20">
        <v>511.42</v>
      </c>
      <c r="C635" s="20">
        <v>509.31</v>
      </c>
      <c r="D635" s="20">
        <v>514.96</v>
      </c>
      <c r="E635" s="20">
        <v>507.36</v>
      </c>
      <c r="F635" s="17">
        <v>346215</v>
      </c>
      <c r="G635" s="19">
        <f>+B635/C635-1</f>
        <v>4.1428599477724148E-3</v>
      </c>
    </row>
    <row r="636" spans="1:7" x14ac:dyDescent="0.2">
      <c r="A636" s="18">
        <v>44327</v>
      </c>
      <c r="B636" s="20">
        <v>504.4</v>
      </c>
      <c r="C636" s="20">
        <v>515.20000000000005</v>
      </c>
      <c r="D636" s="20">
        <v>522.84</v>
      </c>
      <c r="E636" s="20">
        <v>503.84</v>
      </c>
      <c r="F636" s="17">
        <v>457389</v>
      </c>
      <c r="G636" s="19">
        <f>+B636/C636-1</f>
        <v>-2.0962732919254767E-2</v>
      </c>
    </row>
    <row r="637" spans="1:7" x14ac:dyDescent="0.2">
      <c r="A637" s="18">
        <v>44297</v>
      </c>
      <c r="B637" s="20">
        <v>512</v>
      </c>
      <c r="C637" s="20">
        <v>519.19000000000005</v>
      </c>
      <c r="D637" s="20">
        <v>520</v>
      </c>
      <c r="E637" s="20">
        <v>510.68400000000003</v>
      </c>
      <c r="F637" s="17">
        <v>489187</v>
      </c>
      <c r="G637" s="19">
        <f>+B637/C637-1</f>
        <v>-1.3848494770700603E-2</v>
      </c>
    </row>
    <row r="638" spans="1:7" x14ac:dyDescent="0.2">
      <c r="A638" s="18">
        <v>44266</v>
      </c>
      <c r="B638" s="20">
        <v>512.33000000000004</v>
      </c>
      <c r="C638" s="20">
        <v>537</v>
      </c>
      <c r="D638" s="20">
        <v>537</v>
      </c>
      <c r="E638" s="20">
        <v>501.24650000000003</v>
      </c>
      <c r="F638" s="17">
        <v>766924</v>
      </c>
      <c r="G638" s="19">
        <f>+B638/C638-1</f>
        <v>-4.5940409683426386E-2</v>
      </c>
    </row>
    <row r="639" spans="1:7" x14ac:dyDescent="0.2">
      <c r="A639" s="18">
        <v>44238</v>
      </c>
      <c r="B639" s="20">
        <v>553.23</v>
      </c>
      <c r="C639" s="20">
        <v>557.73</v>
      </c>
      <c r="D639" s="20">
        <v>558.97</v>
      </c>
      <c r="E639" s="20">
        <v>547.19000000000005</v>
      </c>
      <c r="F639" s="17">
        <v>467128</v>
      </c>
      <c r="G639" s="19">
        <f>+B639/C639-1</f>
        <v>-8.0684202033242114E-3</v>
      </c>
    </row>
    <row r="640" spans="1:7" x14ac:dyDescent="0.2">
      <c r="A640" s="18">
        <v>44207</v>
      </c>
      <c r="B640" s="20">
        <v>546.58000000000004</v>
      </c>
      <c r="C640" s="20">
        <v>547.92999999999995</v>
      </c>
      <c r="D640" s="20">
        <v>553.76</v>
      </c>
      <c r="E640" s="20">
        <v>543.01</v>
      </c>
      <c r="F640" s="17">
        <v>356737</v>
      </c>
      <c r="G640" s="19">
        <f>+B640/C640-1</f>
        <v>-2.4638183709596584E-3</v>
      </c>
    </row>
    <row r="641" spans="1:7" x14ac:dyDescent="0.2">
      <c r="A641" s="14" t="s">
        <v>508</v>
      </c>
      <c r="B641" s="20">
        <v>547.85</v>
      </c>
      <c r="C641" s="20">
        <v>534.14</v>
      </c>
      <c r="D641" s="20">
        <v>548.96</v>
      </c>
      <c r="E641" s="20">
        <v>534.14</v>
      </c>
      <c r="F641" s="17">
        <v>229100</v>
      </c>
      <c r="G641" s="19">
        <f>+B641/C641-1</f>
        <v>2.5667428015127225E-2</v>
      </c>
    </row>
    <row r="642" spans="1:7" x14ac:dyDescent="0.2">
      <c r="A642" s="14" t="s">
        <v>509</v>
      </c>
      <c r="B642" s="20">
        <v>537.32000000000005</v>
      </c>
      <c r="C642" s="20">
        <v>533.99</v>
      </c>
      <c r="D642" s="20">
        <v>539.97</v>
      </c>
      <c r="E642" s="20">
        <v>531.48</v>
      </c>
      <c r="F642" s="17">
        <v>205850</v>
      </c>
      <c r="G642" s="19">
        <f>+B642/C642-1</f>
        <v>6.2360718365512824E-3</v>
      </c>
    </row>
    <row r="643" spans="1:7" x14ac:dyDescent="0.2">
      <c r="A643" s="14" t="s">
        <v>510</v>
      </c>
      <c r="B643" s="20">
        <v>531.33000000000004</v>
      </c>
      <c r="C643" s="20">
        <v>536.26</v>
      </c>
      <c r="D643" s="20">
        <v>538.6</v>
      </c>
      <c r="E643" s="20">
        <v>528.79</v>
      </c>
      <c r="F643" s="17">
        <v>225438</v>
      </c>
      <c r="G643" s="19">
        <f>+B643/C643-1</f>
        <v>-9.1933017566104835E-3</v>
      </c>
    </row>
    <row r="644" spans="1:7" x14ac:dyDescent="0.2">
      <c r="A644" s="14" t="s">
        <v>511</v>
      </c>
      <c r="B644" s="20">
        <v>537.19000000000005</v>
      </c>
      <c r="C644" s="20">
        <v>541.70000000000005</v>
      </c>
      <c r="D644" s="20">
        <v>542.76</v>
      </c>
      <c r="E644" s="20">
        <v>533.91999999999996</v>
      </c>
      <c r="F644" s="17">
        <v>188047</v>
      </c>
      <c r="G644" s="19">
        <f>+B644/C644-1</f>
        <v>-8.3256414989846261E-3</v>
      </c>
    </row>
    <row r="645" spans="1:7" x14ac:dyDescent="0.2">
      <c r="A645" s="14" t="s">
        <v>512</v>
      </c>
      <c r="B645" s="20">
        <v>538.92999999999995</v>
      </c>
      <c r="C645" s="20">
        <v>538.28</v>
      </c>
      <c r="D645" s="20">
        <v>540.96</v>
      </c>
      <c r="E645" s="20">
        <v>533.71</v>
      </c>
      <c r="F645" s="17">
        <v>259891</v>
      </c>
      <c r="G645" s="19">
        <f>+B645/C645-1</f>
        <v>1.2075499739911955E-3</v>
      </c>
    </row>
    <row r="646" spans="1:7" x14ac:dyDescent="0.2">
      <c r="A646" s="14" t="s">
        <v>513</v>
      </c>
      <c r="B646" s="20">
        <v>535.82000000000005</v>
      </c>
      <c r="C646" s="20">
        <v>535</v>
      </c>
      <c r="D646" s="20">
        <v>546.69000000000005</v>
      </c>
      <c r="E646" s="20">
        <v>534.505</v>
      </c>
      <c r="F646" s="17">
        <v>221236</v>
      </c>
      <c r="G646" s="19">
        <f>+B646/C646-1</f>
        <v>1.532710280373939E-3</v>
      </c>
    </row>
    <row r="647" spans="1:7" x14ac:dyDescent="0.2">
      <c r="A647" s="14" t="s">
        <v>514</v>
      </c>
      <c r="B647" s="20">
        <v>533.92999999999995</v>
      </c>
      <c r="C647" s="20">
        <v>512</v>
      </c>
      <c r="D647" s="20">
        <v>533.97</v>
      </c>
      <c r="E647" s="20">
        <v>512</v>
      </c>
      <c r="F647" s="17">
        <v>274067</v>
      </c>
      <c r="G647" s="19">
        <f>+B647/C647-1</f>
        <v>4.2832031249999902E-2</v>
      </c>
    </row>
    <row r="648" spans="1:7" x14ac:dyDescent="0.2">
      <c r="A648" s="14" t="s">
        <v>515</v>
      </c>
      <c r="B648" s="20">
        <v>512.63</v>
      </c>
      <c r="C648" s="20">
        <v>519.99</v>
      </c>
      <c r="D648" s="20">
        <v>521.42999999999995</v>
      </c>
      <c r="E648" s="20">
        <v>511.7</v>
      </c>
      <c r="F648" s="17">
        <v>374593</v>
      </c>
      <c r="G648" s="19">
        <f>+B648/C648-1</f>
        <v>-1.4154118348429834E-2</v>
      </c>
    </row>
    <row r="649" spans="1:7" x14ac:dyDescent="0.2">
      <c r="A649" s="14" t="s">
        <v>516</v>
      </c>
      <c r="B649" s="20">
        <v>518.69000000000005</v>
      </c>
      <c r="C649" s="20">
        <v>524.55999999999995</v>
      </c>
      <c r="D649" s="20">
        <v>527.26499999999999</v>
      </c>
      <c r="E649" s="20">
        <v>518.01499999999999</v>
      </c>
      <c r="F649" s="17">
        <v>322742</v>
      </c>
      <c r="G649" s="19">
        <f>+B649/C649-1</f>
        <v>-1.1190330944029103E-2</v>
      </c>
    </row>
    <row r="650" spans="1:7" x14ac:dyDescent="0.2">
      <c r="A650" s="14" t="s">
        <v>517</v>
      </c>
      <c r="B650" s="20">
        <v>521.16999999999996</v>
      </c>
      <c r="C650" s="20">
        <v>519.78</v>
      </c>
      <c r="D650" s="20">
        <v>522.25</v>
      </c>
      <c r="E650" s="20">
        <v>516.80999999999995</v>
      </c>
      <c r="F650" s="17">
        <v>314644</v>
      </c>
      <c r="G650" s="19">
        <f>+B650/C650-1</f>
        <v>2.6742083189041921E-3</v>
      </c>
    </row>
    <row r="651" spans="1:7" x14ac:dyDescent="0.2">
      <c r="A651" s="14" t="s">
        <v>518</v>
      </c>
      <c r="B651" s="20">
        <v>518.77</v>
      </c>
      <c r="C651" s="20">
        <v>526.87</v>
      </c>
      <c r="D651" s="20">
        <v>527.24</v>
      </c>
      <c r="E651" s="20">
        <v>516.745</v>
      </c>
      <c r="F651" s="17">
        <v>411054</v>
      </c>
      <c r="G651" s="19">
        <f>+B651/C651-1</f>
        <v>-1.5373811376620417E-2</v>
      </c>
    </row>
    <row r="652" spans="1:7" x14ac:dyDescent="0.2">
      <c r="A652" s="14" t="s">
        <v>519</v>
      </c>
      <c r="B652" s="20">
        <v>524.20000000000005</v>
      </c>
      <c r="C652" s="20">
        <v>522.26</v>
      </c>
      <c r="D652" s="20">
        <v>529.91999999999996</v>
      </c>
      <c r="E652" s="20">
        <v>520.78</v>
      </c>
      <c r="F652" s="17">
        <v>229501</v>
      </c>
      <c r="G652" s="19">
        <f>+B652/C652-1</f>
        <v>3.7146248994754938E-3</v>
      </c>
    </row>
    <row r="653" spans="1:7" x14ac:dyDescent="0.2">
      <c r="A653" s="14" t="s">
        <v>520</v>
      </c>
      <c r="B653" s="20">
        <v>516.33000000000004</v>
      </c>
      <c r="C653" s="20">
        <v>512.48</v>
      </c>
      <c r="D653" s="20">
        <v>516.96</v>
      </c>
      <c r="E653" s="20">
        <v>512.29999999999995</v>
      </c>
      <c r="F653" s="17">
        <v>183587</v>
      </c>
      <c r="G653" s="19">
        <f>+B653/C653-1</f>
        <v>7.5124882922261715E-3</v>
      </c>
    </row>
    <row r="654" spans="1:7" x14ac:dyDescent="0.2">
      <c r="A654" s="18">
        <v>44540</v>
      </c>
      <c r="B654" s="20">
        <v>509.41</v>
      </c>
      <c r="C654" s="20">
        <v>505.75</v>
      </c>
      <c r="D654" s="20">
        <v>513.67999999999995</v>
      </c>
      <c r="E654" s="20">
        <v>503.42</v>
      </c>
      <c r="F654" s="17">
        <v>214236</v>
      </c>
      <c r="G654" s="19">
        <f>+B654/C654-1</f>
        <v>7.2367770637666862E-3</v>
      </c>
    </row>
    <row r="655" spans="1:7" x14ac:dyDescent="0.2">
      <c r="A655" s="18">
        <v>44510</v>
      </c>
      <c r="B655" s="20">
        <v>501.7</v>
      </c>
      <c r="C655" s="20">
        <v>501.14</v>
      </c>
      <c r="D655" s="20">
        <v>508.75</v>
      </c>
      <c r="E655" s="20">
        <v>501.14</v>
      </c>
      <c r="F655" s="17">
        <v>170874</v>
      </c>
      <c r="G655" s="19">
        <f>+B655/C655-1</f>
        <v>1.1174522089636429E-3</v>
      </c>
    </row>
    <row r="656" spans="1:7" x14ac:dyDescent="0.2">
      <c r="A656" s="18">
        <v>44418</v>
      </c>
      <c r="B656" s="20">
        <v>505.06</v>
      </c>
      <c r="C656" s="20">
        <v>515</v>
      </c>
      <c r="D656" s="20">
        <v>516.86</v>
      </c>
      <c r="E656" s="20">
        <v>504.13</v>
      </c>
      <c r="F656" s="17">
        <v>155867</v>
      </c>
      <c r="G656" s="19">
        <f>+B656/C656-1</f>
        <v>-1.9300970873786349E-2</v>
      </c>
    </row>
    <row r="657" spans="1:7" x14ac:dyDescent="0.2">
      <c r="A657" s="18">
        <v>44387</v>
      </c>
      <c r="B657" s="20">
        <v>511.69</v>
      </c>
      <c r="C657" s="20">
        <v>513</v>
      </c>
      <c r="D657" s="20">
        <v>521.82000000000005</v>
      </c>
      <c r="E657" s="20">
        <v>511.27</v>
      </c>
      <c r="F657" s="17">
        <v>308913</v>
      </c>
      <c r="G657" s="19">
        <f>+B657/C657-1</f>
        <v>-2.5536062378167523E-3</v>
      </c>
    </row>
    <row r="658" spans="1:7" x14ac:dyDescent="0.2">
      <c r="A658" s="18">
        <v>44357</v>
      </c>
      <c r="B658" s="20">
        <v>507.49</v>
      </c>
      <c r="C658" s="20">
        <v>493.56</v>
      </c>
      <c r="D658" s="20">
        <v>507.51</v>
      </c>
      <c r="E658" s="20">
        <v>492.77499999999998</v>
      </c>
      <c r="F658" s="17">
        <v>244980</v>
      </c>
      <c r="G658" s="19">
        <f>+B658/C658-1</f>
        <v>2.8223518923737645E-2</v>
      </c>
    </row>
    <row r="659" spans="1:7" x14ac:dyDescent="0.2">
      <c r="A659" s="18">
        <v>44326</v>
      </c>
      <c r="B659" s="20">
        <v>498.09</v>
      </c>
      <c r="C659" s="20">
        <v>495.75</v>
      </c>
      <c r="D659" s="20">
        <v>505.83</v>
      </c>
      <c r="E659" s="20">
        <v>495.55</v>
      </c>
      <c r="F659" s="17">
        <v>396899</v>
      </c>
      <c r="G659" s="19">
        <f>+B659/C659-1</f>
        <v>4.7201210287441953E-3</v>
      </c>
    </row>
    <row r="660" spans="1:7" x14ac:dyDescent="0.2">
      <c r="A660" s="18">
        <v>44296</v>
      </c>
      <c r="B660" s="20">
        <v>494.6</v>
      </c>
      <c r="C660" s="20">
        <v>500</v>
      </c>
      <c r="D660" s="20">
        <v>500</v>
      </c>
      <c r="E660" s="20">
        <v>483.83</v>
      </c>
      <c r="F660" s="17">
        <v>661039</v>
      </c>
      <c r="G660" s="19">
        <f>+B660/C660-1</f>
        <v>-1.0799999999999921E-2</v>
      </c>
    </row>
    <row r="661" spans="1:7" x14ac:dyDescent="0.2">
      <c r="A661" s="18">
        <v>44206</v>
      </c>
      <c r="B661" s="20">
        <v>505.61</v>
      </c>
      <c r="C661" s="20">
        <v>497.53</v>
      </c>
      <c r="D661" s="20">
        <v>507.185</v>
      </c>
      <c r="E661" s="20">
        <v>495.24</v>
      </c>
      <c r="F661" s="17">
        <v>405519</v>
      </c>
      <c r="G661" s="19">
        <f>+B661/C661-1</f>
        <v>1.6240226719996809E-2</v>
      </c>
    </row>
    <row r="662" spans="1:7" x14ac:dyDescent="0.2">
      <c r="A662" s="14" t="s">
        <v>521</v>
      </c>
      <c r="B662" s="20">
        <v>495.75</v>
      </c>
      <c r="C662" s="20">
        <v>494.86</v>
      </c>
      <c r="D662" s="20">
        <v>502.02</v>
      </c>
      <c r="E662" s="20">
        <v>493.96499999999997</v>
      </c>
      <c r="F662" s="17">
        <v>566827</v>
      </c>
      <c r="G662" s="19">
        <f>+B662/C662-1</f>
        <v>1.7984884613830854E-3</v>
      </c>
    </row>
    <row r="663" spans="1:7" x14ac:dyDescent="0.2">
      <c r="A663" s="14" t="s">
        <v>522</v>
      </c>
      <c r="B663" s="20">
        <v>495</v>
      </c>
      <c r="C663" s="20">
        <v>494.32</v>
      </c>
      <c r="D663" s="20">
        <v>500.36500000000001</v>
      </c>
      <c r="E663" s="20">
        <v>491.8</v>
      </c>
      <c r="F663" s="17">
        <v>419983</v>
      </c>
      <c r="G663" s="19">
        <f>+B663/C663-1</f>
        <v>1.3756271241300855E-3</v>
      </c>
    </row>
    <row r="664" spans="1:7" x14ac:dyDescent="0.2">
      <c r="A664" s="14" t="s">
        <v>523</v>
      </c>
      <c r="B664" s="20">
        <v>488.41</v>
      </c>
      <c r="C664" s="20">
        <v>498.27</v>
      </c>
      <c r="D664" s="20">
        <v>499.06</v>
      </c>
      <c r="E664" s="20">
        <v>486.98</v>
      </c>
      <c r="F664" s="17">
        <v>538713</v>
      </c>
      <c r="G664" s="19">
        <f>+B664/C664-1</f>
        <v>-1.9788468099624645E-2</v>
      </c>
    </row>
    <row r="665" spans="1:7" x14ac:dyDescent="0.2">
      <c r="A665" s="14" t="s">
        <v>524</v>
      </c>
      <c r="B665" s="20">
        <v>507.02</v>
      </c>
      <c r="C665" s="20">
        <v>511.72</v>
      </c>
      <c r="D665" s="20">
        <v>512</v>
      </c>
      <c r="E665" s="20">
        <v>503.17</v>
      </c>
      <c r="F665" s="17">
        <v>297443</v>
      </c>
      <c r="G665" s="19">
        <f>+B665/C665-1</f>
        <v>-9.1847103884937775E-3</v>
      </c>
    </row>
    <row r="666" spans="1:7" x14ac:dyDescent="0.2">
      <c r="A666" s="14" t="s">
        <v>525</v>
      </c>
      <c r="B666" s="20">
        <v>515.48</v>
      </c>
      <c r="C666" s="20">
        <v>510</v>
      </c>
      <c r="D666" s="20">
        <v>515.52</v>
      </c>
      <c r="E666" s="20">
        <v>507.91</v>
      </c>
      <c r="F666" s="17">
        <v>255818</v>
      </c>
      <c r="G666" s="19">
        <f>+B666/C666-1</f>
        <v>1.0745098039215639E-2</v>
      </c>
    </row>
    <row r="667" spans="1:7" x14ac:dyDescent="0.2">
      <c r="A667" s="14" t="s">
        <v>526</v>
      </c>
      <c r="B667" s="20">
        <v>511.26</v>
      </c>
      <c r="C667" s="20">
        <v>504.56</v>
      </c>
      <c r="D667" s="20">
        <v>513.07000000000005</v>
      </c>
      <c r="E667" s="20">
        <v>502.34</v>
      </c>
      <c r="F667" s="17">
        <v>265839</v>
      </c>
      <c r="G667" s="19">
        <f>+B667/C667-1</f>
        <v>1.3278896464246071E-2</v>
      </c>
    </row>
    <row r="668" spans="1:7" x14ac:dyDescent="0.2">
      <c r="A668" s="14" t="s">
        <v>527</v>
      </c>
      <c r="B668" s="20">
        <v>500.45</v>
      </c>
      <c r="C668" s="20">
        <v>494.01</v>
      </c>
      <c r="D668" s="20">
        <v>502.45</v>
      </c>
      <c r="E668" s="20">
        <v>492.79</v>
      </c>
      <c r="F668" s="17">
        <v>460345</v>
      </c>
      <c r="G668" s="19">
        <f>+B668/C668-1</f>
        <v>1.3036173356814729E-2</v>
      </c>
    </row>
    <row r="669" spans="1:7" x14ac:dyDescent="0.2">
      <c r="A669" s="14" t="s">
        <v>528</v>
      </c>
      <c r="B669" s="20">
        <v>492.53</v>
      </c>
      <c r="C669" s="20">
        <v>488</v>
      </c>
      <c r="D669" s="20">
        <v>497.85</v>
      </c>
      <c r="E669" s="20">
        <v>486.5</v>
      </c>
      <c r="F669" s="17">
        <v>421000</v>
      </c>
      <c r="G669" s="19">
        <f>+B669/C669-1</f>
        <v>9.2827868852458639E-3</v>
      </c>
    </row>
    <row r="670" spans="1:7" x14ac:dyDescent="0.2">
      <c r="A670" s="14" t="s">
        <v>529</v>
      </c>
      <c r="B670" s="20">
        <v>483.99</v>
      </c>
      <c r="C670" s="20">
        <v>473</v>
      </c>
      <c r="D670" s="20">
        <v>484.29</v>
      </c>
      <c r="E670" s="20">
        <v>468.76</v>
      </c>
      <c r="F670" s="17">
        <v>418055</v>
      </c>
      <c r="G670" s="19">
        <f>+B670/C670-1</f>
        <v>2.3234672304439874E-2</v>
      </c>
    </row>
    <row r="671" spans="1:7" x14ac:dyDescent="0.2">
      <c r="A671" s="14" t="s">
        <v>530</v>
      </c>
      <c r="B671" s="20">
        <v>482.37</v>
      </c>
      <c r="C671" s="20">
        <v>482</v>
      </c>
      <c r="D671" s="20">
        <v>485.18</v>
      </c>
      <c r="E671" s="20">
        <v>477</v>
      </c>
      <c r="F671" s="17">
        <v>731704</v>
      </c>
      <c r="G671" s="19">
        <f>+B671/C671-1</f>
        <v>7.6763485477182591E-4</v>
      </c>
    </row>
    <row r="672" spans="1:7" x14ac:dyDescent="0.2">
      <c r="A672" s="14" t="s">
        <v>531</v>
      </c>
      <c r="B672" s="20">
        <v>482</v>
      </c>
      <c r="C672" s="20">
        <v>475</v>
      </c>
      <c r="D672" s="20">
        <v>482.46</v>
      </c>
      <c r="E672" s="20">
        <v>474.01</v>
      </c>
      <c r="F672" s="17">
        <v>333240</v>
      </c>
      <c r="G672" s="19">
        <f>+B672/C672-1</f>
        <v>1.4736842105263159E-2</v>
      </c>
    </row>
    <row r="673" spans="1:7" x14ac:dyDescent="0.2">
      <c r="A673" s="14" t="s">
        <v>532</v>
      </c>
      <c r="B673" s="20">
        <v>475</v>
      </c>
      <c r="C673" s="20">
        <v>466.76</v>
      </c>
      <c r="D673" s="20">
        <v>475.09</v>
      </c>
      <c r="E673" s="20">
        <v>466.76</v>
      </c>
      <c r="F673" s="17">
        <v>474504</v>
      </c>
      <c r="G673" s="19">
        <f>+B673/C673-1</f>
        <v>1.7653612134715946E-2</v>
      </c>
    </row>
    <row r="674" spans="1:7" x14ac:dyDescent="0.2">
      <c r="A674" s="14" t="s">
        <v>533</v>
      </c>
      <c r="B674" s="20">
        <v>468.02</v>
      </c>
      <c r="C674" s="20">
        <v>467.86</v>
      </c>
      <c r="D674" s="20">
        <v>469.08</v>
      </c>
      <c r="E674" s="20">
        <v>462.7475</v>
      </c>
      <c r="F674" s="17">
        <v>450761</v>
      </c>
      <c r="G674" s="19">
        <f>+B674/C674-1</f>
        <v>3.4198264438067838E-4</v>
      </c>
    </row>
    <row r="675" spans="1:7" x14ac:dyDescent="0.2">
      <c r="A675" s="14" t="s">
        <v>534</v>
      </c>
      <c r="B675" s="20">
        <v>465.6</v>
      </c>
      <c r="C675" s="20">
        <v>477.5</v>
      </c>
      <c r="D675" s="20">
        <v>477.5</v>
      </c>
      <c r="E675" s="20">
        <v>461.13</v>
      </c>
      <c r="F675" s="17">
        <v>395695</v>
      </c>
      <c r="G675" s="19">
        <f>+B675/C675-1</f>
        <v>-2.4921465968586354E-2</v>
      </c>
    </row>
    <row r="676" spans="1:7" x14ac:dyDescent="0.2">
      <c r="A676" s="18">
        <v>44478</v>
      </c>
      <c r="B676" s="20">
        <v>475.63</v>
      </c>
      <c r="C676" s="20">
        <v>482.82</v>
      </c>
      <c r="D676" s="20">
        <v>484.45</v>
      </c>
      <c r="E676" s="20">
        <v>474.6</v>
      </c>
      <c r="F676" s="17">
        <v>209644</v>
      </c>
      <c r="G676" s="19">
        <f>+B676/C676-1</f>
        <v>-1.4891678058075453E-2</v>
      </c>
    </row>
    <row r="677" spans="1:7" x14ac:dyDescent="0.2">
      <c r="A677" s="18">
        <v>44448</v>
      </c>
      <c r="B677" s="20">
        <v>480.1</v>
      </c>
      <c r="C677" s="20">
        <v>479.79</v>
      </c>
      <c r="D677" s="20">
        <v>489.41989999999998</v>
      </c>
      <c r="E677" s="20">
        <v>478.18</v>
      </c>
      <c r="F677" s="17">
        <v>273242</v>
      </c>
      <c r="G677" s="19">
        <f>+B677/C677-1</f>
        <v>6.4611600908737188E-4</v>
      </c>
    </row>
    <row r="678" spans="1:7" x14ac:dyDescent="0.2">
      <c r="A678" s="18">
        <v>44417</v>
      </c>
      <c r="B678" s="20">
        <v>478.18</v>
      </c>
      <c r="C678" s="20">
        <v>482.2</v>
      </c>
      <c r="D678" s="20">
        <v>486.59989999999999</v>
      </c>
      <c r="E678" s="20">
        <v>477.33</v>
      </c>
      <c r="F678" s="17">
        <v>386854</v>
      </c>
      <c r="G678" s="19">
        <f>+B678/C678-1</f>
        <v>-8.3367897138116875E-3</v>
      </c>
    </row>
    <row r="679" spans="1:7" x14ac:dyDescent="0.2">
      <c r="A679" s="18">
        <v>44386</v>
      </c>
      <c r="B679" s="20">
        <v>483.3</v>
      </c>
      <c r="C679" s="20">
        <v>492.81</v>
      </c>
      <c r="D679" s="20">
        <v>493.76</v>
      </c>
      <c r="E679" s="20">
        <v>482.89</v>
      </c>
      <c r="F679" s="17">
        <v>372895</v>
      </c>
      <c r="G679" s="19">
        <f>+B679/C679-1</f>
        <v>-1.9297498021549897E-2</v>
      </c>
    </row>
    <row r="680" spans="1:7" x14ac:dyDescent="0.2">
      <c r="A680" s="18">
        <v>44264</v>
      </c>
      <c r="B680" s="20">
        <v>496.26</v>
      </c>
      <c r="C680" s="20">
        <v>498</v>
      </c>
      <c r="D680" s="20">
        <v>503.25</v>
      </c>
      <c r="E680" s="20">
        <v>495.47</v>
      </c>
      <c r="F680" s="17">
        <v>253653</v>
      </c>
      <c r="G680" s="19">
        <f>+B680/C680-1</f>
        <v>-3.4939759036144435E-3</v>
      </c>
    </row>
    <row r="681" spans="1:7" x14ac:dyDescent="0.2">
      <c r="A681" s="18">
        <v>44236</v>
      </c>
      <c r="B681" s="20">
        <v>500.8</v>
      </c>
      <c r="C681" s="20">
        <v>493.5</v>
      </c>
      <c r="D681" s="20">
        <v>502.35500000000002</v>
      </c>
      <c r="E681" s="20">
        <v>493.02</v>
      </c>
      <c r="F681" s="17">
        <v>390887</v>
      </c>
      <c r="G681" s="19">
        <f>+B681/C681-1</f>
        <v>1.4792299898682915E-2</v>
      </c>
    </row>
    <row r="682" spans="1:7" x14ac:dyDescent="0.2">
      <c r="A682" s="18">
        <v>44205</v>
      </c>
      <c r="B682" s="20">
        <v>492</v>
      </c>
      <c r="C682" s="20">
        <v>486.15</v>
      </c>
      <c r="D682" s="20">
        <v>493.1</v>
      </c>
      <c r="E682" s="20">
        <v>486</v>
      </c>
      <c r="F682" s="17">
        <v>276991</v>
      </c>
      <c r="G682" s="19">
        <f>+B682/C682-1</f>
        <v>1.2033323048441957E-2</v>
      </c>
    </row>
    <row r="683" spans="1:7" x14ac:dyDescent="0.2">
      <c r="A683" s="14" t="s">
        <v>535</v>
      </c>
      <c r="B683" s="20">
        <v>488.9</v>
      </c>
      <c r="C683" s="20">
        <v>491.27</v>
      </c>
      <c r="D683" s="20">
        <v>491.27</v>
      </c>
      <c r="E683" s="20">
        <v>486.32</v>
      </c>
      <c r="F683" s="17">
        <v>294454</v>
      </c>
      <c r="G683" s="19">
        <f>+B683/C683-1</f>
        <v>-4.8242310745618688E-3</v>
      </c>
    </row>
    <row r="684" spans="1:7" x14ac:dyDescent="0.2">
      <c r="A684" s="14" t="s">
        <v>536</v>
      </c>
      <c r="B684" s="20">
        <v>488.85</v>
      </c>
      <c r="C684" s="20">
        <v>485.48</v>
      </c>
      <c r="D684" s="20">
        <v>490.4</v>
      </c>
      <c r="E684" s="20">
        <v>484.7</v>
      </c>
      <c r="F684" s="17">
        <v>163604</v>
      </c>
      <c r="G684" s="19">
        <f>+B684/C684-1</f>
        <v>6.9415835873773979E-3</v>
      </c>
    </row>
    <row r="685" spans="1:7" x14ac:dyDescent="0.2">
      <c r="A685" s="14" t="s">
        <v>537</v>
      </c>
      <c r="B685" s="20">
        <v>484.7</v>
      </c>
      <c r="C685" s="20">
        <v>483.45</v>
      </c>
      <c r="D685" s="20">
        <v>490.03</v>
      </c>
      <c r="E685" s="20">
        <v>480.28050000000002</v>
      </c>
      <c r="F685" s="17">
        <v>209495</v>
      </c>
      <c r="G685" s="19">
        <f>+B685/C685-1</f>
        <v>2.5855827903609185E-3</v>
      </c>
    </row>
    <row r="686" spans="1:7" x14ac:dyDescent="0.2">
      <c r="A686" s="14" t="s">
        <v>538</v>
      </c>
      <c r="B686" s="20">
        <v>481.15</v>
      </c>
      <c r="C686" s="20">
        <v>484.54</v>
      </c>
      <c r="D686" s="20">
        <v>487.1</v>
      </c>
      <c r="E686" s="20">
        <v>480.01</v>
      </c>
      <c r="F686" s="17">
        <v>174242</v>
      </c>
      <c r="G686" s="19">
        <f>+B686/C686-1</f>
        <v>-6.9963264126801095E-3</v>
      </c>
    </row>
    <row r="687" spans="1:7" x14ac:dyDescent="0.2">
      <c r="A687" s="14" t="s">
        <v>539</v>
      </c>
      <c r="B687" s="20">
        <v>484.13</v>
      </c>
      <c r="C687" s="20">
        <v>486.79</v>
      </c>
      <c r="D687" s="20">
        <v>490.74</v>
      </c>
      <c r="E687" s="20">
        <v>483.25369999999998</v>
      </c>
      <c r="F687" s="17">
        <v>188586</v>
      </c>
      <c r="G687" s="19">
        <f>+B687/C687-1</f>
        <v>-5.4643686189116414E-3</v>
      </c>
    </row>
    <row r="688" spans="1:7" x14ac:dyDescent="0.2">
      <c r="A688" s="14" t="s">
        <v>540</v>
      </c>
      <c r="B688" s="20">
        <v>485.58</v>
      </c>
      <c r="C688" s="20">
        <v>477.26</v>
      </c>
      <c r="D688" s="20">
        <v>486.39499999999998</v>
      </c>
      <c r="E688" s="20">
        <v>477.26</v>
      </c>
      <c r="F688" s="17">
        <v>221560</v>
      </c>
      <c r="G688" s="19">
        <f>+B688/C688-1</f>
        <v>1.7432845828269761E-2</v>
      </c>
    </row>
    <row r="689" spans="1:7" x14ac:dyDescent="0.2">
      <c r="A689" s="14" t="s">
        <v>541</v>
      </c>
      <c r="B689" s="20">
        <v>476.82</v>
      </c>
      <c r="C689" s="20">
        <v>471.75</v>
      </c>
      <c r="D689" s="20">
        <v>478.08499999999998</v>
      </c>
      <c r="E689" s="20">
        <v>470</v>
      </c>
      <c r="F689" s="17">
        <v>273025</v>
      </c>
      <c r="G689" s="19">
        <f>+B689/C689-1</f>
        <v>1.0747217806041265E-2</v>
      </c>
    </row>
    <row r="690" spans="1:7" x14ac:dyDescent="0.2">
      <c r="A690" s="14" t="s">
        <v>542</v>
      </c>
      <c r="B690" s="20">
        <v>469.42</v>
      </c>
      <c r="C690" s="20">
        <v>459.86</v>
      </c>
      <c r="D690" s="20">
        <v>472.44450000000001</v>
      </c>
      <c r="E690" s="20">
        <v>459.86</v>
      </c>
      <c r="F690" s="17">
        <v>248653</v>
      </c>
      <c r="G690" s="19">
        <f>+B690/C690-1</f>
        <v>2.0788935763058403E-2</v>
      </c>
    </row>
    <row r="691" spans="1:7" x14ac:dyDescent="0.2">
      <c r="A691" s="14" t="s">
        <v>543</v>
      </c>
      <c r="B691" s="20">
        <v>457.08</v>
      </c>
      <c r="C691" s="20">
        <v>456.9</v>
      </c>
      <c r="D691" s="20">
        <v>464.51</v>
      </c>
      <c r="E691" s="20">
        <v>453.82819999999998</v>
      </c>
      <c r="F691" s="17">
        <v>324121</v>
      </c>
      <c r="G691" s="19">
        <f>+B691/C691-1</f>
        <v>3.939592908732692E-4</v>
      </c>
    </row>
    <row r="692" spans="1:7" x14ac:dyDescent="0.2">
      <c r="A692" s="14" t="s">
        <v>544</v>
      </c>
      <c r="B692" s="20">
        <v>459.23</v>
      </c>
      <c r="C692" s="20">
        <v>462</v>
      </c>
      <c r="D692" s="20">
        <v>466.88</v>
      </c>
      <c r="E692" s="20">
        <v>458.24400000000003</v>
      </c>
      <c r="F692" s="17">
        <v>246963</v>
      </c>
      <c r="G692" s="19">
        <f>+B692/C692-1</f>
        <v>-5.9956709956709986E-3</v>
      </c>
    </row>
    <row r="693" spans="1:7" x14ac:dyDescent="0.2">
      <c r="A693" s="14" t="s">
        <v>545</v>
      </c>
      <c r="B693" s="20">
        <v>462.53</v>
      </c>
      <c r="C693" s="20">
        <v>470.63</v>
      </c>
      <c r="D693" s="20">
        <v>470.98</v>
      </c>
      <c r="E693" s="20">
        <v>459.72</v>
      </c>
      <c r="F693" s="17">
        <v>390526</v>
      </c>
      <c r="G693" s="19">
        <f>+B693/C693-1</f>
        <v>-1.7210972526188306E-2</v>
      </c>
    </row>
    <row r="694" spans="1:7" x14ac:dyDescent="0.2">
      <c r="A694" s="14" t="s">
        <v>546</v>
      </c>
      <c r="B694" s="20">
        <v>473.44</v>
      </c>
      <c r="C694" s="20">
        <v>461.98</v>
      </c>
      <c r="D694" s="20">
        <v>474.41</v>
      </c>
      <c r="E694" s="20">
        <v>458.32</v>
      </c>
      <c r="F694" s="17">
        <v>412590</v>
      </c>
      <c r="G694" s="19">
        <f>+B694/C694-1</f>
        <v>2.4806268669639309E-2</v>
      </c>
    </row>
    <row r="695" spans="1:7" x14ac:dyDescent="0.2">
      <c r="A695" s="14" t="s">
        <v>547</v>
      </c>
      <c r="B695" s="20">
        <v>463.73</v>
      </c>
      <c r="C695" s="20">
        <v>471.56</v>
      </c>
      <c r="D695" s="20">
        <v>472.46</v>
      </c>
      <c r="E695" s="20">
        <v>457.16</v>
      </c>
      <c r="F695" s="17">
        <v>586784</v>
      </c>
      <c r="G695" s="19">
        <f>+B695/C695-1</f>
        <v>-1.6604461786411062E-2</v>
      </c>
    </row>
    <row r="696" spans="1:7" x14ac:dyDescent="0.2">
      <c r="A696" s="18">
        <v>44538</v>
      </c>
      <c r="B696" s="20">
        <v>472.55</v>
      </c>
      <c r="C696" s="20">
        <v>462.49</v>
      </c>
      <c r="D696" s="20">
        <v>472.79</v>
      </c>
      <c r="E696" s="20">
        <v>459.4</v>
      </c>
      <c r="F696" s="17">
        <v>336957</v>
      </c>
      <c r="G696" s="19">
        <f>+B696/C696-1</f>
        <v>2.1751821661008863E-2</v>
      </c>
    </row>
    <row r="697" spans="1:7" x14ac:dyDescent="0.2">
      <c r="A697" s="18">
        <v>44508</v>
      </c>
      <c r="B697" s="20">
        <v>463.68</v>
      </c>
      <c r="C697" s="20">
        <v>459.22</v>
      </c>
      <c r="D697" s="20">
        <v>465.72500000000002</v>
      </c>
      <c r="E697" s="20">
        <v>456.97329999999999</v>
      </c>
      <c r="F697" s="17">
        <v>320229</v>
      </c>
      <c r="G697" s="19">
        <f>+B697/C697-1</f>
        <v>9.7121205522407994E-3</v>
      </c>
    </row>
    <row r="698" spans="1:7" x14ac:dyDescent="0.2">
      <c r="A698" s="18">
        <v>44477</v>
      </c>
      <c r="B698" s="20">
        <v>458.34</v>
      </c>
      <c r="C698" s="20">
        <v>469.04</v>
      </c>
      <c r="D698" s="20">
        <v>472.49</v>
      </c>
      <c r="E698" s="20">
        <v>454.08499999999998</v>
      </c>
      <c r="F698" s="17">
        <v>583740</v>
      </c>
      <c r="G698" s="19">
        <f>+B698/C698-1</f>
        <v>-2.2812553300358251E-2</v>
      </c>
    </row>
    <row r="699" spans="1:7" x14ac:dyDescent="0.2">
      <c r="A699" s="18">
        <v>44447</v>
      </c>
      <c r="B699" s="20">
        <v>468.56</v>
      </c>
      <c r="C699" s="20">
        <v>468</v>
      </c>
      <c r="D699" s="20">
        <v>475.19499999999999</v>
      </c>
      <c r="E699" s="20">
        <v>463.21</v>
      </c>
      <c r="F699" s="17">
        <v>604792</v>
      </c>
      <c r="G699" s="19">
        <f>+B699/C699-1</f>
        <v>1.1965811965812811E-3</v>
      </c>
    </row>
    <row r="700" spans="1:7" x14ac:dyDescent="0.2">
      <c r="A700" s="18">
        <v>44355</v>
      </c>
      <c r="B700" s="20">
        <v>466.45</v>
      </c>
      <c r="C700" s="20">
        <v>455.66</v>
      </c>
      <c r="D700" s="20">
        <v>466.64</v>
      </c>
      <c r="E700" s="20">
        <v>454.21</v>
      </c>
      <c r="F700" s="17">
        <v>585330</v>
      </c>
      <c r="G700" s="19">
        <f>+B700/C700-1</f>
        <v>2.3679936794978707E-2</v>
      </c>
    </row>
    <row r="701" spans="1:7" x14ac:dyDescent="0.2">
      <c r="A701" s="18">
        <v>44324</v>
      </c>
      <c r="B701" s="20">
        <v>457.27</v>
      </c>
      <c r="C701" s="20">
        <v>447.74</v>
      </c>
      <c r="D701" s="20">
        <v>457.61</v>
      </c>
      <c r="E701" s="20">
        <v>444.84</v>
      </c>
      <c r="F701" s="17">
        <v>772069</v>
      </c>
      <c r="G701" s="19">
        <f>+B701/C701-1</f>
        <v>2.1284674141242688E-2</v>
      </c>
    </row>
    <row r="702" spans="1:7" x14ac:dyDescent="0.2">
      <c r="A702" s="18">
        <v>44294</v>
      </c>
      <c r="B702" s="20">
        <v>442.86</v>
      </c>
      <c r="C702" s="20">
        <v>435</v>
      </c>
      <c r="D702" s="20">
        <v>445.39</v>
      </c>
      <c r="E702" s="20">
        <v>427.91</v>
      </c>
      <c r="F702" s="17">
        <v>816319</v>
      </c>
      <c r="G702" s="19">
        <f>+B702/C702-1</f>
        <v>1.8068965517241464E-2</v>
      </c>
    </row>
    <row r="703" spans="1:7" x14ac:dyDescent="0.2">
      <c r="A703" s="18">
        <v>44263</v>
      </c>
      <c r="B703" s="20">
        <v>400.04</v>
      </c>
      <c r="C703" s="20">
        <v>399.15</v>
      </c>
      <c r="D703" s="20">
        <v>402.80500000000001</v>
      </c>
      <c r="E703" s="20">
        <v>395.62</v>
      </c>
      <c r="F703" s="17">
        <v>428168</v>
      </c>
      <c r="G703" s="19">
        <f>+B703/C703-1</f>
        <v>2.2297381936615679E-3</v>
      </c>
    </row>
    <row r="704" spans="1:7" x14ac:dyDescent="0.2">
      <c r="A704" s="18">
        <v>44235</v>
      </c>
      <c r="B704" s="20">
        <v>399.94</v>
      </c>
      <c r="C704" s="20">
        <v>401.51</v>
      </c>
      <c r="D704" s="20">
        <v>403.02</v>
      </c>
      <c r="E704" s="20">
        <v>395.77</v>
      </c>
      <c r="F704" s="17">
        <v>316054</v>
      </c>
      <c r="G704" s="19">
        <f>+B704/C704-1</f>
        <v>-3.9102388483475137E-3</v>
      </c>
    </row>
    <row r="705" spans="1:7" x14ac:dyDescent="0.2">
      <c r="A705" s="14" t="s">
        <v>548</v>
      </c>
      <c r="B705" s="20">
        <v>400</v>
      </c>
      <c r="C705" s="20">
        <v>397.64</v>
      </c>
      <c r="D705" s="20">
        <v>404.90679999999998</v>
      </c>
      <c r="E705" s="20">
        <v>397.64</v>
      </c>
      <c r="F705" s="17">
        <v>343376</v>
      </c>
      <c r="G705" s="19">
        <f>+B705/C705-1</f>
        <v>5.9350165979277225E-3</v>
      </c>
    </row>
    <row r="706" spans="1:7" x14ac:dyDescent="0.2">
      <c r="A706" s="14" t="s">
        <v>549</v>
      </c>
      <c r="B706" s="20">
        <v>400.02</v>
      </c>
      <c r="C706" s="20">
        <v>395.38</v>
      </c>
      <c r="D706" s="20">
        <v>402.38</v>
      </c>
      <c r="E706" s="20">
        <v>394.88</v>
      </c>
      <c r="F706" s="17">
        <v>261685</v>
      </c>
      <c r="G706" s="19">
        <f>+B706/C706-1</f>
        <v>1.1735545551115445E-2</v>
      </c>
    </row>
    <row r="707" spans="1:7" x14ac:dyDescent="0.2">
      <c r="A707" s="14" t="s">
        <v>550</v>
      </c>
      <c r="B707" s="20">
        <v>395.24</v>
      </c>
      <c r="C707" s="20">
        <v>389.98</v>
      </c>
      <c r="D707" s="20">
        <v>396.79500000000002</v>
      </c>
      <c r="E707" s="20">
        <v>388.65499999999997</v>
      </c>
      <c r="F707" s="17">
        <v>168729</v>
      </c>
      <c r="G707" s="19">
        <f>+B707/C707-1</f>
        <v>1.3487871172880528E-2</v>
      </c>
    </row>
    <row r="708" spans="1:7" x14ac:dyDescent="0.2">
      <c r="A708" s="14" t="s">
        <v>551</v>
      </c>
      <c r="B708" s="20">
        <v>388.56</v>
      </c>
      <c r="C708" s="20">
        <v>391</v>
      </c>
      <c r="D708" s="20">
        <v>391.79500000000002</v>
      </c>
      <c r="E708" s="20">
        <v>382.08</v>
      </c>
      <c r="F708" s="17">
        <v>203448</v>
      </c>
      <c r="G708" s="19">
        <f>+B708/C708-1</f>
        <v>-6.2404092071610684E-3</v>
      </c>
    </row>
    <row r="709" spans="1:7" x14ac:dyDescent="0.2">
      <c r="A709" s="14" t="s">
        <v>552</v>
      </c>
      <c r="B709" s="20">
        <v>391.31</v>
      </c>
      <c r="C709" s="20">
        <v>395.92</v>
      </c>
      <c r="D709" s="20">
        <v>396</v>
      </c>
      <c r="E709" s="20">
        <v>388.34</v>
      </c>
      <c r="F709" s="17">
        <v>243807</v>
      </c>
      <c r="G709" s="19">
        <f>+B709/C709-1</f>
        <v>-1.1643766417458123E-2</v>
      </c>
    </row>
    <row r="710" spans="1:7" x14ac:dyDescent="0.2">
      <c r="A710" s="14" t="s">
        <v>553</v>
      </c>
      <c r="B710" s="20">
        <v>395.9</v>
      </c>
      <c r="C710" s="20">
        <v>390</v>
      </c>
      <c r="D710" s="20">
        <v>395.92</v>
      </c>
      <c r="E710" s="20">
        <v>387.53</v>
      </c>
      <c r="F710" s="17">
        <v>246853</v>
      </c>
      <c r="G710" s="19">
        <f>+B710/C710-1</f>
        <v>1.5128205128205119E-2</v>
      </c>
    </row>
    <row r="711" spans="1:7" x14ac:dyDescent="0.2">
      <c r="A711" s="14" t="s">
        <v>554</v>
      </c>
      <c r="B711" s="20">
        <v>385.54</v>
      </c>
      <c r="C711" s="20">
        <v>383.44</v>
      </c>
      <c r="D711" s="20">
        <v>386.94</v>
      </c>
      <c r="E711" s="20">
        <v>382.48</v>
      </c>
      <c r="F711" s="17">
        <v>202388</v>
      </c>
      <c r="G711" s="19">
        <f>+B711/C711-1</f>
        <v>5.4767369079908867E-3</v>
      </c>
    </row>
    <row r="712" spans="1:7" x14ac:dyDescent="0.2">
      <c r="A712" s="14" t="s">
        <v>555</v>
      </c>
      <c r="B712" s="20">
        <v>383.02</v>
      </c>
      <c r="C712" s="20">
        <v>378.58</v>
      </c>
      <c r="D712" s="20">
        <v>383.44</v>
      </c>
      <c r="E712" s="20">
        <v>375.89</v>
      </c>
      <c r="F712" s="17">
        <v>225284</v>
      </c>
      <c r="G712" s="19">
        <f>+B712/C712-1</f>
        <v>1.1728036346346782E-2</v>
      </c>
    </row>
    <row r="713" spans="1:7" x14ac:dyDescent="0.2">
      <c r="A713" s="14" t="s">
        <v>556</v>
      </c>
      <c r="B713" s="20">
        <v>378.59</v>
      </c>
      <c r="C713" s="20">
        <v>371.11</v>
      </c>
      <c r="D713" s="20">
        <v>384.4</v>
      </c>
      <c r="E713" s="20">
        <v>367.88</v>
      </c>
      <c r="F713" s="17">
        <v>400459</v>
      </c>
      <c r="G713" s="19">
        <f>+B713/C713-1</f>
        <v>2.0155748969308274E-2</v>
      </c>
    </row>
    <row r="714" spans="1:7" x14ac:dyDescent="0.2">
      <c r="A714" s="14" t="s">
        <v>557</v>
      </c>
      <c r="B714" s="20">
        <v>367.4</v>
      </c>
      <c r="C714" s="20">
        <v>365.75</v>
      </c>
      <c r="D714" s="20">
        <v>373.745</v>
      </c>
      <c r="E714" s="20">
        <v>363.3</v>
      </c>
      <c r="F714" s="17">
        <v>329272</v>
      </c>
      <c r="G714" s="19">
        <f>+B714/C714-1</f>
        <v>4.5112781954885772E-3</v>
      </c>
    </row>
    <row r="715" spans="1:7" x14ac:dyDescent="0.2">
      <c r="A715" s="14" t="s">
        <v>558</v>
      </c>
      <c r="B715" s="20">
        <v>372.85</v>
      </c>
      <c r="C715" s="20">
        <v>373.93</v>
      </c>
      <c r="D715" s="20">
        <v>377</v>
      </c>
      <c r="E715" s="20">
        <v>371.6275</v>
      </c>
      <c r="F715" s="17">
        <v>236748</v>
      </c>
      <c r="G715" s="19">
        <f>+B715/C715-1</f>
        <v>-2.8882411146471387E-3</v>
      </c>
    </row>
    <row r="716" spans="1:7" x14ac:dyDescent="0.2">
      <c r="A716" s="14" t="s">
        <v>559</v>
      </c>
      <c r="B716" s="20">
        <v>369.93</v>
      </c>
      <c r="C716" s="20">
        <v>367.82</v>
      </c>
      <c r="D716" s="20">
        <v>371.45499999999998</v>
      </c>
      <c r="E716" s="20">
        <v>362.18009999999998</v>
      </c>
      <c r="F716" s="17">
        <v>301836</v>
      </c>
      <c r="G716" s="19">
        <f>+B716/C716-1</f>
        <v>5.7365015496710914E-3</v>
      </c>
    </row>
    <row r="717" spans="1:7" x14ac:dyDescent="0.2">
      <c r="A717" s="14" t="s">
        <v>560</v>
      </c>
      <c r="B717" s="20">
        <v>370</v>
      </c>
      <c r="C717" s="20">
        <v>374.75</v>
      </c>
      <c r="D717" s="20">
        <v>374.75</v>
      </c>
      <c r="E717" s="20">
        <v>367.07</v>
      </c>
      <c r="F717" s="17">
        <v>296628</v>
      </c>
      <c r="G717" s="19">
        <f>+B717/C717-1</f>
        <v>-1.2675116744496284E-2</v>
      </c>
    </row>
    <row r="718" spans="1:7" x14ac:dyDescent="0.2">
      <c r="A718" s="14" t="s">
        <v>561</v>
      </c>
      <c r="B718" s="20">
        <v>372.02</v>
      </c>
      <c r="C718" s="20">
        <v>376</v>
      </c>
      <c r="D718" s="20">
        <v>377.73</v>
      </c>
      <c r="E718" s="20">
        <v>370.27</v>
      </c>
      <c r="F718" s="17">
        <v>352080</v>
      </c>
      <c r="G718" s="19">
        <f>+B718/C718-1</f>
        <v>-1.0585106382978826E-2</v>
      </c>
    </row>
    <row r="719" spans="1:7" x14ac:dyDescent="0.2">
      <c r="A719" s="18">
        <v>44537</v>
      </c>
      <c r="B719" s="20">
        <v>376.13</v>
      </c>
      <c r="C719" s="20">
        <v>385</v>
      </c>
      <c r="D719" s="20">
        <v>388.31</v>
      </c>
      <c r="E719" s="20">
        <v>375.4</v>
      </c>
      <c r="F719" s="17">
        <v>280137</v>
      </c>
      <c r="G719" s="19">
        <f>+B719/C719-1</f>
        <v>-2.3038961038961081E-2</v>
      </c>
    </row>
    <row r="720" spans="1:7" x14ac:dyDescent="0.2">
      <c r="A720" s="18">
        <v>44446</v>
      </c>
      <c r="B720" s="20">
        <v>383.59</v>
      </c>
      <c r="C720" s="20">
        <v>383.91</v>
      </c>
      <c r="D720" s="20">
        <v>385.84</v>
      </c>
      <c r="E720" s="20">
        <v>379.77</v>
      </c>
      <c r="F720" s="17">
        <v>381547</v>
      </c>
      <c r="G720" s="19">
        <f>+B720/C720-1</f>
        <v>-8.3352869162056642E-4</v>
      </c>
    </row>
    <row r="721" spans="1:7" x14ac:dyDescent="0.2">
      <c r="A721" s="18">
        <v>44415</v>
      </c>
      <c r="B721" s="20">
        <v>382.49</v>
      </c>
      <c r="C721" s="20">
        <v>380</v>
      </c>
      <c r="D721" s="20">
        <v>385.82</v>
      </c>
      <c r="E721" s="20">
        <v>374.66</v>
      </c>
      <c r="F721" s="17">
        <v>432719</v>
      </c>
      <c r="G721" s="19">
        <f>+B721/C721-1</f>
        <v>6.5526315789474765E-3</v>
      </c>
    </row>
    <row r="722" spans="1:7" x14ac:dyDescent="0.2">
      <c r="A722" s="18">
        <v>44384</v>
      </c>
      <c r="B722" s="20">
        <v>387.22</v>
      </c>
      <c r="C722" s="20">
        <v>390.89</v>
      </c>
      <c r="D722" s="20">
        <v>392.6</v>
      </c>
      <c r="E722" s="20">
        <v>383.09449999999998</v>
      </c>
      <c r="F722" s="17">
        <v>247384</v>
      </c>
      <c r="G722" s="19">
        <f>+B722/C722-1</f>
        <v>-9.3888306173091074E-3</v>
      </c>
    </row>
    <row r="723" spans="1:7" x14ac:dyDescent="0.2">
      <c r="A723" s="18">
        <v>44354</v>
      </c>
      <c r="B723" s="20">
        <v>388.08</v>
      </c>
      <c r="C723" s="20">
        <v>385.92</v>
      </c>
      <c r="D723" s="20">
        <v>390.78</v>
      </c>
      <c r="E723" s="20">
        <v>380.5</v>
      </c>
      <c r="F723" s="17">
        <v>479927</v>
      </c>
      <c r="G723" s="19">
        <f>+B723/C723-1</f>
        <v>5.5970149253730117E-3</v>
      </c>
    </row>
    <row r="724" spans="1:7" x14ac:dyDescent="0.2">
      <c r="A724" s="18">
        <v>44234</v>
      </c>
      <c r="B724" s="20">
        <v>383.86</v>
      </c>
      <c r="C724" s="20">
        <v>378.55</v>
      </c>
      <c r="D724" s="20">
        <v>384.79</v>
      </c>
      <c r="E724" s="20">
        <v>375.09</v>
      </c>
      <c r="F724" s="17">
        <v>575692</v>
      </c>
      <c r="G724" s="19">
        <f>+B724/C724-1</f>
        <v>1.4027209087306813E-2</v>
      </c>
    </row>
    <row r="725" spans="1:7" x14ac:dyDescent="0.2">
      <c r="A725" s="18">
        <v>44203</v>
      </c>
      <c r="B725" s="20">
        <v>373.59</v>
      </c>
      <c r="C725" s="20">
        <v>362.13</v>
      </c>
      <c r="D725" s="20">
        <v>377.25400000000002</v>
      </c>
      <c r="E725" s="20">
        <v>358.81</v>
      </c>
      <c r="F725" s="17">
        <v>1027216</v>
      </c>
      <c r="G725" s="19">
        <f>+B725/C725-1</f>
        <v>3.1646093944163622E-2</v>
      </c>
    </row>
    <row r="726" spans="1:7" x14ac:dyDescent="0.2">
      <c r="A726" s="14" t="s">
        <v>562</v>
      </c>
      <c r="B726" s="20">
        <v>363.47</v>
      </c>
      <c r="C726" s="20">
        <v>373.49</v>
      </c>
      <c r="D726" s="20">
        <v>373.49</v>
      </c>
      <c r="E726" s="20">
        <v>362.97</v>
      </c>
      <c r="F726" s="17">
        <v>240007</v>
      </c>
      <c r="G726" s="19">
        <f>+B726/C726-1</f>
        <v>-2.6828027524163911E-2</v>
      </c>
    </row>
    <row r="727" spans="1:7" x14ac:dyDescent="0.2">
      <c r="A727" s="14" t="s">
        <v>563</v>
      </c>
      <c r="B727" s="20">
        <v>373.95</v>
      </c>
      <c r="C727" s="20">
        <v>374.37</v>
      </c>
      <c r="D727" s="20">
        <v>376.25</v>
      </c>
      <c r="E727" s="20">
        <v>370.5</v>
      </c>
      <c r="F727" s="17">
        <v>233160</v>
      </c>
      <c r="G727" s="19">
        <f>+B727/C727-1</f>
        <v>-1.1218847664076215E-3</v>
      </c>
    </row>
    <row r="728" spans="1:7" x14ac:dyDescent="0.2">
      <c r="A728" s="14" t="s">
        <v>564</v>
      </c>
      <c r="B728" s="20">
        <v>373.5</v>
      </c>
      <c r="C728" s="20">
        <v>372.69</v>
      </c>
      <c r="D728" s="20">
        <v>375.85</v>
      </c>
      <c r="E728" s="20">
        <v>365.92</v>
      </c>
      <c r="F728" s="17">
        <v>276109</v>
      </c>
      <c r="G728" s="19">
        <f>+B728/C728-1</f>
        <v>2.1733880705143704E-3</v>
      </c>
    </row>
    <row r="729" spans="1:7" x14ac:dyDescent="0.2">
      <c r="A729" s="14" t="s">
        <v>565</v>
      </c>
      <c r="B729" s="20">
        <v>368.8</v>
      </c>
      <c r="C729" s="20">
        <v>369.19</v>
      </c>
      <c r="D729" s="20">
        <v>370.3</v>
      </c>
      <c r="E729" s="20">
        <v>365.935</v>
      </c>
      <c r="F729" s="17">
        <v>369795</v>
      </c>
      <c r="G729" s="19">
        <f>+B729/C729-1</f>
        <v>-1.0563666404831418E-3</v>
      </c>
    </row>
    <row r="730" spans="1:7" x14ac:dyDescent="0.2">
      <c r="A730" s="14" t="s">
        <v>566</v>
      </c>
      <c r="B730" s="20">
        <v>367.35</v>
      </c>
      <c r="C730" s="20">
        <v>368.47</v>
      </c>
      <c r="D730" s="20">
        <v>370.25</v>
      </c>
      <c r="E730" s="20">
        <v>366</v>
      </c>
      <c r="F730" s="17">
        <v>242443</v>
      </c>
      <c r="G730" s="19">
        <f>+B730/C730-1</f>
        <v>-3.039596167937697E-3</v>
      </c>
    </row>
    <row r="731" spans="1:7" x14ac:dyDescent="0.2">
      <c r="A731" s="14" t="s">
        <v>567</v>
      </c>
      <c r="B731" s="20">
        <v>365.12</v>
      </c>
      <c r="C731" s="20">
        <v>363</v>
      </c>
      <c r="D731" s="20">
        <v>366.95</v>
      </c>
      <c r="E731" s="20">
        <v>361.89</v>
      </c>
      <c r="F731" s="17">
        <v>323736</v>
      </c>
      <c r="G731" s="19">
        <f>+B731/C731-1</f>
        <v>5.840220385674888E-3</v>
      </c>
    </row>
    <row r="732" spans="1:7" x14ac:dyDescent="0.2">
      <c r="A732" s="14" t="s">
        <v>568</v>
      </c>
      <c r="B732" s="20">
        <v>361.56</v>
      </c>
      <c r="C732" s="20">
        <v>356.69</v>
      </c>
      <c r="D732" s="20">
        <v>362.59</v>
      </c>
      <c r="E732" s="20">
        <v>355.29</v>
      </c>
      <c r="F732" s="17">
        <v>255453</v>
      </c>
      <c r="G732" s="19">
        <f>+B732/C732-1</f>
        <v>1.3653312400123463E-2</v>
      </c>
    </row>
    <row r="733" spans="1:7" x14ac:dyDescent="0.2">
      <c r="A733" s="14" t="s">
        <v>569</v>
      </c>
      <c r="B733" s="20">
        <v>356.7</v>
      </c>
      <c r="C733" s="20">
        <v>351.62</v>
      </c>
      <c r="D733" s="20">
        <v>358.30549999999999</v>
      </c>
      <c r="E733" s="20">
        <v>347.11</v>
      </c>
      <c r="F733" s="17">
        <v>261539</v>
      </c>
      <c r="G733" s="19">
        <f>+B733/C733-1</f>
        <v>1.4447414822819971E-2</v>
      </c>
    </row>
    <row r="734" spans="1:7" x14ac:dyDescent="0.2">
      <c r="A734" s="14" t="s">
        <v>570</v>
      </c>
      <c r="B734" s="20">
        <v>352.34</v>
      </c>
      <c r="C734" s="20">
        <v>347</v>
      </c>
      <c r="D734" s="20">
        <v>355.44</v>
      </c>
      <c r="E734" s="20">
        <v>344.91579999999999</v>
      </c>
      <c r="F734" s="17">
        <v>693077</v>
      </c>
      <c r="G734" s="19">
        <f>+B734/C734-1</f>
        <v>1.5389048991354404E-2</v>
      </c>
    </row>
    <row r="735" spans="1:7" x14ac:dyDescent="0.2">
      <c r="A735" s="14" t="s">
        <v>571</v>
      </c>
      <c r="B735" s="20">
        <v>348.5</v>
      </c>
      <c r="C735" s="20">
        <v>330.3</v>
      </c>
      <c r="D735" s="20">
        <v>349.4194</v>
      </c>
      <c r="E735" s="20">
        <v>330.04</v>
      </c>
      <c r="F735" s="17">
        <v>646395</v>
      </c>
      <c r="G735" s="19">
        <f>+B735/C735-1</f>
        <v>5.5101422948834466E-2</v>
      </c>
    </row>
    <row r="736" spans="1:7" x14ac:dyDescent="0.2">
      <c r="A736" s="14" t="s">
        <v>572</v>
      </c>
      <c r="B736" s="20">
        <v>332.49</v>
      </c>
      <c r="C736" s="20">
        <v>336.21</v>
      </c>
      <c r="D736" s="20">
        <v>339.41</v>
      </c>
      <c r="E736" s="20">
        <v>327.08839999999998</v>
      </c>
      <c r="F736" s="17">
        <v>396428</v>
      </c>
      <c r="G736" s="19">
        <f>+B736/C736-1</f>
        <v>-1.1064513250646835E-2</v>
      </c>
    </row>
    <row r="737" spans="1:7" x14ac:dyDescent="0.2">
      <c r="A737" s="14" t="s">
        <v>573</v>
      </c>
      <c r="B737" s="20">
        <v>335.15</v>
      </c>
      <c r="C737" s="20">
        <v>339.9</v>
      </c>
      <c r="D737" s="20">
        <v>342.19</v>
      </c>
      <c r="E737" s="20">
        <v>334.86500000000001</v>
      </c>
      <c r="F737" s="17">
        <v>258695</v>
      </c>
      <c r="G737" s="19">
        <f>+B737/C737-1</f>
        <v>-1.3974698440717859E-2</v>
      </c>
    </row>
    <row r="738" spans="1:7" x14ac:dyDescent="0.2">
      <c r="A738" s="14" t="s">
        <v>574</v>
      </c>
      <c r="B738" s="20">
        <v>341.02</v>
      </c>
      <c r="C738" s="20">
        <v>340.58</v>
      </c>
      <c r="D738" s="20">
        <v>343.12</v>
      </c>
      <c r="E738" s="20">
        <v>338.63</v>
      </c>
      <c r="F738" s="17">
        <v>252419</v>
      </c>
      <c r="G738" s="19">
        <f>+B738/C738-1</f>
        <v>1.291913794115862E-3</v>
      </c>
    </row>
    <row r="739" spans="1:7" x14ac:dyDescent="0.2">
      <c r="A739" s="18">
        <v>44506</v>
      </c>
      <c r="B739" s="20">
        <v>340</v>
      </c>
      <c r="C739" s="20">
        <v>337.32</v>
      </c>
      <c r="D739" s="20">
        <v>340.87</v>
      </c>
      <c r="E739" s="20">
        <v>335.37</v>
      </c>
      <c r="F739" s="17">
        <v>372307</v>
      </c>
      <c r="G739" s="19">
        <f>+B739/C739-1</f>
        <v>7.9449780623739308E-3</v>
      </c>
    </row>
    <row r="740" spans="1:7" x14ac:dyDescent="0.2">
      <c r="A740" s="18">
        <v>44475</v>
      </c>
      <c r="B740" s="20">
        <v>335.41</v>
      </c>
      <c r="C740" s="20">
        <v>328.46</v>
      </c>
      <c r="D740" s="20">
        <v>336.08</v>
      </c>
      <c r="E740" s="20">
        <v>326.88</v>
      </c>
      <c r="F740" s="17">
        <v>408454</v>
      </c>
      <c r="G740" s="19">
        <f>+B740/C740-1</f>
        <v>2.1159349692504659E-2</v>
      </c>
    </row>
    <row r="741" spans="1:7" x14ac:dyDescent="0.2">
      <c r="A741" s="18">
        <v>44445</v>
      </c>
      <c r="B741" s="20">
        <v>327.68</v>
      </c>
      <c r="C741" s="20">
        <v>327.71</v>
      </c>
      <c r="D741" s="20">
        <v>332.62</v>
      </c>
      <c r="E741" s="20">
        <v>327.28719999999998</v>
      </c>
      <c r="F741" s="17">
        <v>255262</v>
      </c>
      <c r="G741" s="19">
        <f>+B741/C741-1</f>
        <v>-9.1544353239103593E-5</v>
      </c>
    </row>
    <row r="742" spans="1:7" x14ac:dyDescent="0.2">
      <c r="A742" s="18">
        <v>44414</v>
      </c>
      <c r="B742" s="20">
        <v>326.32</v>
      </c>
      <c r="C742" s="20">
        <v>324.99</v>
      </c>
      <c r="D742" s="20">
        <v>329.53</v>
      </c>
      <c r="E742" s="20">
        <v>322.06</v>
      </c>
      <c r="F742" s="17">
        <v>264630</v>
      </c>
      <c r="G742" s="19">
        <f>+B742/C742-1</f>
        <v>4.0924336133418837E-3</v>
      </c>
    </row>
    <row r="743" spans="1:7" x14ac:dyDescent="0.2">
      <c r="A743" s="18">
        <v>44383</v>
      </c>
      <c r="B743" s="20">
        <v>320.24</v>
      </c>
      <c r="C743" s="20">
        <v>318</v>
      </c>
      <c r="D743" s="20">
        <v>324.35000000000002</v>
      </c>
      <c r="E743" s="20">
        <v>317</v>
      </c>
      <c r="F743" s="17">
        <v>382766</v>
      </c>
      <c r="G743" s="19">
        <f>+B743/C743-1</f>
        <v>7.0440251572327917E-3</v>
      </c>
    </row>
    <row r="744" spans="1:7" x14ac:dyDescent="0.2">
      <c r="A744" s="18">
        <v>44292</v>
      </c>
      <c r="B744" s="20">
        <v>322.27999999999997</v>
      </c>
      <c r="C744" s="20">
        <v>323.58999999999997</v>
      </c>
      <c r="D744" s="20">
        <v>326.86</v>
      </c>
      <c r="E744" s="20">
        <v>321.19</v>
      </c>
      <c r="F744" s="17">
        <v>321553</v>
      </c>
      <c r="G744" s="19">
        <f>+B744/C744-1</f>
        <v>-4.0483327667727442E-3</v>
      </c>
    </row>
    <row r="745" spans="1:7" x14ac:dyDescent="0.2">
      <c r="A745" s="18">
        <v>44261</v>
      </c>
      <c r="B745" s="20">
        <v>319.41000000000003</v>
      </c>
      <c r="C745" s="20">
        <v>320.22000000000003</v>
      </c>
      <c r="D745" s="20">
        <v>321.01</v>
      </c>
      <c r="E745" s="20">
        <v>315.44</v>
      </c>
      <c r="F745" s="17">
        <v>267445</v>
      </c>
      <c r="G745" s="19">
        <f>+B745/C745-1</f>
        <v>-2.5295109612141209E-3</v>
      </c>
    </row>
    <row r="746" spans="1:7" x14ac:dyDescent="0.2">
      <c r="A746" s="18">
        <v>44233</v>
      </c>
      <c r="B746" s="20">
        <v>324.81</v>
      </c>
      <c r="C746" s="20">
        <v>325.36</v>
      </c>
      <c r="D746" s="20">
        <v>329.71</v>
      </c>
      <c r="E746" s="20">
        <v>323.37</v>
      </c>
      <c r="F746" s="17">
        <v>284699</v>
      </c>
      <c r="G746" s="19">
        <f>+B746/C746-1</f>
        <v>-1.6904352102287135E-3</v>
      </c>
    </row>
    <row r="747" spans="1:7" x14ac:dyDescent="0.2">
      <c r="A747" s="18">
        <v>44202</v>
      </c>
      <c r="B747" s="20">
        <v>325.47000000000003</v>
      </c>
      <c r="C747" s="20">
        <v>330.58</v>
      </c>
      <c r="D747" s="20">
        <v>332.3974</v>
      </c>
      <c r="E747" s="20">
        <v>322.63</v>
      </c>
      <c r="F747" s="17">
        <v>227248</v>
      </c>
      <c r="G747" s="19">
        <f>+B747/C747-1</f>
        <v>-1.5457680440437938E-2</v>
      </c>
    </row>
    <row r="748" spans="1:7" x14ac:dyDescent="0.2">
      <c r="A748" s="14" t="s">
        <v>575</v>
      </c>
      <c r="B748" s="20">
        <v>329.6</v>
      </c>
      <c r="C748" s="20">
        <v>334.35</v>
      </c>
      <c r="D748" s="20">
        <v>337.21</v>
      </c>
      <c r="E748" s="20">
        <v>328.93</v>
      </c>
      <c r="F748" s="17">
        <v>236026</v>
      </c>
      <c r="G748" s="19">
        <f>+B748/C748-1</f>
        <v>-1.4206669657544468E-2</v>
      </c>
    </row>
    <row r="749" spans="1:7" x14ac:dyDescent="0.2">
      <c r="A749" s="14" t="s">
        <v>576</v>
      </c>
      <c r="B749" s="20">
        <v>330.97</v>
      </c>
      <c r="C749" s="20">
        <v>334.38</v>
      </c>
      <c r="D749" s="20">
        <v>335.29</v>
      </c>
      <c r="E749" s="20">
        <v>329</v>
      </c>
      <c r="F749" s="17">
        <v>497537</v>
      </c>
      <c r="G749" s="19">
        <f>+B749/C749-1</f>
        <v>-1.0197978347987191E-2</v>
      </c>
    </row>
    <row r="750" spans="1:7" x14ac:dyDescent="0.2">
      <c r="A750" s="14" t="s">
        <v>577</v>
      </c>
      <c r="B750" s="20">
        <v>335.53</v>
      </c>
      <c r="C750" s="20">
        <v>331.9</v>
      </c>
      <c r="D750" s="20">
        <v>336.94</v>
      </c>
      <c r="E750" s="20">
        <v>330.42500000000001</v>
      </c>
      <c r="F750" s="17">
        <v>457721</v>
      </c>
      <c r="G750" s="19">
        <f>+B750/C750-1</f>
        <v>1.0937029225670303E-2</v>
      </c>
    </row>
    <row r="751" spans="1:7" x14ac:dyDescent="0.2">
      <c r="A751" s="14" t="s">
        <v>578</v>
      </c>
      <c r="B751" s="20">
        <v>330</v>
      </c>
      <c r="C751" s="20">
        <v>337.35</v>
      </c>
      <c r="D751" s="20">
        <v>339.71</v>
      </c>
      <c r="E751" s="20">
        <v>329.72</v>
      </c>
      <c r="F751" s="17">
        <v>736132</v>
      </c>
      <c r="G751" s="19">
        <f>+B751/C751-1</f>
        <v>-2.1787461093819571E-2</v>
      </c>
    </row>
    <row r="752" spans="1:7" x14ac:dyDescent="0.2">
      <c r="A752" s="14" t="s">
        <v>579</v>
      </c>
      <c r="B752" s="20">
        <v>336.44</v>
      </c>
      <c r="C752" s="20">
        <v>335.05</v>
      </c>
      <c r="D752" s="20">
        <v>341</v>
      </c>
      <c r="E752" s="20">
        <v>333.07</v>
      </c>
      <c r="F752" s="17">
        <v>676705</v>
      </c>
      <c r="G752" s="19">
        <f>+B752/C752-1</f>
        <v>4.148634532159301E-3</v>
      </c>
    </row>
    <row r="753" spans="1:7" x14ac:dyDescent="0.2">
      <c r="A753" s="14" t="s">
        <v>580</v>
      </c>
      <c r="B753" s="20">
        <v>330.24</v>
      </c>
      <c r="C753" s="20">
        <v>335.14</v>
      </c>
      <c r="D753" s="20">
        <v>336.07819999999998</v>
      </c>
      <c r="E753" s="20">
        <v>327.58</v>
      </c>
      <c r="F753" s="17">
        <v>367698</v>
      </c>
      <c r="G753" s="19">
        <f>+B753/C753-1</f>
        <v>-1.4620755505161953E-2</v>
      </c>
    </row>
    <row r="754" spans="1:7" x14ac:dyDescent="0.2">
      <c r="A754" s="14" t="s">
        <v>581</v>
      </c>
      <c r="B754" s="20">
        <v>331.82</v>
      </c>
      <c r="C754" s="20">
        <v>321.01</v>
      </c>
      <c r="D754" s="20">
        <v>335.58</v>
      </c>
      <c r="E754" s="20">
        <v>321</v>
      </c>
      <c r="F754" s="17">
        <v>443099</v>
      </c>
      <c r="G754" s="19">
        <f>+B754/C754-1</f>
        <v>3.3674963396779001E-2</v>
      </c>
    </row>
    <row r="755" spans="1:7" x14ac:dyDescent="0.2">
      <c r="A755" s="14" t="s">
        <v>582</v>
      </c>
      <c r="B755" s="20">
        <v>319.95</v>
      </c>
      <c r="C755" s="20">
        <v>314.99</v>
      </c>
      <c r="D755" s="20">
        <v>320.62</v>
      </c>
      <c r="E755" s="20">
        <v>311.47000000000003</v>
      </c>
      <c r="F755" s="17">
        <v>309982</v>
      </c>
      <c r="G755" s="19">
        <f>+B755/C755-1</f>
        <v>1.5746531635924876E-2</v>
      </c>
    </row>
    <row r="756" spans="1:7" x14ac:dyDescent="0.2">
      <c r="A756" s="14" t="s">
        <v>583</v>
      </c>
      <c r="B756" s="20">
        <v>321.95</v>
      </c>
      <c r="C756" s="20">
        <v>323.5</v>
      </c>
      <c r="D756" s="20">
        <v>328.59500000000003</v>
      </c>
      <c r="E756" s="20">
        <v>320.35000000000002</v>
      </c>
      <c r="F756" s="17">
        <v>259032</v>
      </c>
      <c r="G756" s="19">
        <f>+B756/C756-1</f>
        <v>-4.7913446676971505E-3</v>
      </c>
    </row>
    <row r="757" spans="1:7" x14ac:dyDescent="0.2">
      <c r="A757" s="14" t="s">
        <v>584</v>
      </c>
      <c r="B757" s="20">
        <v>322.2</v>
      </c>
      <c r="C757" s="20">
        <v>320.77999999999997</v>
      </c>
      <c r="D757" s="20">
        <v>322.91000000000003</v>
      </c>
      <c r="E757" s="20">
        <v>315</v>
      </c>
      <c r="F757" s="17">
        <v>351992</v>
      </c>
      <c r="G757" s="19">
        <f>+B757/C757-1</f>
        <v>4.4267098946317862E-3</v>
      </c>
    </row>
    <row r="758" spans="1:7" x14ac:dyDescent="0.2">
      <c r="A758" s="14" t="s">
        <v>585</v>
      </c>
      <c r="B758" s="20">
        <v>326.31</v>
      </c>
      <c r="C758" s="20">
        <v>316.02999999999997</v>
      </c>
      <c r="D758" s="20">
        <v>327.52999999999997</v>
      </c>
      <c r="E758" s="20">
        <v>312.95999999999998</v>
      </c>
      <c r="F758" s="17">
        <v>456473</v>
      </c>
      <c r="G758" s="19">
        <f>+B758/C758-1</f>
        <v>3.2528557415435255E-2</v>
      </c>
    </row>
    <row r="759" spans="1:7" x14ac:dyDescent="0.2">
      <c r="A759" s="14" t="s">
        <v>586</v>
      </c>
      <c r="B759" s="20">
        <v>308.93</v>
      </c>
      <c r="C759" s="20">
        <v>310.06</v>
      </c>
      <c r="D759" s="20">
        <v>312.92</v>
      </c>
      <c r="E759" s="20">
        <v>302.44</v>
      </c>
      <c r="F759" s="17">
        <v>614731</v>
      </c>
      <c r="G759" s="19">
        <f>+B759/C759-1</f>
        <v>-3.6444559117589925E-3</v>
      </c>
    </row>
    <row r="760" spans="1:7" x14ac:dyDescent="0.2">
      <c r="A760" s="18">
        <v>44535</v>
      </c>
      <c r="B760" s="20">
        <v>305.49</v>
      </c>
      <c r="C760" s="20">
        <v>315.75</v>
      </c>
      <c r="D760" s="20">
        <v>319.70999999999998</v>
      </c>
      <c r="E760" s="20">
        <v>304.04000000000002</v>
      </c>
      <c r="F760" s="17">
        <v>549842</v>
      </c>
      <c r="G760" s="19">
        <f>+B760/C760-1</f>
        <v>-3.2494061757719739E-2</v>
      </c>
    </row>
    <row r="761" spans="1:7" x14ac:dyDescent="0.2">
      <c r="A761" s="18">
        <v>44505</v>
      </c>
      <c r="B761" s="20">
        <v>321.29000000000002</v>
      </c>
      <c r="C761" s="20">
        <v>308.63</v>
      </c>
      <c r="D761" s="20">
        <v>325.71499999999997</v>
      </c>
      <c r="E761" s="20">
        <v>306.75</v>
      </c>
      <c r="F761" s="17">
        <v>499048</v>
      </c>
      <c r="G761" s="19">
        <f>+B761/C761-1</f>
        <v>4.1019991575673265E-2</v>
      </c>
    </row>
    <row r="762" spans="1:7" x14ac:dyDescent="0.2">
      <c r="A762" s="18">
        <v>44474</v>
      </c>
      <c r="B762" s="20">
        <v>317.2</v>
      </c>
      <c r="C762" s="20">
        <v>323.62</v>
      </c>
      <c r="D762" s="20">
        <v>324.72000000000003</v>
      </c>
      <c r="E762" s="20">
        <v>313.35000000000002</v>
      </c>
      <c r="F762" s="17">
        <v>499404</v>
      </c>
      <c r="G762" s="19">
        <f>+B762/C762-1</f>
        <v>-1.983808170076018E-2</v>
      </c>
    </row>
    <row r="763" spans="1:7" x14ac:dyDescent="0.2">
      <c r="A763" s="18">
        <v>44382</v>
      </c>
      <c r="B763" s="20">
        <v>327.58</v>
      </c>
      <c r="C763" s="20">
        <v>330.76</v>
      </c>
      <c r="D763" s="20">
        <v>338.8</v>
      </c>
      <c r="E763" s="20">
        <v>323.29000000000002</v>
      </c>
      <c r="F763" s="17">
        <v>527226</v>
      </c>
      <c r="G763" s="19">
        <f>+B763/C763-1</f>
        <v>-9.6142217922360329E-3</v>
      </c>
    </row>
    <row r="764" spans="1:7" x14ac:dyDescent="0.2">
      <c r="A764" s="18">
        <v>44352</v>
      </c>
      <c r="B764" s="20">
        <v>327.14999999999998</v>
      </c>
      <c r="C764" s="20">
        <v>338.37</v>
      </c>
      <c r="D764" s="20">
        <v>338.53460000000001</v>
      </c>
      <c r="E764" s="20">
        <v>321.255</v>
      </c>
      <c r="F764" s="17">
        <v>660840</v>
      </c>
      <c r="G764" s="19">
        <f>+B764/C764-1</f>
        <v>-3.3158967993616506E-2</v>
      </c>
    </row>
    <row r="765" spans="1:7" x14ac:dyDescent="0.2">
      <c r="A765" s="18">
        <v>44321</v>
      </c>
      <c r="B765" s="20">
        <v>341.09</v>
      </c>
      <c r="C765" s="20">
        <v>354.48</v>
      </c>
      <c r="D765" s="20">
        <v>356</v>
      </c>
      <c r="E765" s="20">
        <v>335.79</v>
      </c>
      <c r="F765" s="17">
        <v>456879</v>
      </c>
      <c r="G765" s="19">
        <f>+B765/C765-1</f>
        <v>-3.7773640261792085E-2</v>
      </c>
    </row>
    <row r="766" spans="1:7" x14ac:dyDescent="0.2">
      <c r="A766" s="18">
        <v>44291</v>
      </c>
      <c r="B766" s="20">
        <v>354.3</v>
      </c>
      <c r="C766" s="20">
        <v>374.02</v>
      </c>
      <c r="D766" s="20">
        <v>375.06</v>
      </c>
      <c r="E766" s="20">
        <v>351.17680000000001</v>
      </c>
      <c r="F766" s="17">
        <v>738106</v>
      </c>
      <c r="G766" s="19">
        <f>+B766/C766-1</f>
        <v>-5.2724453237794733E-2</v>
      </c>
    </row>
    <row r="767" spans="1:7" x14ac:dyDescent="0.2">
      <c r="A767" s="18">
        <v>44260</v>
      </c>
      <c r="B767" s="20">
        <v>378.9</v>
      </c>
      <c r="C767" s="20">
        <v>386.78</v>
      </c>
      <c r="D767" s="20">
        <v>386.98500000000001</v>
      </c>
      <c r="E767" s="20">
        <v>376.58</v>
      </c>
      <c r="F767" s="17">
        <v>292339</v>
      </c>
      <c r="G767" s="19">
        <f>+B767/C767-1</f>
        <v>-2.0373338848958089E-2</v>
      </c>
    </row>
    <row r="768" spans="1:7" x14ac:dyDescent="0.2">
      <c r="A768" s="14" t="s">
        <v>587</v>
      </c>
      <c r="B768" s="20">
        <v>384.41</v>
      </c>
      <c r="C768" s="20">
        <v>391.02</v>
      </c>
      <c r="D768" s="20">
        <v>395.28</v>
      </c>
      <c r="E768" s="20">
        <v>383.79</v>
      </c>
      <c r="F768" s="17">
        <v>310522</v>
      </c>
      <c r="G768" s="19">
        <f>+B768/C768-1</f>
        <v>-1.6904506163367472E-2</v>
      </c>
    </row>
    <row r="769" spans="1:7" x14ac:dyDescent="0.2">
      <c r="A769" s="14" t="s">
        <v>588</v>
      </c>
      <c r="B769" s="20">
        <v>394.24</v>
      </c>
      <c r="C769" s="20">
        <v>401.53</v>
      </c>
      <c r="D769" s="20">
        <v>401.53</v>
      </c>
      <c r="E769" s="20">
        <v>388.65</v>
      </c>
      <c r="F769" s="17">
        <v>277422</v>
      </c>
      <c r="G769" s="19">
        <f>+B769/C769-1</f>
        <v>-1.8155555002116852E-2</v>
      </c>
    </row>
    <row r="770" spans="1:7" x14ac:dyDescent="0.2">
      <c r="A770" s="14" t="s">
        <v>589</v>
      </c>
      <c r="B770" s="20">
        <v>401.1</v>
      </c>
      <c r="C770" s="20">
        <v>399.25</v>
      </c>
      <c r="D770" s="20">
        <v>404.05</v>
      </c>
      <c r="E770" s="20">
        <v>395.61</v>
      </c>
      <c r="F770" s="17">
        <v>247076</v>
      </c>
      <c r="G770" s="19">
        <f>+B770/C770-1</f>
        <v>4.6336881653099571E-3</v>
      </c>
    </row>
    <row r="771" spans="1:7" x14ac:dyDescent="0.2">
      <c r="A771" s="14" t="s">
        <v>590</v>
      </c>
      <c r="B771" s="20">
        <v>400.24</v>
      </c>
      <c r="C771" s="20">
        <v>403.03</v>
      </c>
      <c r="D771" s="20">
        <v>404.77</v>
      </c>
      <c r="E771" s="20">
        <v>397.02</v>
      </c>
      <c r="F771" s="17">
        <v>244465</v>
      </c>
      <c r="G771" s="19">
        <f>+B771/C771-1</f>
        <v>-6.9225615959108699E-3</v>
      </c>
    </row>
    <row r="772" spans="1:7" x14ac:dyDescent="0.2">
      <c r="A772" s="14" t="s">
        <v>591</v>
      </c>
      <c r="B772" s="20">
        <v>400.96</v>
      </c>
      <c r="C772" s="20">
        <v>398.16</v>
      </c>
      <c r="D772" s="20">
        <v>403.64</v>
      </c>
      <c r="E772" s="20">
        <v>392.20920000000001</v>
      </c>
      <c r="F772" s="17">
        <v>271142</v>
      </c>
      <c r="G772" s="19">
        <f>+B772/C772-1</f>
        <v>7.0323488045005433E-3</v>
      </c>
    </row>
    <row r="773" spans="1:7" x14ac:dyDescent="0.2">
      <c r="A773" s="14" t="s">
        <v>592</v>
      </c>
      <c r="B773" s="20">
        <v>399.59</v>
      </c>
      <c r="C773" s="20">
        <v>396.68</v>
      </c>
      <c r="D773" s="20">
        <v>400.39</v>
      </c>
      <c r="E773" s="20">
        <v>392.37</v>
      </c>
      <c r="F773" s="17">
        <v>291222</v>
      </c>
      <c r="G773" s="19">
        <f>+B773/C773-1</f>
        <v>7.3358878693152718E-3</v>
      </c>
    </row>
    <row r="774" spans="1:7" x14ac:dyDescent="0.2">
      <c r="A774" s="14" t="s">
        <v>593</v>
      </c>
      <c r="B774" s="20">
        <v>390.02</v>
      </c>
      <c r="C774" s="20">
        <v>390.16</v>
      </c>
      <c r="D774" s="20">
        <v>397.75</v>
      </c>
      <c r="E774" s="20">
        <v>384.71</v>
      </c>
      <c r="F774" s="17">
        <v>310963</v>
      </c>
      <c r="G774" s="19">
        <f>+B774/C774-1</f>
        <v>-3.5882714783685987E-4</v>
      </c>
    </row>
    <row r="775" spans="1:7" x14ac:dyDescent="0.2">
      <c r="A775" s="14" t="s">
        <v>594</v>
      </c>
      <c r="B775" s="20">
        <v>388.25</v>
      </c>
      <c r="C775" s="20">
        <v>382.38</v>
      </c>
      <c r="D775" s="20">
        <v>390.11219999999997</v>
      </c>
      <c r="E775" s="20">
        <v>380</v>
      </c>
      <c r="F775" s="17">
        <v>207141</v>
      </c>
      <c r="G775" s="19">
        <f>+B775/C775-1</f>
        <v>1.5351221298185003E-2</v>
      </c>
    </row>
    <row r="776" spans="1:7" x14ac:dyDescent="0.2">
      <c r="A776" s="14" t="s">
        <v>595</v>
      </c>
      <c r="B776" s="20">
        <v>382.42</v>
      </c>
      <c r="C776" s="20">
        <v>391.81</v>
      </c>
      <c r="D776" s="20">
        <v>397.5</v>
      </c>
      <c r="E776" s="20">
        <v>381</v>
      </c>
      <c r="F776" s="17">
        <v>244864</v>
      </c>
      <c r="G776" s="19">
        <f>+B776/C776-1</f>
        <v>-2.3965697659579899E-2</v>
      </c>
    </row>
    <row r="777" spans="1:7" x14ac:dyDescent="0.2">
      <c r="A777" s="14" t="s">
        <v>596</v>
      </c>
      <c r="B777" s="20">
        <v>393.18</v>
      </c>
      <c r="C777" s="20">
        <v>396.01</v>
      </c>
      <c r="D777" s="20">
        <v>401.36</v>
      </c>
      <c r="E777" s="20">
        <v>388.95</v>
      </c>
      <c r="F777" s="17">
        <v>277726</v>
      </c>
      <c r="G777" s="19">
        <f>+B777/C777-1</f>
        <v>-7.1462841847427239E-3</v>
      </c>
    </row>
    <row r="778" spans="1:7" x14ac:dyDescent="0.2">
      <c r="A778" s="14" t="s">
        <v>597</v>
      </c>
      <c r="B778" s="20">
        <v>398.47</v>
      </c>
      <c r="C778" s="20">
        <v>400</v>
      </c>
      <c r="D778" s="20">
        <v>400</v>
      </c>
      <c r="E778" s="20">
        <v>394.48</v>
      </c>
      <c r="F778" s="17">
        <v>262341</v>
      </c>
      <c r="G778" s="19">
        <f>+B778/C778-1</f>
        <v>-3.8249999999999673E-3</v>
      </c>
    </row>
    <row r="779" spans="1:7" x14ac:dyDescent="0.2">
      <c r="A779" s="14" t="s">
        <v>598</v>
      </c>
      <c r="B779" s="20">
        <v>398.18</v>
      </c>
      <c r="C779" s="20">
        <v>388.9</v>
      </c>
      <c r="D779" s="20">
        <v>400.85</v>
      </c>
      <c r="E779" s="20">
        <v>388.45</v>
      </c>
      <c r="F779" s="17">
        <v>508800</v>
      </c>
      <c r="G779" s="19">
        <f>+B779/C779-1</f>
        <v>2.3862175366418104E-2</v>
      </c>
    </row>
    <row r="780" spans="1:7" x14ac:dyDescent="0.2">
      <c r="A780" s="14" t="s">
        <v>599</v>
      </c>
      <c r="B780" s="20">
        <v>386.45</v>
      </c>
      <c r="C780" s="20">
        <v>391.33</v>
      </c>
      <c r="D780" s="20">
        <v>402.185</v>
      </c>
      <c r="E780" s="20">
        <v>384.7</v>
      </c>
      <c r="F780" s="17">
        <v>267730</v>
      </c>
      <c r="G780" s="19">
        <f>+B780/C780-1</f>
        <v>-1.2470293614085248E-2</v>
      </c>
    </row>
    <row r="781" spans="1:7" x14ac:dyDescent="0.2">
      <c r="A781" s="14" t="s">
        <v>600</v>
      </c>
      <c r="B781" s="20">
        <v>389.71</v>
      </c>
      <c r="C781" s="20">
        <v>383.44</v>
      </c>
      <c r="D781" s="20">
        <v>393.33</v>
      </c>
      <c r="E781" s="20">
        <v>382.46499999999997</v>
      </c>
      <c r="F781" s="17">
        <v>295614</v>
      </c>
      <c r="G781" s="19">
        <f>+B781/C781-1</f>
        <v>1.6351971625286899E-2</v>
      </c>
    </row>
    <row r="782" spans="1:7" x14ac:dyDescent="0.2">
      <c r="A782" s="18">
        <v>44534</v>
      </c>
      <c r="B782" s="20">
        <v>381.01</v>
      </c>
      <c r="C782" s="20">
        <v>376.58</v>
      </c>
      <c r="D782" s="20">
        <v>383.65</v>
      </c>
      <c r="E782" s="20">
        <v>373.92</v>
      </c>
      <c r="F782" s="17">
        <v>256294</v>
      </c>
      <c r="G782" s="19">
        <f>+B782/C782-1</f>
        <v>1.1763768654734719E-2</v>
      </c>
    </row>
    <row r="783" spans="1:7" x14ac:dyDescent="0.2">
      <c r="A783" s="18">
        <v>44443</v>
      </c>
      <c r="B783" s="20">
        <v>381.23</v>
      </c>
      <c r="C783" s="20">
        <v>376.84</v>
      </c>
      <c r="D783" s="20">
        <v>382.65</v>
      </c>
      <c r="E783" s="20">
        <v>371.1</v>
      </c>
      <c r="F783" s="17">
        <v>260700</v>
      </c>
      <c r="G783" s="19">
        <f>+B783/C783-1</f>
        <v>1.1649506421823608E-2</v>
      </c>
    </row>
    <row r="784" spans="1:7" x14ac:dyDescent="0.2">
      <c r="A784" s="18">
        <v>44412</v>
      </c>
      <c r="B784" s="20">
        <v>379.04</v>
      </c>
      <c r="C784" s="20">
        <v>376.9</v>
      </c>
      <c r="D784" s="20">
        <v>386.28</v>
      </c>
      <c r="E784" s="20">
        <v>374.315</v>
      </c>
      <c r="F784" s="17">
        <v>430412</v>
      </c>
      <c r="G784" s="19">
        <f>+B784/C784-1</f>
        <v>5.6778986468559722E-3</v>
      </c>
    </row>
    <row r="785" spans="1:7" x14ac:dyDescent="0.2">
      <c r="A785" s="18">
        <v>44381</v>
      </c>
      <c r="B785" s="20">
        <v>372</v>
      </c>
      <c r="C785" s="20">
        <v>377.82</v>
      </c>
      <c r="D785" s="20">
        <v>378.29</v>
      </c>
      <c r="E785" s="20">
        <v>369.72</v>
      </c>
      <c r="F785" s="17">
        <v>310795</v>
      </c>
      <c r="G785" s="19">
        <f>+B785/C785-1</f>
        <v>-1.5404160711449899E-2</v>
      </c>
    </row>
    <row r="786" spans="1:7" x14ac:dyDescent="0.2">
      <c r="A786" s="18">
        <v>44351</v>
      </c>
      <c r="B786" s="20">
        <v>377.98</v>
      </c>
      <c r="C786" s="20">
        <v>374.4</v>
      </c>
      <c r="D786" s="20">
        <v>384.63</v>
      </c>
      <c r="E786" s="20">
        <v>369.82499999999999</v>
      </c>
      <c r="F786" s="17">
        <v>458237</v>
      </c>
      <c r="G786" s="19">
        <f>+B786/C786-1</f>
        <v>9.561965811965889E-3</v>
      </c>
    </row>
    <row r="787" spans="1:7" x14ac:dyDescent="0.2">
      <c r="A787" s="18">
        <v>44320</v>
      </c>
      <c r="B787" s="20">
        <v>377.76</v>
      </c>
      <c r="C787" s="20">
        <v>380.49</v>
      </c>
      <c r="D787" s="20">
        <v>382.38</v>
      </c>
      <c r="E787" s="20">
        <v>371.52</v>
      </c>
      <c r="F787" s="17">
        <v>531004</v>
      </c>
      <c r="G787" s="19">
        <f>+B787/C787-1</f>
        <v>-7.1749586060081416E-3</v>
      </c>
    </row>
    <row r="788" spans="1:7" x14ac:dyDescent="0.2">
      <c r="A788" s="18">
        <v>44200</v>
      </c>
      <c r="B788" s="20">
        <v>376.75</v>
      </c>
      <c r="C788" s="20">
        <v>380.05</v>
      </c>
      <c r="D788" s="20">
        <v>384.06</v>
      </c>
      <c r="E788" s="20">
        <v>374.59</v>
      </c>
      <c r="F788" s="17">
        <v>348973</v>
      </c>
      <c r="G788" s="19">
        <f>+B788/C788-1</f>
        <v>-8.6830680173661801E-3</v>
      </c>
    </row>
    <row r="789" spans="1:7" x14ac:dyDescent="0.2">
      <c r="A789" s="14" t="s">
        <v>601</v>
      </c>
      <c r="B789" s="20">
        <v>370.06</v>
      </c>
      <c r="C789" s="20">
        <v>364.71</v>
      </c>
      <c r="D789" s="20">
        <v>376.02</v>
      </c>
      <c r="E789" s="20">
        <v>363.94</v>
      </c>
      <c r="F789" s="17">
        <v>509767</v>
      </c>
      <c r="G789" s="19">
        <f>+B789/C789-1</f>
        <v>1.4669189218831535E-2</v>
      </c>
    </row>
    <row r="790" spans="1:7" x14ac:dyDescent="0.2">
      <c r="A790" s="14" t="s">
        <v>602</v>
      </c>
      <c r="B790" s="20">
        <v>360.19</v>
      </c>
      <c r="C790" s="20">
        <v>361.41</v>
      </c>
      <c r="D790" s="20">
        <v>362.72</v>
      </c>
      <c r="E790" s="20">
        <v>353.08</v>
      </c>
      <c r="F790" s="17">
        <v>416936</v>
      </c>
      <c r="G790" s="19">
        <f>+B790/C790-1</f>
        <v>-3.3756675244183132E-3</v>
      </c>
    </row>
    <row r="791" spans="1:7" x14ac:dyDescent="0.2">
      <c r="A791" s="14" t="s">
        <v>603</v>
      </c>
      <c r="B791" s="20">
        <v>364.43</v>
      </c>
      <c r="C791" s="20">
        <v>371.64</v>
      </c>
      <c r="D791" s="20">
        <v>375</v>
      </c>
      <c r="E791" s="20">
        <v>356.62</v>
      </c>
      <c r="F791" s="17">
        <v>248651</v>
      </c>
      <c r="G791" s="19">
        <f>+B791/C791-1</f>
        <v>-1.9400495102787629E-2</v>
      </c>
    </row>
    <row r="792" spans="1:7" x14ac:dyDescent="0.2">
      <c r="A792" s="14" t="s">
        <v>604</v>
      </c>
      <c r="B792" s="20">
        <v>372.61</v>
      </c>
      <c r="C792" s="20">
        <v>363.61</v>
      </c>
      <c r="D792" s="20">
        <v>372.88</v>
      </c>
      <c r="E792" s="20">
        <v>358.43</v>
      </c>
      <c r="F792" s="17">
        <v>355432</v>
      </c>
      <c r="G792" s="19">
        <f>+B792/C792-1</f>
        <v>2.4751794505101676E-2</v>
      </c>
    </row>
    <row r="793" spans="1:7" x14ac:dyDescent="0.2">
      <c r="A793" s="14" t="s">
        <v>605</v>
      </c>
      <c r="B793" s="20">
        <v>363.05</v>
      </c>
      <c r="C793" s="20">
        <v>358.58</v>
      </c>
      <c r="D793" s="20">
        <v>364.08</v>
      </c>
      <c r="E793" s="20">
        <v>353.21</v>
      </c>
      <c r="F793" s="17">
        <v>349931</v>
      </c>
      <c r="G793" s="19">
        <f>+B793/C793-1</f>
        <v>1.2465837470020613E-2</v>
      </c>
    </row>
    <row r="794" spans="1:7" x14ac:dyDescent="0.2">
      <c r="A794" s="14" t="s">
        <v>606</v>
      </c>
      <c r="B794" s="20">
        <v>364.37</v>
      </c>
      <c r="C794" s="20">
        <v>374.83</v>
      </c>
      <c r="D794" s="20">
        <v>377</v>
      </c>
      <c r="E794" s="20">
        <v>363.36</v>
      </c>
      <c r="F794" s="17">
        <v>263668</v>
      </c>
      <c r="G794" s="19">
        <f>+B794/C794-1</f>
        <v>-2.7905984046100896E-2</v>
      </c>
    </row>
    <row r="795" spans="1:7" x14ac:dyDescent="0.2">
      <c r="A795" s="14" t="s">
        <v>607</v>
      </c>
      <c r="B795" s="20">
        <v>373.89</v>
      </c>
      <c r="C795" s="20">
        <v>377.72</v>
      </c>
      <c r="D795" s="20">
        <v>382.45</v>
      </c>
      <c r="E795" s="20">
        <v>371.08</v>
      </c>
      <c r="F795" s="17">
        <v>240544</v>
      </c>
      <c r="G795" s="19">
        <f>+B795/C795-1</f>
        <v>-1.0139786084930713E-2</v>
      </c>
    </row>
    <row r="796" spans="1:7" x14ac:dyDescent="0.2">
      <c r="A796" s="14" t="s">
        <v>608</v>
      </c>
      <c r="B796" s="20">
        <v>378.75</v>
      </c>
      <c r="C796" s="20">
        <v>370.75</v>
      </c>
      <c r="D796" s="20">
        <v>385.39</v>
      </c>
      <c r="E796" s="20">
        <v>370.75</v>
      </c>
      <c r="F796" s="17">
        <v>335135</v>
      </c>
      <c r="G796" s="19">
        <f>+B796/C796-1</f>
        <v>2.157788267026306E-2</v>
      </c>
    </row>
    <row r="797" spans="1:7" x14ac:dyDescent="0.2">
      <c r="A797" s="14" t="s">
        <v>609</v>
      </c>
      <c r="B797" s="20">
        <v>372.53</v>
      </c>
      <c r="C797" s="20">
        <v>367.6</v>
      </c>
      <c r="D797" s="20">
        <v>379.12</v>
      </c>
      <c r="E797" s="20">
        <v>364.98500000000001</v>
      </c>
      <c r="F797" s="17">
        <v>436319</v>
      </c>
      <c r="G797" s="19">
        <f>+B797/C797-1</f>
        <v>1.3411316648530791E-2</v>
      </c>
    </row>
    <row r="798" spans="1:7" x14ac:dyDescent="0.2">
      <c r="A798" s="14" t="s">
        <v>610</v>
      </c>
      <c r="B798" s="20">
        <v>365.36</v>
      </c>
      <c r="C798" s="20">
        <v>379.22</v>
      </c>
      <c r="D798" s="20">
        <v>379.76</v>
      </c>
      <c r="E798" s="20">
        <v>364.27</v>
      </c>
      <c r="F798" s="17">
        <v>324095</v>
      </c>
      <c r="G798" s="19">
        <f>+B798/C798-1</f>
        <v>-3.6548705237065549E-2</v>
      </c>
    </row>
    <row r="799" spans="1:7" x14ac:dyDescent="0.2">
      <c r="A799" s="14" t="s">
        <v>611</v>
      </c>
      <c r="B799" s="20">
        <v>384.7</v>
      </c>
      <c r="C799" s="20">
        <v>376.39</v>
      </c>
      <c r="D799" s="20">
        <v>390.36</v>
      </c>
      <c r="E799" s="20">
        <v>370.12</v>
      </c>
      <c r="F799" s="17">
        <v>267560</v>
      </c>
      <c r="G799" s="19">
        <f>+B799/C799-1</f>
        <v>2.2078163606897183E-2</v>
      </c>
    </row>
    <row r="800" spans="1:7" x14ac:dyDescent="0.2">
      <c r="A800" s="14" t="s">
        <v>612</v>
      </c>
      <c r="B800" s="20">
        <v>380.2</v>
      </c>
      <c r="C800" s="20">
        <v>396.1</v>
      </c>
      <c r="D800" s="20">
        <v>397.34</v>
      </c>
      <c r="E800" s="20">
        <v>375.38</v>
      </c>
      <c r="F800" s="17">
        <v>310336</v>
      </c>
      <c r="G800" s="19">
        <f>+B800/C800-1</f>
        <v>-4.0141378439788045E-2</v>
      </c>
    </row>
    <row r="801" spans="1:7" x14ac:dyDescent="0.2">
      <c r="A801" s="14" t="s">
        <v>613</v>
      </c>
      <c r="B801" s="20">
        <v>393.84</v>
      </c>
      <c r="C801" s="20">
        <v>384.59</v>
      </c>
      <c r="D801" s="20">
        <v>394.28</v>
      </c>
      <c r="E801" s="20">
        <v>381.53</v>
      </c>
      <c r="F801" s="17">
        <v>337307</v>
      </c>
      <c r="G801" s="19">
        <f>+B801/C801-1</f>
        <v>2.4051587404768648E-2</v>
      </c>
    </row>
    <row r="802" spans="1:7" x14ac:dyDescent="0.2">
      <c r="A802" s="18">
        <v>44533</v>
      </c>
      <c r="B802" s="20">
        <v>384.3</v>
      </c>
      <c r="C802" s="20">
        <v>382</v>
      </c>
      <c r="D802" s="20">
        <v>385.02409999999998</v>
      </c>
      <c r="E802" s="20">
        <v>376.97050000000002</v>
      </c>
      <c r="F802" s="17">
        <v>252296</v>
      </c>
      <c r="G802" s="19">
        <f>+B802/C802-1</f>
        <v>6.020942408377028E-3</v>
      </c>
    </row>
    <row r="803" spans="1:7" x14ac:dyDescent="0.2">
      <c r="A803" s="18">
        <v>44503</v>
      </c>
      <c r="B803" s="20">
        <v>389.84</v>
      </c>
      <c r="C803" s="20">
        <v>386.55</v>
      </c>
      <c r="D803" s="20">
        <v>395.6</v>
      </c>
      <c r="E803" s="20">
        <v>384.45010000000002</v>
      </c>
      <c r="F803" s="17">
        <v>315361</v>
      </c>
      <c r="G803" s="19">
        <f>+B803/C803-1</f>
        <v>8.5111887207345305E-3</v>
      </c>
    </row>
    <row r="804" spans="1:7" x14ac:dyDescent="0.2">
      <c r="A804" s="18">
        <v>44472</v>
      </c>
      <c r="B804" s="20">
        <v>377.74</v>
      </c>
      <c r="C804" s="20">
        <v>383.76</v>
      </c>
      <c r="D804" s="20">
        <v>396.51</v>
      </c>
      <c r="E804" s="20">
        <v>377</v>
      </c>
      <c r="F804" s="17">
        <v>436180</v>
      </c>
      <c r="G804" s="19">
        <f>+B804/C804-1</f>
        <v>-1.5686887638107105E-2</v>
      </c>
    </row>
    <row r="805" spans="1:7" x14ac:dyDescent="0.2">
      <c r="A805" s="18">
        <v>44442</v>
      </c>
      <c r="B805" s="20">
        <v>379.26</v>
      </c>
      <c r="C805" s="20">
        <v>381.77</v>
      </c>
      <c r="D805" s="20">
        <v>391.34</v>
      </c>
      <c r="E805" s="20">
        <v>375.85</v>
      </c>
      <c r="F805" s="17">
        <v>412103</v>
      </c>
      <c r="G805" s="19">
        <f>+B805/C805-1</f>
        <v>-6.5746391806584814E-3</v>
      </c>
    </row>
    <row r="806" spans="1:7" x14ac:dyDescent="0.2">
      <c r="A806" s="18">
        <v>44411</v>
      </c>
      <c r="B806" s="20">
        <v>366.23</v>
      </c>
      <c r="C806" s="20">
        <v>371.82</v>
      </c>
      <c r="D806" s="20">
        <v>380.33</v>
      </c>
      <c r="E806" s="20">
        <v>365.36</v>
      </c>
      <c r="F806" s="17">
        <v>545576</v>
      </c>
      <c r="G806" s="19">
        <f>+B806/C806-1</f>
        <v>-1.5034156312193958E-2</v>
      </c>
    </row>
    <row r="807" spans="1:7" x14ac:dyDescent="0.2">
      <c r="A807" s="18">
        <v>44319</v>
      </c>
      <c r="B807" s="20">
        <v>375.53</v>
      </c>
      <c r="C807" s="20">
        <v>359.57</v>
      </c>
      <c r="D807" s="20">
        <v>380.88</v>
      </c>
      <c r="E807" s="20">
        <v>351.73</v>
      </c>
      <c r="F807" s="17">
        <v>821574</v>
      </c>
      <c r="G807" s="19">
        <f>+B807/C807-1</f>
        <v>4.4386350362933369E-2</v>
      </c>
    </row>
    <row r="808" spans="1:7" x14ac:dyDescent="0.2">
      <c r="A808" s="18">
        <v>44289</v>
      </c>
      <c r="B808" s="20">
        <v>348.69</v>
      </c>
      <c r="C808" s="20">
        <v>358.6</v>
      </c>
      <c r="D808" s="20">
        <v>364.34</v>
      </c>
      <c r="E808" s="20">
        <v>340.84</v>
      </c>
      <c r="F808" s="17">
        <v>476573</v>
      </c>
      <c r="G808" s="19">
        <f>+B808/C808-1</f>
        <v>-2.7635248187395489E-2</v>
      </c>
    </row>
    <row r="809" spans="1:7" x14ac:dyDescent="0.2">
      <c r="A809" s="18">
        <v>44258</v>
      </c>
      <c r="B809" s="20">
        <v>363.08</v>
      </c>
      <c r="C809" s="20">
        <v>375.74</v>
      </c>
      <c r="D809" s="20">
        <v>377.06</v>
      </c>
      <c r="E809" s="20">
        <v>361.04</v>
      </c>
      <c r="F809" s="17">
        <v>370365</v>
      </c>
      <c r="G809" s="19">
        <f>+B809/C809-1</f>
        <v>-3.3693511470697879E-2</v>
      </c>
    </row>
    <row r="810" spans="1:7" x14ac:dyDescent="0.2">
      <c r="A810" s="18">
        <v>44230</v>
      </c>
      <c r="B810" s="20">
        <v>380.21</v>
      </c>
      <c r="C810" s="20">
        <v>390.35</v>
      </c>
      <c r="D810" s="20">
        <v>391.03</v>
      </c>
      <c r="E810" s="20">
        <v>379.98</v>
      </c>
      <c r="F810" s="17">
        <v>372346</v>
      </c>
      <c r="G810" s="19">
        <f>+B810/C810-1</f>
        <v>-2.5976687588062153E-2</v>
      </c>
    </row>
    <row r="811" spans="1:7" x14ac:dyDescent="0.2">
      <c r="A811" s="18">
        <v>44199</v>
      </c>
      <c r="B811" s="20">
        <v>386.95</v>
      </c>
      <c r="C811" s="20">
        <v>381.6</v>
      </c>
      <c r="D811" s="20">
        <v>391.45</v>
      </c>
      <c r="E811" s="20">
        <v>380.69</v>
      </c>
      <c r="F811" s="17">
        <v>419067</v>
      </c>
      <c r="G811" s="19">
        <f>+B811/C811-1</f>
        <v>1.4019916142557598E-2</v>
      </c>
    </row>
    <row r="812" spans="1:7" x14ac:dyDescent="0.2">
      <c r="A812" s="14" t="s">
        <v>614</v>
      </c>
      <c r="B812" s="20">
        <v>374.24</v>
      </c>
      <c r="C812" s="20">
        <v>372.73</v>
      </c>
      <c r="D812" s="20">
        <v>378.95</v>
      </c>
      <c r="E812" s="20">
        <v>367.46</v>
      </c>
      <c r="F812" s="17">
        <v>450203</v>
      </c>
      <c r="G812" s="19">
        <f>+B812/C812-1</f>
        <v>4.0511898693424975E-3</v>
      </c>
    </row>
    <row r="813" spans="1:7" x14ac:dyDescent="0.2">
      <c r="A813" s="14" t="s">
        <v>615</v>
      </c>
      <c r="B813" s="20">
        <v>368.31</v>
      </c>
      <c r="C813" s="20">
        <v>384.87</v>
      </c>
      <c r="D813" s="20">
        <v>385.88</v>
      </c>
      <c r="E813" s="20">
        <v>364.24</v>
      </c>
      <c r="F813" s="17">
        <v>434913</v>
      </c>
      <c r="G813" s="19">
        <f>+B813/C813-1</f>
        <v>-4.3027515784550663E-2</v>
      </c>
    </row>
    <row r="814" spans="1:7" x14ac:dyDescent="0.2">
      <c r="A814" s="14" t="s">
        <v>616</v>
      </c>
      <c r="B814" s="20">
        <v>386.97</v>
      </c>
      <c r="C814" s="20">
        <v>375.98</v>
      </c>
      <c r="D814" s="20">
        <v>387.29</v>
      </c>
      <c r="E814" s="20">
        <v>366.04</v>
      </c>
      <c r="F814" s="17">
        <v>568608</v>
      </c>
      <c r="G814" s="19">
        <f>+B814/C814-1</f>
        <v>2.9230278206287652E-2</v>
      </c>
    </row>
    <row r="815" spans="1:7" x14ac:dyDescent="0.2">
      <c r="A815" s="14" t="s">
        <v>617</v>
      </c>
      <c r="B815" s="20">
        <v>377.36</v>
      </c>
      <c r="C815" s="20">
        <v>372.83</v>
      </c>
      <c r="D815" s="20">
        <v>380.89330000000001</v>
      </c>
      <c r="E815" s="20">
        <v>355.94</v>
      </c>
      <c r="F815" s="17">
        <v>618786</v>
      </c>
      <c r="G815" s="19">
        <f>+B815/C815-1</f>
        <v>1.2150309792666958E-2</v>
      </c>
    </row>
    <row r="816" spans="1:7" x14ac:dyDescent="0.2">
      <c r="A816" s="14" t="s">
        <v>618</v>
      </c>
      <c r="B816" s="20">
        <v>380.74</v>
      </c>
      <c r="C816" s="20">
        <v>393.7</v>
      </c>
      <c r="D816" s="20">
        <v>394.87</v>
      </c>
      <c r="E816" s="20">
        <v>379.64</v>
      </c>
      <c r="F816" s="17">
        <v>381274</v>
      </c>
      <c r="G816" s="19">
        <f>+B816/C816-1</f>
        <v>-3.2918465836931587E-2</v>
      </c>
    </row>
    <row r="817" spans="1:7" x14ac:dyDescent="0.2">
      <c r="A817" s="14" t="s">
        <v>619</v>
      </c>
      <c r="B817" s="20">
        <v>400.13</v>
      </c>
      <c r="C817" s="20">
        <v>402.31</v>
      </c>
      <c r="D817" s="20">
        <v>411.99</v>
      </c>
      <c r="E817" s="20">
        <v>399.5</v>
      </c>
      <c r="F817" s="17">
        <v>623647</v>
      </c>
      <c r="G817" s="19">
        <f>+B817/C817-1</f>
        <v>-5.4187069672640975E-3</v>
      </c>
    </row>
    <row r="818" spans="1:7" x14ac:dyDescent="0.2">
      <c r="A818" s="14" t="s">
        <v>620</v>
      </c>
      <c r="B818" s="20">
        <v>401.55</v>
      </c>
      <c r="C818" s="20">
        <v>389.96</v>
      </c>
      <c r="D818" s="20">
        <v>406.09</v>
      </c>
      <c r="E818" s="20">
        <v>384.54</v>
      </c>
      <c r="F818" s="17">
        <v>433114</v>
      </c>
      <c r="G818" s="19">
        <f>+B818/C818-1</f>
        <v>2.9720997025336038E-2</v>
      </c>
    </row>
    <row r="819" spans="1:7" x14ac:dyDescent="0.2">
      <c r="A819" s="14" t="s">
        <v>621</v>
      </c>
      <c r="B819" s="20">
        <v>391.75</v>
      </c>
      <c r="C819" s="20">
        <v>386.39</v>
      </c>
      <c r="D819" s="20">
        <v>392.44</v>
      </c>
      <c r="E819" s="20">
        <v>376.89499999999998</v>
      </c>
      <c r="F819" s="17">
        <v>640129</v>
      </c>
      <c r="G819" s="19">
        <f>+B819/C819-1</f>
        <v>1.3871994616837968E-2</v>
      </c>
    </row>
    <row r="820" spans="1:7" x14ac:dyDescent="0.2">
      <c r="A820" s="14" t="s">
        <v>622</v>
      </c>
      <c r="B820" s="20">
        <v>389.99</v>
      </c>
      <c r="C820" s="20">
        <v>413.88</v>
      </c>
      <c r="D820" s="20">
        <v>413.88</v>
      </c>
      <c r="E820" s="20">
        <v>389.02</v>
      </c>
      <c r="F820" s="17">
        <v>558910</v>
      </c>
      <c r="G820" s="19">
        <f>+B820/C820-1</f>
        <v>-5.7722045037208791E-2</v>
      </c>
    </row>
    <row r="821" spans="1:7" x14ac:dyDescent="0.2">
      <c r="A821" s="18">
        <v>44532</v>
      </c>
      <c r="B821" s="20">
        <v>412.98</v>
      </c>
      <c r="C821" s="20">
        <v>403.79</v>
      </c>
      <c r="D821" s="20">
        <v>413.69</v>
      </c>
      <c r="E821" s="20">
        <v>401.92</v>
      </c>
      <c r="F821" s="17">
        <v>459383</v>
      </c>
      <c r="G821" s="19">
        <f>+B821/C821-1</f>
        <v>2.275935511032956E-2</v>
      </c>
    </row>
    <row r="822" spans="1:7" x14ac:dyDescent="0.2">
      <c r="A822" s="18">
        <v>44502</v>
      </c>
      <c r="B822" s="20">
        <v>407.32</v>
      </c>
      <c r="C822" s="20">
        <v>429.37</v>
      </c>
      <c r="D822" s="20">
        <v>443.14</v>
      </c>
      <c r="E822" s="20">
        <v>402.36</v>
      </c>
      <c r="F822" s="17">
        <v>769282</v>
      </c>
      <c r="G822" s="19">
        <f>+B822/C822-1</f>
        <v>-5.1354309802734255E-2</v>
      </c>
    </row>
    <row r="823" spans="1:7" x14ac:dyDescent="0.2">
      <c r="A823" s="18">
        <v>44471</v>
      </c>
      <c r="B823" s="20">
        <v>425.7</v>
      </c>
      <c r="C823" s="20">
        <v>434</v>
      </c>
      <c r="D823" s="20">
        <v>434.01499999999999</v>
      </c>
      <c r="E823" s="20">
        <v>419.27</v>
      </c>
      <c r="F823" s="17">
        <v>414943</v>
      </c>
      <c r="G823" s="19">
        <f>+B823/C823-1</f>
        <v>-1.912442396313363E-2</v>
      </c>
    </row>
    <row r="824" spans="1:7" x14ac:dyDescent="0.2">
      <c r="A824" s="18">
        <v>44441</v>
      </c>
      <c r="B824" s="20">
        <v>433.02</v>
      </c>
      <c r="C824" s="20">
        <v>429.3</v>
      </c>
      <c r="D824" s="20">
        <v>435.51</v>
      </c>
      <c r="E824" s="20">
        <v>425.02</v>
      </c>
      <c r="F824" s="17">
        <v>267992</v>
      </c>
      <c r="G824" s="19">
        <f>+B824/C824-1</f>
        <v>8.6652690426274326E-3</v>
      </c>
    </row>
    <row r="825" spans="1:7" x14ac:dyDescent="0.2">
      <c r="A825" s="18">
        <v>44410</v>
      </c>
      <c r="B825" s="20">
        <v>429.48</v>
      </c>
      <c r="C825" s="20">
        <v>436</v>
      </c>
      <c r="D825" s="20">
        <v>441.42</v>
      </c>
      <c r="E825" s="20">
        <v>426.95</v>
      </c>
      <c r="F825" s="17">
        <v>295913</v>
      </c>
      <c r="G825" s="19">
        <f>+B825/C825-1</f>
        <v>-1.4954128440366921E-2</v>
      </c>
    </row>
    <row r="826" spans="1:7" x14ac:dyDescent="0.2">
      <c r="A826" s="18">
        <v>44318</v>
      </c>
      <c r="B826" s="20">
        <v>434.22</v>
      </c>
      <c r="C826" s="20">
        <v>432.37</v>
      </c>
      <c r="D826" s="20">
        <v>439</v>
      </c>
      <c r="E826" s="20">
        <v>430</v>
      </c>
      <c r="F826" s="17">
        <v>404542</v>
      </c>
      <c r="G826" s="19">
        <f>+B826/C826-1</f>
        <v>4.2787427434836101E-3</v>
      </c>
    </row>
    <row r="827" spans="1:7" x14ac:dyDescent="0.2">
      <c r="A827" s="18">
        <v>44288</v>
      </c>
      <c r="B827" s="20">
        <v>428.16</v>
      </c>
      <c r="C827" s="20">
        <v>417.96</v>
      </c>
      <c r="D827" s="20">
        <v>429.08</v>
      </c>
      <c r="E827" s="20">
        <v>414.69</v>
      </c>
      <c r="F827" s="17">
        <v>315132</v>
      </c>
      <c r="G827" s="19">
        <f>+B827/C827-1</f>
        <v>2.4404249210450812E-2</v>
      </c>
    </row>
    <row r="828" spans="1:7" x14ac:dyDescent="0.2">
      <c r="A828" s="18">
        <v>44257</v>
      </c>
      <c r="B828" s="20">
        <v>415.47</v>
      </c>
      <c r="C828" s="20">
        <v>414.49</v>
      </c>
      <c r="D828" s="20">
        <v>419.65</v>
      </c>
      <c r="E828" s="20">
        <v>409.77</v>
      </c>
      <c r="F828" s="17">
        <v>411596</v>
      </c>
      <c r="G828" s="19">
        <f>+B828/C828-1</f>
        <v>2.3643513715652098E-3</v>
      </c>
    </row>
    <row r="829" spans="1:7" x14ac:dyDescent="0.2">
      <c r="A829" s="18">
        <v>44229</v>
      </c>
      <c r="B829" s="20">
        <v>412.07</v>
      </c>
      <c r="C829" s="20">
        <v>400.23</v>
      </c>
      <c r="D829" s="20">
        <v>416.2</v>
      </c>
      <c r="E829" s="20">
        <v>394.48</v>
      </c>
      <c r="F829" s="17">
        <v>345871</v>
      </c>
      <c r="G829" s="19">
        <f>+B829/C829-1</f>
        <v>2.9582989780875923E-2</v>
      </c>
    </row>
    <row r="830" spans="1:7" x14ac:dyDescent="0.2">
      <c r="A830" s="18">
        <v>44198</v>
      </c>
      <c r="B830" s="20">
        <v>396.45</v>
      </c>
      <c r="C830" s="20">
        <v>385</v>
      </c>
      <c r="D830" s="20">
        <v>397.72</v>
      </c>
      <c r="E830" s="20">
        <v>384.22</v>
      </c>
      <c r="F830" s="17">
        <v>339004</v>
      </c>
      <c r="G830" s="19">
        <f>+B830/C830-1</f>
        <v>2.9740259740259622E-2</v>
      </c>
    </row>
    <row r="831" spans="1:7" x14ac:dyDescent="0.2">
      <c r="A831" s="14" t="s">
        <v>623</v>
      </c>
      <c r="B831" s="20">
        <v>379.74</v>
      </c>
      <c r="C831" s="20">
        <v>383.74</v>
      </c>
      <c r="D831" s="20">
        <v>386.495</v>
      </c>
      <c r="E831" s="20">
        <v>373.69</v>
      </c>
      <c r="F831" s="17">
        <v>354991</v>
      </c>
      <c r="G831" s="19">
        <f>+B831/C831-1</f>
        <v>-1.0423724396726897E-2</v>
      </c>
    </row>
    <row r="832" spans="1:7" x14ac:dyDescent="0.2">
      <c r="A832" s="14" t="s">
        <v>624</v>
      </c>
      <c r="B832" s="20">
        <v>386.79</v>
      </c>
      <c r="C832" s="20">
        <v>380.23</v>
      </c>
      <c r="D832" s="20">
        <v>395</v>
      </c>
      <c r="E832" s="20">
        <v>380.14</v>
      </c>
      <c r="F832" s="17">
        <v>402774</v>
      </c>
      <c r="G832" s="19">
        <f>+B832/C832-1</f>
        <v>1.7252715461694157E-2</v>
      </c>
    </row>
    <row r="833" spans="1:7" x14ac:dyDescent="0.2">
      <c r="A833" s="14" t="s">
        <v>625</v>
      </c>
      <c r="B833" s="20">
        <v>376.46</v>
      </c>
      <c r="C833" s="20">
        <v>383.62</v>
      </c>
      <c r="D833" s="20">
        <v>387.85</v>
      </c>
      <c r="E833" s="20">
        <v>374.34</v>
      </c>
      <c r="F833" s="17">
        <v>632585</v>
      </c>
      <c r="G833" s="19">
        <f>+B833/C833-1</f>
        <v>-1.8664303216724965E-2</v>
      </c>
    </row>
    <row r="834" spans="1:7" x14ac:dyDescent="0.2">
      <c r="A834" s="14" t="s">
        <v>626</v>
      </c>
      <c r="B834" s="20">
        <v>392.19</v>
      </c>
      <c r="C834" s="20">
        <v>409.84</v>
      </c>
      <c r="D834" s="20">
        <v>410.435</v>
      </c>
      <c r="E834" s="20">
        <v>390.46</v>
      </c>
      <c r="F834" s="17">
        <v>463781</v>
      </c>
      <c r="G834" s="19">
        <f>+B834/C834-1</f>
        <v>-4.3065586570368852E-2</v>
      </c>
    </row>
    <row r="835" spans="1:7" x14ac:dyDescent="0.2">
      <c r="A835" s="14" t="s">
        <v>627</v>
      </c>
      <c r="B835" s="20">
        <v>410.22</v>
      </c>
      <c r="C835" s="20">
        <v>412.71</v>
      </c>
      <c r="D835" s="20">
        <v>416.35</v>
      </c>
      <c r="E835" s="20">
        <v>399.01</v>
      </c>
      <c r="F835" s="17">
        <v>383385</v>
      </c>
      <c r="G835" s="19">
        <f>+B835/C835-1</f>
        <v>-6.0332921421820673E-3</v>
      </c>
    </row>
    <row r="836" spans="1:7" x14ac:dyDescent="0.2">
      <c r="A836" s="14" t="s">
        <v>628</v>
      </c>
      <c r="B836" s="20">
        <v>409.8</v>
      </c>
      <c r="C836" s="20">
        <v>404.25</v>
      </c>
      <c r="D836" s="20">
        <v>410.95</v>
      </c>
      <c r="E836" s="20">
        <v>402.53</v>
      </c>
      <c r="F836" s="17">
        <v>266619</v>
      </c>
      <c r="G836" s="19">
        <f>+B836/C836-1</f>
        <v>1.3729128014842384E-2</v>
      </c>
    </row>
    <row r="837" spans="1:7" x14ac:dyDescent="0.2">
      <c r="A837" s="14" t="s">
        <v>629</v>
      </c>
      <c r="B837" s="20">
        <v>404.53</v>
      </c>
      <c r="C837" s="20">
        <v>410.13</v>
      </c>
      <c r="D837" s="20">
        <v>412.26</v>
      </c>
      <c r="E837" s="20">
        <v>403.15</v>
      </c>
      <c r="F837" s="17">
        <v>249771</v>
      </c>
      <c r="G837" s="19">
        <f>+B837/C837-1</f>
        <v>-1.3654207202594359E-2</v>
      </c>
    </row>
    <row r="838" spans="1:7" x14ac:dyDescent="0.2">
      <c r="A838" s="14" t="s">
        <v>630</v>
      </c>
      <c r="B838" s="20">
        <v>408.77</v>
      </c>
      <c r="C838" s="20">
        <v>399.6</v>
      </c>
      <c r="D838" s="20">
        <v>410.54</v>
      </c>
      <c r="E838" s="20">
        <v>395.73</v>
      </c>
      <c r="F838" s="17">
        <v>821635</v>
      </c>
      <c r="G838" s="19">
        <f>+B838/C838-1</f>
        <v>2.2947947947947744E-2</v>
      </c>
    </row>
    <row r="839" spans="1:7" x14ac:dyDescent="0.2">
      <c r="A839" s="14" t="s">
        <v>631</v>
      </c>
      <c r="B839" s="20">
        <v>397.33</v>
      </c>
      <c r="C839" s="20">
        <v>400</v>
      </c>
      <c r="D839" s="20">
        <v>403.29</v>
      </c>
      <c r="E839" s="20">
        <v>394.22</v>
      </c>
      <c r="F839" s="17">
        <v>668055</v>
      </c>
      <c r="G839" s="19">
        <f>+B839/C839-1</f>
        <v>-6.6749999999999865E-3</v>
      </c>
    </row>
    <row r="840" spans="1:7" x14ac:dyDescent="0.2">
      <c r="A840" s="14" t="s">
        <v>632</v>
      </c>
      <c r="B840" s="20">
        <v>399</v>
      </c>
      <c r="C840" s="20">
        <v>415.11</v>
      </c>
      <c r="D840" s="20">
        <v>415.67</v>
      </c>
      <c r="E840" s="20">
        <v>398.86</v>
      </c>
      <c r="F840" s="17">
        <v>544959</v>
      </c>
      <c r="G840" s="19">
        <f>+B840/C840-1</f>
        <v>-3.8808990388089937E-2</v>
      </c>
    </row>
    <row r="841" spans="1:7" x14ac:dyDescent="0.2">
      <c r="A841" s="14" t="s">
        <v>633</v>
      </c>
      <c r="B841" s="20">
        <v>412.99</v>
      </c>
      <c r="C841" s="20">
        <v>418.23</v>
      </c>
      <c r="D841" s="20">
        <v>423.637</v>
      </c>
      <c r="E841" s="20">
        <v>410.66</v>
      </c>
      <c r="F841" s="17">
        <v>363440</v>
      </c>
      <c r="G841" s="19">
        <f>+B841/C841-1</f>
        <v>-1.2528991224924124E-2</v>
      </c>
    </row>
    <row r="842" spans="1:7" x14ac:dyDescent="0.2">
      <c r="A842" s="14" t="s">
        <v>634</v>
      </c>
      <c r="B842" s="20">
        <v>415.55</v>
      </c>
      <c r="C842" s="20">
        <v>422.97</v>
      </c>
      <c r="D842" s="20">
        <v>424.19</v>
      </c>
      <c r="E842" s="20">
        <v>413.83</v>
      </c>
      <c r="F842" s="17">
        <v>320057</v>
      </c>
      <c r="G842" s="19">
        <f>+B842/C842-1</f>
        <v>-1.7542615315507049E-2</v>
      </c>
    </row>
    <row r="843" spans="1:7" x14ac:dyDescent="0.2">
      <c r="A843" s="18">
        <v>44531</v>
      </c>
      <c r="B843" s="20">
        <v>420.8</v>
      </c>
      <c r="C843" s="20">
        <v>427.29</v>
      </c>
      <c r="D843" s="20">
        <v>427.76</v>
      </c>
      <c r="E843" s="20">
        <v>415.7</v>
      </c>
      <c r="F843" s="17">
        <v>419081</v>
      </c>
      <c r="G843" s="19">
        <f>+B843/C843-1</f>
        <v>-1.5188747688923199E-2</v>
      </c>
    </row>
    <row r="844" spans="1:7" x14ac:dyDescent="0.2">
      <c r="A844" s="18">
        <v>44501</v>
      </c>
      <c r="B844" s="20">
        <v>427.16</v>
      </c>
      <c r="C844" s="20">
        <v>436.72</v>
      </c>
      <c r="D844" s="20">
        <v>436.72</v>
      </c>
      <c r="E844" s="20">
        <v>426.62</v>
      </c>
      <c r="F844" s="17">
        <v>237807</v>
      </c>
      <c r="G844" s="19">
        <f>+B844/C844-1</f>
        <v>-2.189045612749585E-2</v>
      </c>
    </row>
    <row r="845" spans="1:7" x14ac:dyDescent="0.2">
      <c r="A845" s="18">
        <v>44409</v>
      </c>
      <c r="B845" s="20">
        <v>441.13</v>
      </c>
      <c r="C845" s="20">
        <v>437.11</v>
      </c>
      <c r="D845" s="20">
        <v>449</v>
      </c>
      <c r="E845" s="20">
        <v>434.67</v>
      </c>
      <c r="F845" s="17">
        <v>357117</v>
      </c>
      <c r="G845" s="19">
        <f>+B845/C845-1</f>
        <v>9.1967696918395792E-3</v>
      </c>
    </row>
    <row r="846" spans="1:7" x14ac:dyDescent="0.2">
      <c r="A846" s="18">
        <v>44378</v>
      </c>
      <c r="B846" s="20">
        <v>431.74</v>
      </c>
      <c r="C846" s="20">
        <v>418.12</v>
      </c>
      <c r="D846" s="20">
        <v>433.27</v>
      </c>
      <c r="E846" s="20">
        <v>418.12</v>
      </c>
      <c r="F846" s="17">
        <v>352360</v>
      </c>
      <c r="G846" s="19">
        <f>+B846/C846-1</f>
        <v>3.2574380560604688E-2</v>
      </c>
    </row>
    <row r="847" spans="1:7" x14ac:dyDescent="0.2">
      <c r="A847" s="18">
        <v>44348</v>
      </c>
      <c r="B847" s="20">
        <v>413.89</v>
      </c>
      <c r="C847" s="20">
        <v>421</v>
      </c>
      <c r="D847" s="20">
        <v>425.17</v>
      </c>
      <c r="E847" s="20">
        <v>411.1302</v>
      </c>
      <c r="F847" s="17">
        <v>513976</v>
      </c>
      <c r="G847" s="19">
        <f>+B847/C847-1</f>
        <v>-1.6888361045130695E-2</v>
      </c>
    </row>
    <row r="848" spans="1:7" x14ac:dyDescent="0.2">
      <c r="A848" s="18">
        <v>44317</v>
      </c>
      <c r="B848" s="20">
        <v>426.88</v>
      </c>
      <c r="C848" s="20">
        <v>423.48</v>
      </c>
      <c r="D848" s="20">
        <v>433.52</v>
      </c>
      <c r="E848" s="20">
        <v>421</v>
      </c>
      <c r="F848" s="17">
        <v>474634</v>
      </c>
      <c r="G848" s="19">
        <f>+B848/C848-1</f>
        <v>8.0287144611315142E-3</v>
      </c>
    </row>
    <row r="849" spans="1:7" x14ac:dyDescent="0.2">
      <c r="A849" s="18">
        <v>44287</v>
      </c>
      <c r="B849" s="20">
        <v>427.73</v>
      </c>
      <c r="C849" s="20">
        <v>450</v>
      </c>
      <c r="D849" s="20">
        <v>450.16</v>
      </c>
      <c r="E849" s="20">
        <v>421.72</v>
      </c>
      <c r="F849" s="17">
        <v>497853</v>
      </c>
      <c r="G849" s="19">
        <f>+B849/C849-1</f>
        <v>-4.9488888888888805E-2</v>
      </c>
    </row>
    <row r="850" spans="1:7" x14ac:dyDescent="0.2">
      <c r="A850" s="14" t="s">
        <v>635</v>
      </c>
      <c r="B850" s="20">
        <v>452.25</v>
      </c>
      <c r="C850" s="20">
        <v>447.09</v>
      </c>
      <c r="D850" s="20">
        <v>453.75</v>
      </c>
      <c r="E850" s="20">
        <v>444.77</v>
      </c>
      <c r="F850" s="17">
        <v>367833</v>
      </c>
      <c r="G850" s="19">
        <f>+B850/C850-1</f>
        <v>1.1541300409313671E-2</v>
      </c>
    </row>
    <row r="851" spans="1:7" x14ac:dyDescent="0.2">
      <c r="A851" s="14" t="s">
        <v>636</v>
      </c>
      <c r="B851" s="20">
        <v>447.91</v>
      </c>
      <c r="C851" s="20">
        <v>452.62</v>
      </c>
      <c r="D851" s="20">
        <v>452.62</v>
      </c>
      <c r="E851" s="20">
        <v>446.18</v>
      </c>
      <c r="F851" s="17">
        <v>519995</v>
      </c>
      <c r="G851" s="19">
        <f>+B851/C851-1</f>
        <v>-1.0406080155538788E-2</v>
      </c>
    </row>
    <row r="852" spans="1:7" x14ac:dyDescent="0.2">
      <c r="A852" s="14" t="s">
        <v>637</v>
      </c>
      <c r="B852" s="20">
        <v>447.59</v>
      </c>
      <c r="C852" s="20">
        <v>464</v>
      </c>
      <c r="D852" s="20">
        <v>464.65</v>
      </c>
      <c r="E852" s="20">
        <v>445.73500000000001</v>
      </c>
      <c r="F852" s="17">
        <v>362830</v>
      </c>
      <c r="G852" s="19">
        <f>+B852/C852-1</f>
        <v>-3.536637931034492E-2</v>
      </c>
    </row>
    <row r="853" spans="1:7" x14ac:dyDescent="0.2">
      <c r="A853" s="14" t="s">
        <v>638</v>
      </c>
      <c r="B853" s="20">
        <v>463.59</v>
      </c>
      <c r="C853" s="20">
        <v>468</v>
      </c>
      <c r="D853" s="20">
        <v>468.18</v>
      </c>
      <c r="E853" s="20">
        <v>455.26</v>
      </c>
      <c r="F853" s="17">
        <v>309023</v>
      </c>
      <c r="G853" s="19">
        <f>+B853/C853-1</f>
        <v>-9.4230769230769784E-3</v>
      </c>
    </row>
    <row r="854" spans="1:7" x14ac:dyDescent="0.2">
      <c r="A854" s="14" t="s">
        <v>639</v>
      </c>
      <c r="B854" s="20">
        <v>462.13</v>
      </c>
      <c r="C854" s="20">
        <v>465.02</v>
      </c>
      <c r="D854" s="20">
        <v>465.02</v>
      </c>
      <c r="E854" s="20">
        <v>458</v>
      </c>
      <c r="F854" s="17">
        <v>95402</v>
      </c>
      <c r="G854" s="19">
        <f>+B854/C854-1</f>
        <v>-6.2147864607973169E-3</v>
      </c>
    </row>
    <row r="855" spans="1:7" x14ac:dyDescent="0.2">
      <c r="A855" s="14" t="s">
        <v>640</v>
      </c>
      <c r="B855" s="20">
        <v>464.37</v>
      </c>
      <c r="C855" s="20">
        <v>465.85</v>
      </c>
      <c r="D855" s="20">
        <v>471.08</v>
      </c>
      <c r="E855" s="20">
        <v>460.56</v>
      </c>
      <c r="F855" s="17">
        <v>333932</v>
      </c>
      <c r="G855" s="19">
        <f>+B855/C855-1</f>
        <v>-3.1769883009552524E-3</v>
      </c>
    </row>
    <row r="856" spans="1:7" x14ac:dyDescent="0.2">
      <c r="A856" s="14" t="s">
        <v>641</v>
      </c>
      <c r="B856" s="20">
        <v>465.13</v>
      </c>
      <c r="C856" s="20">
        <v>448.04</v>
      </c>
      <c r="D856" s="20">
        <v>466.54</v>
      </c>
      <c r="E856" s="20">
        <v>446.05</v>
      </c>
      <c r="F856" s="17">
        <v>508201</v>
      </c>
      <c r="G856" s="19">
        <f>+B856/C856-1</f>
        <v>3.8143915721810417E-2</v>
      </c>
    </row>
    <row r="857" spans="1:7" x14ac:dyDescent="0.2">
      <c r="A857" s="14" t="s">
        <v>642</v>
      </c>
      <c r="B857" s="20">
        <v>445.59</v>
      </c>
      <c r="C857" s="20">
        <v>435.69</v>
      </c>
      <c r="D857" s="20">
        <v>449.77</v>
      </c>
      <c r="E857" s="20">
        <v>431.2</v>
      </c>
      <c r="F857" s="17">
        <v>399897</v>
      </c>
      <c r="G857" s="19">
        <f>+B857/C857-1</f>
        <v>2.2722577979756187E-2</v>
      </c>
    </row>
    <row r="858" spans="1:7" x14ac:dyDescent="0.2">
      <c r="A858" s="14" t="s">
        <v>643</v>
      </c>
      <c r="B858" s="20">
        <v>439.84</v>
      </c>
      <c r="C858" s="20">
        <v>442.67</v>
      </c>
      <c r="D858" s="20">
        <v>443.85</v>
      </c>
      <c r="E858" s="20">
        <v>433.72500000000002</v>
      </c>
      <c r="F858" s="17">
        <v>839297</v>
      </c>
      <c r="G858" s="19">
        <f>+B858/C858-1</f>
        <v>-6.3930241489146278E-3</v>
      </c>
    </row>
    <row r="859" spans="1:7" x14ac:dyDescent="0.2">
      <c r="A859" s="14" t="s">
        <v>644</v>
      </c>
      <c r="B859" s="20">
        <v>441.8</v>
      </c>
      <c r="C859" s="20">
        <v>424</v>
      </c>
      <c r="D859" s="20">
        <v>442.25</v>
      </c>
      <c r="E859" s="20">
        <v>423.29</v>
      </c>
      <c r="F859" s="17">
        <v>515140</v>
      </c>
      <c r="G859" s="19">
        <f>+B859/C859-1</f>
        <v>4.1981132075471717E-2</v>
      </c>
    </row>
    <row r="860" spans="1:7" x14ac:dyDescent="0.2">
      <c r="A860" s="14" t="s">
        <v>645</v>
      </c>
      <c r="B860" s="20">
        <v>423.29</v>
      </c>
      <c r="C860" s="20">
        <v>425.3</v>
      </c>
      <c r="D860" s="20">
        <v>430.14</v>
      </c>
      <c r="E860" s="20">
        <v>423.28</v>
      </c>
      <c r="F860" s="17">
        <v>364774</v>
      </c>
      <c r="G860" s="19">
        <f>+B860/C860-1</f>
        <v>-4.7260757112626006E-3</v>
      </c>
    </row>
    <row r="861" spans="1:7" x14ac:dyDescent="0.2">
      <c r="A861" s="14" t="s">
        <v>646</v>
      </c>
      <c r="B861" s="20">
        <v>425.3</v>
      </c>
      <c r="C861" s="20">
        <v>429.81</v>
      </c>
      <c r="D861" s="20">
        <v>434.72</v>
      </c>
      <c r="E861" s="20">
        <v>424.39</v>
      </c>
      <c r="F861" s="17">
        <v>446932</v>
      </c>
      <c r="G861" s="19">
        <f>+B861/C861-1</f>
        <v>-1.0493008538656645E-2</v>
      </c>
    </row>
    <row r="862" spans="1:7" x14ac:dyDescent="0.2">
      <c r="A862" s="14" t="s">
        <v>647</v>
      </c>
      <c r="B862" s="20">
        <v>425.98</v>
      </c>
      <c r="C862" s="20">
        <v>426.44</v>
      </c>
      <c r="D862" s="20">
        <v>430</v>
      </c>
      <c r="E862" s="20">
        <v>419.18</v>
      </c>
      <c r="F862" s="17">
        <v>322515</v>
      </c>
      <c r="G862" s="19">
        <f>+B862/C862-1</f>
        <v>-1.0786980583434858E-3</v>
      </c>
    </row>
    <row r="863" spans="1:7" x14ac:dyDescent="0.2">
      <c r="A863" s="18">
        <v>44147</v>
      </c>
      <c r="B863" s="20">
        <v>423.89</v>
      </c>
      <c r="C863" s="20">
        <v>426.29</v>
      </c>
      <c r="D863" s="20">
        <v>430.16250000000002</v>
      </c>
      <c r="E863" s="20">
        <v>419.93</v>
      </c>
      <c r="F863" s="17">
        <v>301094</v>
      </c>
      <c r="G863" s="19">
        <f>+B863/C863-1</f>
        <v>-5.6299702080744307E-3</v>
      </c>
    </row>
    <row r="864" spans="1:7" x14ac:dyDescent="0.2">
      <c r="A864" s="18">
        <v>44116</v>
      </c>
      <c r="B864" s="20">
        <v>426.99</v>
      </c>
      <c r="C864" s="20">
        <v>420</v>
      </c>
      <c r="D864" s="20">
        <v>430.21</v>
      </c>
      <c r="E864" s="20">
        <v>414.66500000000002</v>
      </c>
      <c r="F864" s="17">
        <v>417166</v>
      </c>
      <c r="G864" s="19">
        <f>+B864/C864-1</f>
        <v>1.6642857142857181E-2</v>
      </c>
    </row>
    <row r="865" spans="1:7" x14ac:dyDescent="0.2">
      <c r="A865" s="18">
        <v>44086</v>
      </c>
      <c r="B865" s="20">
        <v>421.66</v>
      </c>
      <c r="C865" s="20">
        <v>437.43</v>
      </c>
      <c r="D865" s="20">
        <v>441.01</v>
      </c>
      <c r="E865" s="20">
        <v>420.23</v>
      </c>
      <c r="F865" s="17">
        <v>340018</v>
      </c>
      <c r="G865" s="19">
        <f>+B865/C865-1</f>
        <v>-3.6051482522917899E-2</v>
      </c>
    </row>
    <row r="866" spans="1:7" x14ac:dyDescent="0.2">
      <c r="A866" s="18">
        <v>44055</v>
      </c>
      <c r="B866" s="20">
        <v>440.01</v>
      </c>
      <c r="C866" s="20">
        <v>437.3</v>
      </c>
      <c r="D866" s="20">
        <v>442.15</v>
      </c>
      <c r="E866" s="20">
        <v>433.37</v>
      </c>
      <c r="F866" s="17">
        <v>347836</v>
      </c>
      <c r="G866" s="19">
        <f>+B866/C866-1</f>
        <v>6.1971186828264635E-3</v>
      </c>
    </row>
    <row r="867" spans="1:7" x14ac:dyDescent="0.2">
      <c r="A867" s="18">
        <v>44024</v>
      </c>
      <c r="B867" s="20">
        <v>437</v>
      </c>
      <c r="C867" s="20">
        <v>436.25</v>
      </c>
      <c r="D867" s="20">
        <v>442.85</v>
      </c>
      <c r="E867" s="20">
        <v>433.14</v>
      </c>
      <c r="F867" s="17">
        <v>270721</v>
      </c>
      <c r="G867" s="19">
        <f>+B867/C867-1</f>
        <v>1.7191977077364307E-3</v>
      </c>
    </row>
    <row r="868" spans="1:7" x14ac:dyDescent="0.2">
      <c r="A868" s="18">
        <v>43933</v>
      </c>
      <c r="B868" s="20">
        <v>437.15</v>
      </c>
      <c r="C868" s="20">
        <v>430.45</v>
      </c>
      <c r="D868" s="20">
        <v>439.73</v>
      </c>
      <c r="E868" s="20">
        <v>430.45</v>
      </c>
      <c r="F868" s="17">
        <v>354606</v>
      </c>
      <c r="G868" s="19">
        <f>+B868/C868-1</f>
        <v>1.5565106284121333E-2</v>
      </c>
    </row>
    <row r="869" spans="1:7" x14ac:dyDescent="0.2">
      <c r="A869" s="18">
        <v>43902</v>
      </c>
      <c r="B869" s="20">
        <v>428.48</v>
      </c>
      <c r="C869" s="20">
        <v>419.75</v>
      </c>
      <c r="D869" s="20">
        <v>437</v>
      </c>
      <c r="E869" s="20">
        <v>419.75</v>
      </c>
      <c r="F869" s="17">
        <v>336681</v>
      </c>
      <c r="G869" s="19">
        <f>+B869/C869-1</f>
        <v>2.0798094103633202E-2</v>
      </c>
    </row>
    <row r="870" spans="1:7" x14ac:dyDescent="0.2">
      <c r="A870" s="18">
        <v>43873</v>
      </c>
      <c r="B870" s="20">
        <v>419.6</v>
      </c>
      <c r="C870" s="20">
        <v>409.38</v>
      </c>
      <c r="D870" s="20">
        <v>421.1</v>
      </c>
      <c r="E870" s="20">
        <v>404.93</v>
      </c>
      <c r="F870" s="17">
        <v>252850</v>
      </c>
      <c r="G870" s="19">
        <f>+B870/C870-1</f>
        <v>2.4964580585275398E-2</v>
      </c>
    </row>
    <row r="871" spans="1:7" x14ac:dyDescent="0.2">
      <c r="A871" s="18">
        <v>43842</v>
      </c>
      <c r="B871" s="20">
        <v>415.71</v>
      </c>
      <c r="C871" s="20">
        <v>419.27</v>
      </c>
      <c r="D871" s="20">
        <v>422</v>
      </c>
      <c r="E871" s="20">
        <v>411.82</v>
      </c>
      <c r="F871" s="17">
        <v>274067</v>
      </c>
      <c r="G871" s="19">
        <f>+B871/C871-1</f>
        <v>-8.4909485534381268E-3</v>
      </c>
    </row>
    <row r="872" spans="1:7" x14ac:dyDescent="0.2">
      <c r="A872" s="14" t="s">
        <v>648</v>
      </c>
      <c r="B872" s="20">
        <v>417.08</v>
      </c>
      <c r="C872" s="20">
        <v>415.43</v>
      </c>
      <c r="D872" s="20">
        <v>422.5</v>
      </c>
      <c r="E872" s="20">
        <v>405.01</v>
      </c>
      <c r="F872" s="17">
        <v>394869</v>
      </c>
      <c r="G872" s="19">
        <f>+B872/C872-1</f>
        <v>3.9717882675780469E-3</v>
      </c>
    </row>
    <row r="873" spans="1:7" x14ac:dyDescent="0.2">
      <c r="A873" s="14" t="s">
        <v>649</v>
      </c>
      <c r="B873" s="20">
        <v>416.77</v>
      </c>
      <c r="C873" s="20">
        <v>410.17</v>
      </c>
      <c r="D873" s="20">
        <v>418.06</v>
      </c>
      <c r="E873" s="20">
        <v>410.17</v>
      </c>
      <c r="F873" s="17">
        <v>155948</v>
      </c>
      <c r="G873" s="19">
        <f>+B873/C873-1</f>
        <v>1.6090889143525855E-2</v>
      </c>
    </row>
    <row r="874" spans="1:7" x14ac:dyDescent="0.2">
      <c r="A874" s="14" t="s">
        <v>650</v>
      </c>
      <c r="B874" s="20">
        <v>407.17</v>
      </c>
      <c r="C874" s="20">
        <v>402.78</v>
      </c>
      <c r="D874" s="20">
        <v>409.15</v>
      </c>
      <c r="E874" s="20">
        <v>399.3</v>
      </c>
      <c r="F874" s="17">
        <v>300040</v>
      </c>
      <c r="G874" s="19">
        <f>+B874/C874-1</f>
        <v>1.089925021103344E-2</v>
      </c>
    </row>
    <row r="875" spans="1:7" x14ac:dyDescent="0.2">
      <c r="A875" s="14" t="s">
        <v>651</v>
      </c>
      <c r="B875" s="20">
        <v>400.48</v>
      </c>
      <c r="C875" s="20">
        <v>407.41</v>
      </c>
      <c r="D875" s="20">
        <v>407.41</v>
      </c>
      <c r="E875" s="20">
        <v>396</v>
      </c>
      <c r="F875" s="17">
        <v>236996</v>
      </c>
      <c r="G875" s="19">
        <f>+B875/C875-1</f>
        <v>-1.7009891755234263E-2</v>
      </c>
    </row>
    <row r="876" spans="1:7" x14ac:dyDescent="0.2">
      <c r="A876" s="14" t="s">
        <v>652</v>
      </c>
      <c r="B876" s="20">
        <v>402.49</v>
      </c>
      <c r="C876" s="20">
        <v>395.78</v>
      </c>
      <c r="D876" s="20">
        <v>405.91</v>
      </c>
      <c r="E876" s="20">
        <v>393</v>
      </c>
      <c r="F876" s="17">
        <v>269052</v>
      </c>
      <c r="G876" s="19">
        <f>+B876/C876-1</f>
        <v>1.6953863257365365E-2</v>
      </c>
    </row>
    <row r="877" spans="1:7" x14ac:dyDescent="0.2">
      <c r="A877" s="14" t="s">
        <v>653</v>
      </c>
      <c r="B877" s="20">
        <v>392.71</v>
      </c>
      <c r="C877" s="20">
        <v>390.45</v>
      </c>
      <c r="D877" s="20">
        <v>400.65</v>
      </c>
      <c r="E877" s="20">
        <v>386.81</v>
      </c>
      <c r="F877" s="17">
        <v>252118</v>
      </c>
      <c r="G877" s="19">
        <f>+B877/C877-1</f>
        <v>5.7881931105134843E-3</v>
      </c>
    </row>
    <row r="878" spans="1:7" x14ac:dyDescent="0.2">
      <c r="A878" s="14" t="s">
        <v>654</v>
      </c>
      <c r="B878" s="20">
        <v>392.64</v>
      </c>
      <c r="C878" s="20">
        <v>383.11</v>
      </c>
      <c r="D878" s="20">
        <v>393.17</v>
      </c>
      <c r="E878" s="20">
        <v>379.97</v>
      </c>
      <c r="F878" s="17">
        <v>278938</v>
      </c>
      <c r="G878" s="19">
        <f>+B878/C878-1</f>
        <v>2.4875362167523507E-2</v>
      </c>
    </row>
    <row r="879" spans="1:7" x14ac:dyDescent="0.2">
      <c r="A879" s="14" t="s">
        <v>655</v>
      </c>
      <c r="B879" s="20">
        <v>380.27</v>
      </c>
      <c r="C879" s="20">
        <v>380.98</v>
      </c>
      <c r="D879" s="20">
        <v>387.69</v>
      </c>
      <c r="E879" s="20">
        <v>376.08</v>
      </c>
      <c r="F879" s="17">
        <v>248734</v>
      </c>
      <c r="G879" s="19">
        <f>+B879/C879-1</f>
        <v>-1.8636148879207504E-3</v>
      </c>
    </row>
    <row r="880" spans="1:7" x14ac:dyDescent="0.2">
      <c r="A880" s="14" t="s">
        <v>656</v>
      </c>
      <c r="B880" s="20">
        <v>381.66</v>
      </c>
      <c r="C880" s="20">
        <v>379.05</v>
      </c>
      <c r="D880" s="20">
        <v>384</v>
      </c>
      <c r="E880" s="20">
        <v>372.81</v>
      </c>
      <c r="F880" s="17">
        <v>191905</v>
      </c>
      <c r="G880" s="19">
        <f>+B880/C880-1</f>
        <v>6.8856351404829041E-3</v>
      </c>
    </row>
    <row r="881" spans="1:7" x14ac:dyDescent="0.2">
      <c r="A881" s="14" t="s">
        <v>657</v>
      </c>
      <c r="B881" s="20">
        <v>379.33</v>
      </c>
      <c r="C881" s="20">
        <v>381.99</v>
      </c>
      <c r="D881" s="20">
        <v>385.74</v>
      </c>
      <c r="E881" s="20">
        <v>376.31</v>
      </c>
      <c r="F881" s="17">
        <v>251214</v>
      </c>
      <c r="G881" s="19">
        <f>+B881/C881-1</f>
        <v>-6.9635330767822134E-3</v>
      </c>
    </row>
    <row r="882" spans="1:7" x14ac:dyDescent="0.2">
      <c r="A882" s="14" t="s">
        <v>658</v>
      </c>
      <c r="B882" s="20">
        <v>381.72</v>
      </c>
      <c r="C882" s="20">
        <v>381.75</v>
      </c>
      <c r="D882" s="20">
        <v>386.9</v>
      </c>
      <c r="E882" s="20">
        <v>375.5942</v>
      </c>
      <c r="F882" s="17">
        <v>259098</v>
      </c>
      <c r="G882" s="19">
        <f>+B882/C882-1</f>
        <v>-7.8585461689484326E-5</v>
      </c>
    </row>
    <row r="883" spans="1:7" x14ac:dyDescent="0.2">
      <c r="A883" s="18">
        <v>44176</v>
      </c>
      <c r="B883" s="20">
        <v>379.98</v>
      </c>
      <c r="C883" s="20">
        <v>382.82</v>
      </c>
      <c r="D883" s="20">
        <v>393.05</v>
      </c>
      <c r="E883" s="20">
        <v>378.28</v>
      </c>
      <c r="F883" s="17">
        <v>297475</v>
      </c>
      <c r="G883" s="19">
        <f>+B883/C883-1</f>
        <v>-7.4186301656130604E-3</v>
      </c>
    </row>
    <row r="884" spans="1:7" x14ac:dyDescent="0.2">
      <c r="A884" s="18">
        <v>44146</v>
      </c>
      <c r="B884" s="20">
        <v>381.46</v>
      </c>
      <c r="C884" s="20">
        <v>387.51</v>
      </c>
      <c r="D884" s="20">
        <v>394.5</v>
      </c>
      <c r="E884" s="20">
        <v>380.44</v>
      </c>
      <c r="F884" s="17">
        <v>337243</v>
      </c>
      <c r="G884" s="19">
        <f>+B884/C884-1</f>
        <v>-1.5612500322572331E-2</v>
      </c>
    </row>
    <row r="885" spans="1:7" x14ac:dyDescent="0.2">
      <c r="A885" s="18">
        <v>44115</v>
      </c>
      <c r="B885" s="20">
        <v>377.68</v>
      </c>
      <c r="C885" s="20">
        <v>400.18</v>
      </c>
      <c r="D885" s="20">
        <v>402.92</v>
      </c>
      <c r="E885" s="20">
        <v>372.64499999999998</v>
      </c>
      <c r="F885" s="17">
        <v>570585</v>
      </c>
      <c r="G885" s="19">
        <f>+B885/C885-1</f>
        <v>-5.6224698885501523E-2</v>
      </c>
    </row>
    <row r="886" spans="1:7" x14ac:dyDescent="0.2">
      <c r="A886" s="18">
        <v>44085</v>
      </c>
      <c r="B886" s="20">
        <v>405.05</v>
      </c>
      <c r="C886" s="20">
        <v>396.01</v>
      </c>
      <c r="D886" s="20">
        <v>419.98</v>
      </c>
      <c r="E886" s="20">
        <v>395.14</v>
      </c>
      <c r="F886" s="17">
        <v>703335</v>
      </c>
      <c r="G886" s="19">
        <f>+B886/C886-1</f>
        <v>2.2827706371051359E-2</v>
      </c>
    </row>
    <row r="887" spans="1:7" x14ac:dyDescent="0.2">
      <c r="A887" s="18">
        <v>43993</v>
      </c>
      <c r="B887" s="20">
        <v>388.12</v>
      </c>
      <c r="C887" s="20">
        <v>372.75</v>
      </c>
      <c r="D887" s="20">
        <v>390.64</v>
      </c>
      <c r="E887" s="20">
        <v>365.06</v>
      </c>
      <c r="F887" s="17">
        <v>471627</v>
      </c>
      <c r="G887" s="19">
        <f>+B887/C887-1</f>
        <v>4.1234071093225966E-2</v>
      </c>
    </row>
    <row r="888" spans="1:7" x14ac:dyDescent="0.2">
      <c r="A888" s="18">
        <v>43962</v>
      </c>
      <c r="B888" s="20">
        <v>373.26</v>
      </c>
      <c r="C888" s="20">
        <v>393.87</v>
      </c>
      <c r="D888" s="20">
        <v>399.75</v>
      </c>
      <c r="E888" s="20">
        <v>368.75909999999999</v>
      </c>
      <c r="F888" s="17">
        <v>850549</v>
      </c>
      <c r="G888" s="19">
        <f>+B888/C888-1</f>
        <v>-5.2326909894127582E-2</v>
      </c>
    </row>
    <row r="889" spans="1:7" x14ac:dyDescent="0.2">
      <c r="A889" s="18">
        <v>43932</v>
      </c>
      <c r="B889" s="20">
        <v>397.43</v>
      </c>
      <c r="C889" s="20">
        <v>380</v>
      </c>
      <c r="D889" s="20">
        <v>397.84</v>
      </c>
      <c r="E889" s="20">
        <v>380</v>
      </c>
      <c r="F889" s="17">
        <v>609059</v>
      </c>
      <c r="G889" s="19">
        <f>+B889/C889-1</f>
        <v>4.5868421052631669E-2</v>
      </c>
    </row>
    <row r="890" spans="1:7" x14ac:dyDescent="0.2">
      <c r="A890" s="18">
        <v>43901</v>
      </c>
      <c r="B890" s="20">
        <v>369.14</v>
      </c>
      <c r="C890" s="20">
        <v>366</v>
      </c>
      <c r="D890" s="20">
        <v>372.62</v>
      </c>
      <c r="E890" s="20">
        <v>363.48</v>
      </c>
      <c r="F890" s="17">
        <v>328697</v>
      </c>
      <c r="G890" s="19">
        <f>+B890/C890-1</f>
        <v>8.5792349726776518E-3</v>
      </c>
    </row>
    <row r="891" spans="1:7" x14ac:dyDescent="0.2">
      <c r="A891" s="18">
        <v>43872</v>
      </c>
      <c r="B891" s="20">
        <v>360.6</v>
      </c>
      <c r="C891" s="20">
        <v>364.09</v>
      </c>
      <c r="D891" s="20">
        <v>371.47500000000002</v>
      </c>
      <c r="E891" s="20">
        <v>354.47</v>
      </c>
      <c r="F891" s="17">
        <v>424196</v>
      </c>
      <c r="G891" s="19">
        <f>+B891/C891-1</f>
        <v>-9.5855420363095689E-3</v>
      </c>
    </row>
    <row r="892" spans="1:7" x14ac:dyDescent="0.2">
      <c r="A892" s="14" t="s">
        <v>659</v>
      </c>
      <c r="B892" s="20">
        <v>364.09</v>
      </c>
      <c r="C892" s="20">
        <v>370.48</v>
      </c>
      <c r="D892" s="20">
        <v>370.82400000000001</v>
      </c>
      <c r="E892" s="20">
        <v>356.59</v>
      </c>
      <c r="F892" s="17">
        <v>298048</v>
      </c>
      <c r="G892" s="19">
        <f>+B892/C892-1</f>
        <v>-1.7247894623191651E-2</v>
      </c>
    </row>
    <row r="893" spans="1:7" x14ac:dyDescent="0.2">
      <c r="A893" s="14" t="s">
        <v>660</v>
      </c>
      <c r="B893" s="20">
        <v>373.09</v>
      </c>
      <c r="C893" s="20">
        <v>372.17</v>
      </c>
      <c r="D893" s="20">
        <v>377.88</v>
      </c>
      <c r="E893" s="20">
        <v>371.27</v>
      </c>
      <c r="F893" s="17">
        <v>319762</v>
      </c>
      <c r="G893" s="19">
        <f>+B893/C893-1</f>
        <v>2.4719886073567565E-3</v>
      </c>
    </row>
    <row r="894" spans="1:7" x14ac:dyDescent="0.2">
      <c r="A894" s="14" t="s">
        <v>661</v>
      </c>
      <c r="B894" s="20">
        <v>371.55</v>
      </c>
      <c r="C894" s="20">
        <v>373.9</v>
      </c>
      <c r="D894" s="20">
        <v>375.67500000000001</v>
      </c>
      <c r="E894" s="20">
        <v>367.46</v>
      </c>
      <c r="F894" s="17">
        <v>341891</v>
      </c>
      <c r="G894" s="19">
        <f>+B894/C894-1</f>
        <v>-6.2851029687081006E-3</v>
      </c>
    </row>
    <row r="895" spans="1:7" x14ac:dyDescent="0.2">
      <c r="A895" s="14" t="s">
        <v>662</v>
      </c>
      <c r="B895" s="20">
        <v>382.7</v>
      </c>
      <c r="C895" s="20">
        <v>381.54</v>
      </c>
      <c r="D895" s="20">
        <v>386.98</v>
      </c>
      <c r="E895" s="20">
        <v>380.3</v>
      </c>
      <c r="F895" s="17">
        <v>303555</v>
      </c>
      <c r="G895" s="19">
        <f>+B895/C895-1</f>
        <v>3.0403103213292315E-3</v>
      </c>
    </row>
    <row r="896" spans="1:7" x14ac:dyDescent="0.2">
      <c r="A896" s="14" t="s">
        <v>663</v>
      </c>
      <c r="B896" s="20">
        <v>378.42</v>
      </c>
      <c r="C896" s="20">
        <v>382.14</v>
      </c>
      <c r="D896" s="20">
        <v>383.72500000000002</v>
      </c>
      <c r="E896" s="20">
        <v>371.71499999999997</v>
      </c>
      <c r="F896" s="17">
        <v>285717</v>
      </c>
      <c r="G896" s="19">
        <f>+B896/C896-1</f>
        <v>-9.7346522216987807E-3</v>
      </c>
    </row>
    <row r="897" spans="1:7" x14ac:dyDescent="0.2">
      <c r="A897" s="14" t="s">
        <v>664</v>
      </c>
      <c r="B897" s="20">
        <v>388.65</v>
      </c>
      <c r="C897" s="20">
        <v>380.98</v>
      </c>
      <c r="D897" s="20">
        <v>388.98</v>
      </c>
      <c r="E897" s="20">
        <v>377.49</v>
      </c>
      <c r="F897" s="17">
        <v>364407</v>
      </c>
      <c r="G897" s="19">
        <f>+B897/C897-1</f>
        <v>2.0132290408945153E-2</v>
      </c>
    </row>
    <row r="898" spans="1:7" x14ac:dyDescent="0.2">
      <c r="A898" s="14" t="s">
        <v>665</v>
      </c>
      <c r="B898" s="20">
        <v>377.33</v>
      </c>
      <c r="C898" s="20">
        <v>377.03</v>
      </c>
      <c r="D898" s="20">
        <v>381.08</v>
      </c>
      <c r="E898" s="20">
        <v>366.43</v>
      </c>
      <c r="F898" s="17">
        <v>336646</v>
      </c>
      <c r="G898" s="19">
        <f>+B898/C898-1</f>
        <v>7.9569265045220661E-4</v>
      </c>
    </row>
    <row r="899" spans="1:7" x14ac:dyDescent="0.2">
      <c r="A899" s="14" t="s">
        <v>666</v>
      </c>
      <c r="B899" s="20">
        <v>376.07</v>
      </c>
      <c r="C899" s="20">
        <v>396</v>
      </c>
      <c r="D899" s="20">
        <v>397.51</v>
      </c>
      <c r="E899" s="20">
        <v>375.31</v>
      </c>
      <c r="F899" s="17">
        <v>389246</v>
      </c>
      <c r="G899" s="19">
        <f>+B899/C899-1</f>
        <v>-5.0328282828282833E-2</v>
      </c>
    </row>
    <row r="900" spans="1:7" x14ac:dyDescent="0.2">
      <c r="A900" s="14" t="s">
        <v>667</v>
      </c>
      <c r="B900" s="20">
        <v>384.68</v>
      </c>
      <c r="C900" s="20">
        <v>383.14</v>
      </c>
      <c r="D900" s="20">
        <v>393.02</v>
      </c>
      <c r="E900" s="20">
        <v>383.14</v>
      </c>
      <c r="F900" s="17">
        <v>262813</v>
      </c>
      <c r="G900" s="19">
        <f>+B900/C900-1</f>
        <v>4.0194184893251883E-3</v>
      </c>
    </row>
    <row r="901" spans="1:7" x14ac:dyDescent="0.2">
      <c r="A901" s="14" t="s">
        <v>668</v>
      </c>
      <c r="B901" s="20">
        <v>383.12</v>
      </c>
      <c r="C901" s="20">
        <v>386.41</v>
      </c>
      <c r="D901" s="20">
        <v>389.84</v>
      </c>
      <c r="E901" s="20">
        <v>378.65</v>
      </c>
      <c r="F901" s="17">
        <v>323162</v>
      </c>
      <c r="G901" s="19">
        <f>+B901/C901-1</f>
        <v>-8.5142724049585006E-3</v>
      </c>
    </row>
    <row r="902" spans="1:7" x14ac:dyDescent="0.2">
      <c r="A902" s="14" t="s">
        <v>669</v>
      </c>
      <c r="B902" s="20">
        <v>381.8</v>
      </c>
      <c r="C902" s="20">
        <v>379</v>
      </c>
      <c r="D902" s="20">
        <v>385.02</v>
      </c>
      <c r="E902" s="20">
        <v>377.53</v>
      </c>
      <c r="F902" s="17">
        <v>267158</v>
      </c>
      <c r="G902" s="19">
        <f>+B902/C902-1</f>
        <v>7.3878627968337884E-3</v>
      </c>
    </row>
    <row r="903" spans="1:7" x14ac:dyDescent="0.2">
      <c r="A903" s="14" t="s">
        <v>670</v>
      </c>
      <c r="B903" s="20">
        <v>375.91</v>
      </c>
      <c r="C903" s="20">
        <v>365.13</v>
      </c>
      <c r="D903" s="20">
        <v>378.25940000000003</v>
      </c>
      <c r="E903" s="20">
        <v>362</v>
      </c>
      <c r="F903" s="17">
        <v>273595</v>
      </c>
      <c r="G903" s="19">
        <f>+B903/C903-1</f>
        <v>2.9523731273793041E-2</v>
      </c>
    </row>
    <row r="904" spans="1:7" x14ac:dyDescent="0.2">
      <c r="A904" s="14" t="s">
        <v>671</v>
      </c>
      <c r="B904" s="20">
        <v>372.94</v>
      </c>
      <c r="C904" s="20">
        <v>376.42</v>
      </c>
      <c r="D904" s="20">
        <v>379.33</v>
      </c>
      <c r="E904" s="20">
        <v>368.57470000000001</v>
      </c>
      <c r="F904" s="17">
        <v>290433</v>
      </c>
      <c r="G904" s="19">
        <f>+B904/C904-1</f>
        <v>-9.244992295839749E-3</v>
      </c>
    </row>
    <row r="905" spans="1:7" x14ac:dyDescent="0.2">
      <c r="A905" s="14" t="s">
        <v>672</v>
      </c>
      <c r="B905" s="20">
        <v>373.78</v>
      </c>
      <c r="C905" s="20">
        <v>366.23</v>
      </c>
      <c r="D905" s="20">
        <v>376.39</v>
      </c>
      <c r="E905" s="20">
        <v>365.16019999999997</v>
      </c>
      <c r="F905" s="17">
        <v>501066</v>
      </c>
      <c r="G905" s="19">
        <f>+B905/C905-1</f>
        <v>2.061546022991001E-2</v>
      </c>
    </row>
    <row r="906" spans="1:7" x14ac:dyDescent="0.2">
      <c r="A906" s="18">
        <v>44175</v>
      </c>
      <c r="B906" s="20">
        <v>366.84</v>
      </c>
      <c r="C906" s="20">
        <v>368.48</v>
      </c>
      <c r="D906" s="20">
        <v>370.32</v>
      </c>
      <c r="E906" s="20">
        <v>358.07</v>
      </c>
      <c r="F906" s="17">
        <v>417752</v>
      </c>
      <c r="G906" s="19">
        <f>+B906/C906-1</f>
        <v>-4.4507164567956226E-3</v>
      </c>
    </row>
    <row r="907" spans="1:7" x14ac:dyDescent="0.2">
      <c r="A907" s="18">
        <v>44084</v>
      </c>
      <c r="B907" s="20">
        <v>366</v>
      </c>
      <c r="C907" s="20">
        <v>361</v>
      </c>
      <c r="D907" s="20">
        <v>368.43</v>
      </c>
      <c r="E907" s="20">
        <v>360.8</v>
      </c>
      <c r="F907" s="17">
        <v>525479</v>
      </c>
      <c r="G907" s="19">
        <f>+B907/C907-1</f>
        <v>1.3850415512465464E-2</v>
      </c>
    </row>
    <row r="908" spans="1:7" x14ac:dyDescent="0.2">
      <c r="A908" s="18">
        <v>44053</v>
      </c>
      <c r="B908" s="20">
        <v>359.53</v>
      </c>
      <c r="C908" s="20">
        <v>359.7</v>
      </c>
      <c r="D908" s="20">
        <v>361.92</v>
      </c>
      <c r="E908" s="20">
        <v>354.63499999999999</v>
      </c>
      <c r="F908" s="17">
        <v>492799</v>
      </c>
      <c r="G908" s="19">
        <f>+B908/C908-1</f>
        <v>-4.7261606894644093E-4</v>
      </c>
    </row>
    <row r="909" spans="1:7" x14ac:dyDescent="0.2">
      <c r="A909" s="18">
        <v>44022</v>
      </c>
      <c r="B909" s="20">
        <v>351.83</v>
      </c>
      <c r="C909" s="20">
        <v>341.99</v>
      </c>
      <c r="D909" s="20">
        <v>353.15</v>
      </c>
      <c r="E909" s="20">
        <v>335.61</v>
      </c>
      <c r="F909" s="17">
        <v>573683</v>
      </c>
      <c r="G909" s="19">
        <f>+B909/C909-1</f>
        <v>2.8772771133658726E-2</v>
      </c>
    </row>
    <row r="910" spans="1:7" x14ac:dyDescent="0.2">
      <c r="A910" s="18">
        <v>43992</v>
      </c>
      <c r="B910" s="20">
        <v>339.28</v>
      </c>
      <c r="C910" s="20">
        <v>342.38</v>
      </c>
      <c r="D910" s="20">
        <v>346.15</v>
      </c>
      <c r="E910" s="20">
        <v>335.3</v>
      </c>
      <c r="F910" s="17">
        <v>713549</v>
      </c>
      <c r="G910" s="19">
        <f>+B910/C910-1</f>
        <v>-9.0542671885041059E-3</v>
      </c>
    </row>
    <row r="911" spans="1:7" x14ac:dyDescent="0.2">
      <c r="A911" s="18">
        <v>43961</v>
      </c>
      <c r="B911" s="20">
        <v>342.87</v>
      </c>
      <c r="C911" s="20">
        <v>331.89</v>
      </c>
      <c r="D911" s="20">
        <v>344.65</v>
      </c>
      <c r="E911" s="20">
        <v>327.02</v>
      </c>
      <c r="F911" s="17">
        <v>661033</v>
      </c>
      <c r="G911" s="19">
        <f>+B911/C911-1</f>
        <v>3.3083250474554848E-2</v>
      </c>
    </row>
    <row r="912" spans="1:7" x14ac:dyDescent="0.2">
      <c r="A912" s="18">
        <v>43871</v>
      </c>
      <c r="B912" s="20">
        <v>331.53</v>
      </c>
      <c r="C912" s="20">
        <v>326</v>
      </c>
      <c r="D912" s="20">
        <v>335.2</v>
      </c>
      <c r="E912" s="20">
        <v>320.95</v>
      </c>
      <c r="F912" s="17">
        <v>826221</v>
      </c>
      <c r="G912" s="19">
        <f>+B912/C912-1</f>
        <v>1.6963190184049015E-2</v>
      </c>
    </row>
    <row r="913" spans="1:7" x14ac:dyDescent="0.2">
      <c r="A913" s="18">
        <v>43840</v>
      </c>
      <c r="B913" s="20">
        <v>320.44</v>
      </c>
      <c r="C913" s="20">
        <v>315.56</v>
      </c>
      <c r="D913" s="20">
        <v>321.29000000000002</v>
      </c>
      <c r="E913" s="20">
        <v>313.52999999999997</v>
      </c>
      <c r="F913" s="17">
        <v>776542</v>
      </c>
      <c r="G913" s="19">
        <f>+B913/C913-1</f>
        <v>1.5464570921536192E-2</v>
      </c>
    </row>
    <row r="914" spans="1:7" x14ac:dyDescent="0.2">
      <c r="A914" s="14" t="s">
        <v>673</v>
      </c>
      <c r="B914" s="20">
        <v>311.3</v>
      </c>
      <c r="C914" s="20">
        <v>302.35000000000002</v>
      </c>
      <c r="D914" s="20">
        <v>312.72000000000003</v>
      </c>
      <c r="E914" s="20">
        <v>301.28500000000003</v>
      </c>
      <c r="F914" s="17">
        <v>904078</v>
      </c>
      <c r="G914" s="19">
        <f>+B914/C914-1</f>
        <v>2.9601455267074472E-2</v>
      </c>
    </row>
    <row r="915" spans="1:7" x14ac:dyDescent="0.2">
      <c r="A915" s="14" t="s">
        <v>674</v>
      </c>
      <c r="B915" s="20">
        <v>303.83</v>
      </c>
      <c r="C915" s="20">
        <v>292.57</v>
      </c>
      <c r="D915" s="20">
        <v>304.93</v>
      </c>
      <c r="E915" s="20">
        <v>292.23</v>
      </c>
      <c r="F915" s="17">
        <v>671954</v>
      </c>
      <c r="G915" s="19">
        <f>+B915/C915-1</f>
        <v>3.8486516047441688E-2</v>
      </c>
    </row>
    <row r="916" spans="1:7" x14ac:dyDescent="0.2">
      <c r="A916" s="14" t="s">
        <v>675</v>
      </c>
      <c r="B916" s="20">
        <v>290.83</v>
      </c>
      <c r="C916" s="20">
        <v>288.68</v>
      </c>
      <c r="D916" s="20">
        <v>291.64999999999998</v>
      </c>
      <c r="E916" s="20">
        <v>286</v>
      </c>
      <c r="F916" s="17">
        <v>307522</v>
      </c>
      <c r="G916" s="19">
        <f>+B916/C916-1</f>
        <v>7.4476929472078179E-3</v>
      </c>
    </row>
    <row r="917" spans="1:7" x14ac:dyDescent="0.2">
      <c r="A917" s="14" t="s">
        <v>676</v>
      </c>
      <c r="B917" s="20">
        <v>283.7</v>
      </c>
      <c r="C917" s="20">
        <v>273.27999999999997</v>
      </c>
      <c r="D917" s="20">
        <v>285.36</v>
      </c>
      <c r="E917" s="20">
        <v>270.20999999999998</v>
      </c>
      <c r="F917" s="17">
        <v>291881</v>
      </c>
      <c r="G917" s="19">
        <f>+B917/C917-1</f>
        <v>3.812939110070257E-2</v>
      </c>
    </row>
    <row r="918" spans="1:7" x14ac:dyDescent="0.2">
      <c r="A918" s="14" t="s">
        <v>677</v>
      </c>
      <c r="B918" s="20">
        <v>273.41000000000003</v>
      </c>
      <c r="C918" s="20">
        <v>273.47000000000003</v>
      </c>
      <c r="D918" s="20">
        <v>278.89999999999998</v>
      </c>
      <c r="E918" s="20">
        <v>265.70999999999998</v>
      </c>
      <c r="F918" s="17">
        <v>334480</v>
      </c>
      <c r="G918" s="19">
        <f>+B918/C918-1</f>
        <v>-2.1940249387497612E-4</v>
      </c>
    </row>
    <row r="919" spans="1:7" x14ac:dyDescent="0.2">
      <c r="A919" s="14" t="s">
        <v>678</v>
      </c>
      <c r="B919" s="20">
        <v>275.52999999999997</v>
      </c>
      <c r="C919" s="20">
        <v>279.64999999999998</v>
      </c>
      <c r="D919" s="20">
        <v>283.49990000000003</v>
      </c>
      <c r="E919" s="20">
        <v>273.44839999999999</v>
      </c>
      <c r="F919" s="17">
        <v>249204</v>
      </c>
      <c r="G919" s="19">
        <f>+B919/C919-1</f>
        <v>-1.4732701591274822E-2</v>
      </c>
    </row>
    <row r="920" spans="1:7" x14ac:dyDescent="0.2">
      <c r="A920" s="14" t="s">
        <v>679</v>
      </c>
      <c r="B920" s="20">
        <v>280.08</v>
      </c>
      <c r="C920" s="20">
        <v>275.98</v>
      </c>
      <c r="D920" s="20">
        <v>280.33999999999997</v>
      </c>
      <c r="E920" s="20">
        <v>271.45</v>
      </c>
      <c r="F920" s="17">
        <v>339873</v>
      </c>
      <c r="G920" s="19">
        <f>+B920/C920-1</f>
        <v>1.4856148996303942E-2</v>
      </c>
    </row>
    <row r="921" spans="1:7" x14ac:dyDescent="0.2">
      <c r="A921" s="14" t="s">
        <v>680</v>
      </c>
      <c r="B921" s="20">
        <v>274.32</v>
      </c>
      <c r="C921" s="20">
        <v>268.07</v>
      </c>
      <c r="D921" s="20">
        <v>274.37</v>
      </c>
      <c r="E921" s="20">
        <v>265</v>
      </c>
      <c r="F921" s="17">
        <v>541734</v>
      </c>
      <c r="G921" s="19">
        <f>+B921/C921-1</f>
        <v>2.3314805834296903E-2</v>
      </c>
    </row>
    <row r="922" spans="1:7" x14ac:dyDescent="0.2">
      <c r="A922" s="14" t="s">
        <v>681</v>
      </c>
      <c r="B922" s="20">
        <v>273.7</v>
      </c>
      <c r="C922" s="20">
        <v>279.31</v>
      </c>
      <c r="D922" s="20">
        <v>282.32499999999999</v>
      </c>
      <c r="E922" s="20">
        <v>269.77</v>
      </c>
      <c r="F922" s="17">
        <v>649133</v>
      </c>
      <c r="G922" s="19">
        <f>+B922/C922-1</f>
        <v>-2.0085209981740793E-2</v>
      </c>
    </row>
    <row r="923" spans="1:7" x14ac:dyDescent="0.2">
      <c r="A923" s="14" t="s">
        <v>682</v>
      </c>
      <c r="B923" s="20">
        <v>278.93</v>
      </c>
      <c r="C923" s="20">
        <v>271.98</v>
      </c>
      <c r="D923" s="20">
        <v>279.10000000000002</v>
      </c>
      <c r="E923" s="20">
        <v>270.76</v>
      </c>
      <c r="F923" s="17">
        <v>434842</v>
      </c>
      <c r="G923" s="19">
        <f>+B923/C923-1</f>
        <v>2.5553349510993417E-2</v>
      </c>
    </row>
    <row r="924" spans="1:7" x14ac:dyDescent="0.2">
      <c r="A924" s="14" t="s">
        <v>683</v>
      </c>
      <c r="B924" s="20">
        <v>280.55</v>
      </c>
      <c r="C924" s="20">
        <v>285.74</v>
      </c>
      <c r="D924" s="20">
        <v>291.71969999999999</v>
      </c>
      <c r="E924" s="20">
        <v>280.42750000000001</v>
      </c>
      <c r="F924" s="17">
        <v>359783</v>
      </c>
      <c r="G924" s="19">
        <f>+B924/C924-1</f>
        <v>-1.8163365297123257E-2</v>
      </c>
    </row>
    <row r="925" spans="1:7" x14ac:dyDescent="0.2">
      <c r="A925" s="14" t="s">
        <v>684</v>
      </c>
      <c r="B925" s="20">
        <v>280.08999999999997</v>
      </c>
      <c r="C925" s="20">
        <v>275.39</v>
      </c>
      <c r="D925" s="20">
        <v>280.71460000000002</v>
      </c>
      <c r="E925" s="20">
        <v>273.74</v>
      </c>
      <c r="F925" s="17">
        <v>368598</v>
      </c>
      <c r="G925" s="19">
        <f>+B925/C925-1</f>
        <v>1.7066705399614968E-2</v>
      </c>
    </row>
    <row r="926" spans="1:7" x14ac:dyDescent="0.2">
      <c r="A926" s="14" t="s">
        <v>685</v>
      </c>
      <c r="B926" s="20">
        <v>272.64</v>
      </c>
      <c r="C926" s="20">
        <v>269.04000000000002</v>
      </c>
      <c r="D926" s="20">
        <v>274.52</v>
      </c>
      <c r="E926" s="20">
        <v>268.72500000000002</v>
      </c>
      <c r="F926" s="17">
        <v>284074</v>
      </c>
      <c r="G926" s="19">
        <f>+B926/C926-1</f>
        <v>1.3380909901873128E-2</v>
      </c>
    </row>
    <row r="927" spans="1:7" x14ac:dyDescent="0.2">
      <c r="A927" s="18">
        <v>44144</v>
      </c>
      <c r="B927" s="20">
        <v>265.49</v>
      </c>
      <c r="C927" s="20">
        <v>278.64</v>
      </c>
      <c r="D927" s="20">
        <v>279</v>
      </c>
      <c r="E927" s="20">
        <v>263.35000000000002</v>
      </c>
      <c r="F927" s="17">
        <v>480258</v>
      </c>
      <c r="G927" s="19">
        <f>+B927/C927-1</f>
        <v>-4.7193511340798078E-2</v>
      </c>
    </row>
    <row r="928" spans="1:7" x14ac:dyDescent="0.2">
      <c r="A928" s="18">
        <v>44113</v>
      </c>
      <c r="B928" s="20">
        <v>275.49</v>
      </c>
      <c r="C928" s="20">
        <v>282.52</v>
      </c>
      <c r="D928" s="20">
        <v>289</v>
      </c>
      <c r="E928" s="20">
        <v>273.77</v>
      </c>
      <c r="F928" s="17">
        <v>296716</v>
      </c>
      <c r="G928" s="19">
        <f>+B928/C928-1</f>
        <v>-2.4883194110151385E-2</v>
      </c>
    </row>
    <row r="929" spans="1:7" x14ac:dyDescent="0.2">
      <c r="A929" s="18">
        <v>44083</v>
      </c>
      <c r="B929" s="20">
        <v>280.17</v>
      </c>
      <c r="C929" s="20">
        <v>279.52999999999997</v>
      </c>
      <c r="D929" s="20">
        <v>286.04000000000002</v>
      </c>
      <c r="E929" s="20">
        <v>278.33</v>
      </c>
      <c r="F929" s="17">
        <v>502133</v>
      </c>
      <c r="G929" s="19">
        <f>+B929/C929-1</f>
        <v>2.2895574714700828E-3</v>
      </c>
    </row>
    <row r="930" spans="1:7" x14ac:dyDescent="0.2">
      <c r="A930" s="18">
        <v>44052</v>
      </c>
      <c r="B930" s="20">
        <v>272.51</v>
      </c>
      <c r="C930" s="20">
        <v>259.10000000000002</v>
      </c>
      <c r="D930" s="20">
        <v>280.20999999999998</v>
      </c>
      <c r="E930" s="20">
        <v>257.87</v>
      </c>
      <c r="F930" s="17">
        <v>685584</v>
      </c>
      <c r="G930" s="19">
        <f>+B930/C930-1</f>
        <v>5.1756078734079392E-2</v>
      </c>
    </row>
    <row r="931" spans="1:7" x14ac:dyDescent="0.2">
      <c r="A931" s="18">
        <v>43930</v>
      </c>
      <c r="B931" s="20">
        <v>270.75</v>
      </c>
      <c r="C931" s="20">
        <v>280.04000000000002</v>
      </c>
      <c r="D931" s="20">
        <v>285.63</v>
      </c>
      <c r="E931" s="20">
        <v>265.14999999999998</v>
      </c>
      <c r="F931" s="17">
        <v>638837</v>
      </c>
      <c r="G931" s="19">
        <f>+B931/C931-1</f>
        <v>-3.3173832309670082E-2</v>
      </c>
    </row>
    <row r="932" spans="1:7" x14ac:dyDescent="0.2">
      <c r="A932" s="18">
        <v>43899</v>
      </c>
      <c r="B932" s="20">
        <v>284</v>
      </c>
      <c r="C932" s="20">
        <v>300.64999999999998</v>
      </c>
      <c r="D932" s="20">
        <v>300.64999999999998</v>
      </c>
      <c r="E932" s="20">
        <v>280.06</v>
      </c>
      <c r="F932" s="17">
        <v>792020</v>
      </c>
      <c r="G932" s="19">
        <f>+B932/C932-1</f>
        <v>-5.5380009978380107E-2</v>
      </c>
    </row>
    <row r="933" spans="1:7" x14ac:dyDescent="0.2">
      <c r="A933" s="18">
        <v>43870</v>
      </c>
      <c r="B933" s="20">
        <v>305.3</v>
      </c>
      <c r="C933" s="20">
        <v>311.48</v>
      </c>
      <c r="D933" s="20">
        <v>311.48</v>
      </c>
      <c r="E933" s="20">
        <v>301.47500000000002</v>
      </c>
      <c r="F933" s="17">
        <v>463143</v>
      </c>
      <c r="G933" s="19">
        <f>+B933/C933-1</f>
        <v>-1.9840760241428002E-2</v>
      </c>
    </row>
    <row r="934" spans="1:7" x14ac:dyDescent="0.2">
      <c r="A934" s="18">
        <v>43839</v>
      </c>
      <c r="B934" s="20">
        <v>307.52</v>
      </c>
      <c r="C934" s="20">
        <v>302.95</v>
      </c>
      <c r="D934" s="20">
        <v>311.89</v>
      </c>
      <c r="E934" s="20">
        <v>300.79000000000002</v>
      </c>
      <c r="F934" s="17">
        <v>392803</v>
      </c>
      <c r="G934" s="19">
        <f>+B934/C934-1</f>
        <v>1.5084997524343891E-2</v>
      </c>
    </row>
    <row r="935" spans="1:7" x14ac:dyDescent="0.2">
      <c r="A935" s="14" t="s">
        <v>686</v>
      </c>
      <c r="B935" s="20">
        <v>299.45999999999998</v>
      </c>
      <c r="C935" s="20">
        <v>299.64999999999998</v>
      </c>
      <c r="D935" s="20">
        <v>305.71629999999999</v>
      </c>
      <c r="E935" s="20">
        <v>299.43</v>
      </c>
      <c r="F935" s="17">
        <v>606667</v>
      </c>
      <c r="G935" s="19">
        <f>+B935/C935-1</f>
        <v>-6.3407308526608475E-4</v>
      </c>
    </row>
    <row r="936" spans="1:7" x14ac:dyDescent="0.2">
      <c r="A936" s="14" t="s">
        <v>687</v>
      </c>
      <c r="B936" s="20">
        <v>299.83999999999997</v>
      </c>
      <c r="C936" s="20">
        <v>294.94</v>
      </c>
      <c r="D936" s="20">
        <v>301.64999999999998</v>
      </c>
      <c r="E936" s="20">
        <v>294.75</v>
      </c>
      <c r="F936" s="17">
        <v>317062</v>
      </c>
      <c r="G936" s="19">
        <f>+B936/C936-1</f>
        <v>1.6613548518342736E-2</v>
      </c>
    </row>
    <row r="937" spans="1:7" x14ac:dyDescent="0.2">
      <c r="A937" s="14" t="s">
        <v>688</v>
      </c>
      <c r="B937" s="20">
        <v>293</v>
      </c>
      <c r="C937" s="20">
        <v>295.67</v>
      </c>
      <c r="D937" s="20">
        <v>298.52999999999997</v>
      </c>
      <c r="E937" s="20">
        <v>291.08</v>
      </c>
      <c r="F937" s="17">
        <v>372786</v>
      </c>
      <c r="G937" s="19">
        <f>+B937/C937-1</f>
        <v>-9.0303378766869447E-3</v>
      </c>
    </row>
    <row r="938" spans="1:7" x14ac:dyDescent="0.2">
      <c r="A938" s="14" t="s">
        <v>689</v>
      </c>
      <c r="B938" s="20">
        <v>295.83999999999997</v>
      </c>
      <c r="C938" s="20">
        <v>289.57</v>
      </c>
      <c r="D938" s="20">
        <v>300.06</v>
      </c>
      <c r="E938" s="20">
        <v>289.29000000000002</v>
      </c>
      <c r="F938" s="17">
        <v>400354</v>
      </c>
      <c r="G938" s="19">
        <f>+B938/C938-1</f>
        <v>2.1652795524398138E-2</v>
      </c>
    </row>
    <row r="939" spans="1:7" x14ac:dyDescent="0.2">
      <c r="A939" s="14" t="s">
        <v>690</v>
      </c>
      <c r="B939" s="20">
        <v>287.27</v>
      </c>
      <c r="C939" s="20">
        <v>284.33999999999997</v>
      </c>
      <c r="D939" s="20">
        <v>287.98</v>
      </c>
      <c r="E939" s="20">
        <v>283.37</v>
      </c>
      <c r="F939" s="17">
        <v>341740</v>
      </c>
      <c r="G939" s="19">
        <f>+B939/C939-1</f>
        <v>1.0304564957445361E-2</v>
      </c>
    </row>
    <row r="940" spans="1:7" x14ac:dyDescent="0.2">
      <c r="A940" s="14" t="s">
        <v>691</v>
      </c>
      <c r="B940" s="20">
        <v>284.43</v>
      </c>
      <c r="C940" s="20">
        <v>289.64999999999998</v>
      </c>
      <c r="D940" s="20">
        <v>290</v>
      </c>
      <c r="E940" s="20">
        <v>283.08</v>
      </c>
      <c r="F940" s="17">
        <v>300808</v>
      </c>
      <c r="G940" s="19">
        <f>+B940/C940-1</f>
        <v>-1.8021750388399704E-2</v>
      </c>
    </row>
    <row r="941" spans="1:7" x14ac:dyDescent="0.2">
      <c r="A941" s="14" t="s">
        <v>692</v>
      </c>
      <c r="B941" s="20">
        <v>287.20999999999998</v>
      </c>
      <c r="C941" s="20">
        <v>292.69</v>
      </c>
      <c r="D941" s="20">
        <v>292.69</v>
      </c>
      <c r="E941" s="20">
        <v>286.44</v>
      </c>
      <c r="F941" s="17">
        <v>278177</v>
      </c>
      <c r="G941" s="19">
        <f>+B941/C941-1</f>
        <v>-1.8722880863712543E-2</v>
      </c>
    </row>
    <row r="942" spans="1:7" x14ac:dyDescent="0.2">
      <c r="A942" s="14" t="s">
        <v>693</v>
      </c>
      <c r="B942" s="20">
        <v>293.43</v>
      </c>
      <c r="C942" s="20">
        <v>290.02999999999997</v>
      </c>
      <c r="D942" s="20">
        <v>297.49</v>
      </c>
      <c r="E942" s="20">
        <v>290.02999999999997</v>
      </c>
      <c r="F942" s="17">
        <v>427663</v>
      </c>
      <c r="G942" s="19">
        <f>+B942/C942-1</f>
        <v>1.172292521463314E-2</v>
      </c>
    </row>
    <row r="943" spans="1:7" x14ac:dyDescent="0.2">
      <c r="A943" s="14" t="s">
        <v>694</v>
      </c>
      <c r="B943" s="20">
        <v>293</v>
      </c>
      <c r="C943" s="20">
        <v>293</v>
      </c>
      <c r="D943" s="20">
        <v>295.13749999999999</v>
      </c>
      <c r="E943" s="20">
        <v>287.31</v>
      </c>
      <c r="F943" s="17">
        <v>393716</v>
      </c>
      <c r="G943" s="19">
        <f>+B943/C943-1</f>
        <v>0</v>
      </c>
    </row>
    <row r="944" spans="1:7" x14ac:dyDescent="0.2">
      <c r="A944" s="14" t="s">
        <v>695</v>
      </c>
      <c r="B944" s="20">
        <v>292.31</v>
      </c>
      <c r="C944" s="20">
        <v>299.82</v>
      </c>
      <c r="D944" s="20">
        <v>301.06</v>
      </c>
      <c r="E944" s="20">
        <v>291.13</v>
      </c>
      <c r="F944" s="17">
        <v>401235</v>
      </c>
      <c r="G944" s="19">
        <f>+B944/C944-1</f>
        <v>-2.5048362350743703E-2</v>
      </c>
    </row>
    <row r="945" spans="1:7" x14ac:dyDescent="0.2">
      <c r="A945" s="14" t="s">
        <v>696</v>
      </c>
      <c r="B945" s="20">
        <v>299.05</v>
      </c>
      <c r="C945" s="20">
        <v>306.3</v>
      </c>
      <c r="D945" s="20">
        <v>307.32470000000001</v>
      </c>
      <c r="E945" s="20">
        <v>298.79000000000002</v>
      </c>
      <c r="F945" s="17">
        <v>416830</v>
      </c>
      <c r="G945" s="19">
        <f>+B945/C945-1</f>
        <v>-2.3669604962455071E-2</v>
      </c>
    </row>
    <row r="946" spans="1:7" x14ac:dyDescent="0.2">
      <c r="A946" s="14" t="s">
        <v>697</v>
      </c>
      <c r="B946" s="20">
        <v>303.07</v>
      </c>
      <c r="C946" s="20">
        <v>304.17</v>
      </c>
      <c r="D946" s="20">
        <v>309.33</v>
      </c>
      <c r="E946" s="20">
        <v>300.64</v>
      </c>
      <c r="F946" s="17">
        <v>717762</v>
      </c>
      <c r="G946" s="19">
        <f>+B946/C946-1</f>
        <v>-3.6163987243975626E-3</v>
      </c>
    </row>
    <row r="947" spans="1:7" x14ac:dyDescent="0.2">
      <c r="A947" s="14" t="s">
        <v>698</v>
      </c>
      <c r="B947" s="20">
        <v>301.88</v>
      </c>
      <c r="C947" s="20">
        <v>288.06</v>
      </c>
      <c r="D947" s="20">
        <v>305.86</v>
      </c>
      <c r="E947" s="20">
        <v>288.06</v>
      </c>
      <c r="F947" s="17">
        <v>498318</v>
      </c>
      <c r="G947" s="19">
        <f>+B947/C947-1</f>
        <v>4.7976116086926313E-2</v>
      </c>
    </row>
    <row r="948" spans="1:7" x14ac:dyDescent="0.2">
      <c r="A948" s="18">
        <v>44173</v>
      </c>
      <c r="B948" s="20">
        <v>287.7</v>
      </c>
      <c r="C948" s="20">
        <v>286.94</v>
      </c>
      <c r="D948" s="20">
        <v>290.29000000000002</v>
      </c>
      <c r="E948" s="20">
        <v>285.39</v>
      </c>
      <c r="F948" s="17">
        <v>341939</v>
      </c>
      <c r="G948" s="19">
        <f>+B948/C948-1</f>
        <v>2.6486373457865753E-3</v>
      </c>
    </row>
    <row r="949" spans="1:7" x14ac:dyDescent="0.2">
      <c r="A949" s="18">
        <v>44143</v>
      </c>
      <c r="B949" s="20">
        <v>285.49</v>
      </c>
      <c r="C949" s="20">
        <v>289.20999999999998</v>
      </c>
      <c r="D949" s="20">
        <v>294.81</v>
      </c>
      <c r="E949" s="20">
        <v>282.63</v>
      </c>
      <c r="F949" s="17">
        <v>464896</v>
      </c>
      <c r="G949" s="19">
        <f>+B949/C949-1</f>
        <v>-1.2862625773659153E-2</v>
      </c>
    </row>
    <row r="950" spans="1:7" x14ac:dyDescent="0.2">
      <c r="A950" s="18">
        <v>44112</v>
      </c>
      <c r="B950" s="20">
        <v>289.44</v>
      </c>
      <c r="C950" s="20">
        <v>295.17</v>
      </c>
      <c r="D950" s="20">
        <v>295.17</v>
      </c>
      <c r="E950" s="20">
        <v>282</v>
      </c>
      <c r="F950" s="17">
        <v>669553</v>
      </c>
      <c r="G950" s="19">
        <f>+B950/C950-1</f>
        <v>-1.9412541924992421E-2</v>
      </c>
    </row>
    <row r="951" spans="1:7" x14ac:dyDescent="0.2">
      <c r="A951" s="18">
        <v>44020</v>
      </c>
      <c r="B951" s="20">
        <v>296.66000000000003</v>
      </c>
      <c r="C951" s="20">
        <v>297.61</v>
      </c>
      <c r="D951" s="20">
        <v>301.26</v>
      </c>
      <c r="E951" s="20">
        <v>292.69</v>
      </c>
      <c r="F951" s="17">
        <v>741262</v>
      </c>
      <c r="G951" s="19">
        <f>+B951/C951-1</f>
        <v>-3.1920970397499859E-3</v>
      </c>
    </row>
    <row r="952" spans="1:7" x14ac:dyDescent="0.2">
      <c r="A952" s="18">
        <v>43990</v>
      </c>
      <c r="B952" s="20">
        <v>298.66000000000003</v>
      </c>
      <c r="C952" s="20">
        <v>296.67</v>
      </c>
      <c r="D952" s="20">
        <v>302.49</v>
      </c>
      <c r="E952" s="20">
        <v>289.3</v>
      </c>
      <c r="F952" s="17">
        <v>663815</v>
      </c>
      <c r="G952" s="19">
        <f>+B952/C952-1</f>
        <v>6.7077898001146607E-3</v>
      </c>
    </row>
    <row r="953" spans="1:7" x14ac:dyDescent="0.2">
      <c r="A953" s="18">
        <v>43959</v>
      </c>
      <c r="B953" s="20">
        <v>302.05</v>
      </c>
      <c r="C953" s="20">
        <v>284.95999999999998</v>
      </c>
      <c r="D953" s="20">
        <v>304.66989999999998</v>
      </c>
      <c r="E953" s="20">
        <v>283.19</v>
      </c>
      <c r="F953" s="17">
        <v>1248431</v>
      </c>
      <c r="G953" s="19">
        <f>+B953/C953-1</f>
        <v>5.9973329590117919E-2</v>
      </c>
    </row>
    <row r="954" spans="1:7" x14ac:dyDescent="0.2">
      <c r="A954" s="18">
        <v>43929</v>
      </c>
      <c r="B954" s="20">
        <v>285.5</v>
      </c>
      <c r="C954" s="20">
        <v>286.83</v>
      </c>
      <c r="D954" s="20">
        <v>288.73</v>
      </c>
      <c r="E954" s="20">
        <v>281.45</v>
      </c>
      <c r="F954" s="17">
        <v>748643</v>
      </c>
      <c r="G954" s="19">
        <f>+B954/C954-1</f>
        <v>-4.636892933096215E-3</v>
      </c>
    </row>
    <row r="955" spans="1:7" x14ac:dyDescent="0.2">
      <c r="A955" s="18">
        <v>43898</v>
      </c>
      <c r="B955" s="20">
        <v>288.08</v>
      </c>
      <c r="C955" s="20">
        <v>286.13</v>
      </c>
      <c r="D955" s="20">
        <v>290.32</v>
      </c>
      <c r="E955" s="20">
        <v>283.24</v>
      </c>
      <c r="F955" s="17">
        <v>604614</v>
      </c>
      <c r="G955" s="19">
        <f>+B955/C955-1</f>
        <v>6.8150840527032575E-3</v>
      </c>
    </row>
    <row r="956" spans="1:7" x14ac:dyDescent="0.2">
      <c r="A956" s="14" t="s">
        <v>699</v>
      </c>
      <c r="B956" s="20">
        <v>284.37</v>
      </c>
      <c r="C956" s="20">
        <v>289.94</v>
      </c>
      <c r="D956" s="20">
        <v>290</v>
      </c>
      <c r="E956" s="20">
        <v>277.23</v>
      </c>
      <c r="F956" s="17">
        <v>562851</v>
      </c>
      <c r="G956" s="19">
        <f>+B956/C956-1</f>
        <v>-1.9210871214734082E-2</v>
      </c>
    </row>
    <row r="957" spans="1:7" x14ac:dyDescent="0.2">
      <c r="A957" s="14" t="s">
        <v>700</v>
      </c>
      <c r="B957" s="20">
        <v>286.52999999999997</v>
      </c>
      <c r="C957" s="20">
        <v>288.57</v>
      </c>
      <c r="D957" s="20">
        <v>289.08</v>
      </c>
      <c r="E957" s="20">
        <v>278.02999999999997</v>
      </c>
      <c r="F957" s="17">
        <v>515397</v>
      </c>
      <c r="G957" s="19">
        <f>+B957/C957-1</f>
        <v>-7.0693419274353575E-3</v>
      </c>
    </row>
    <row r="958" spans="1:7" x14ac:dyDescent="0.2">
      <c r="A958" s="14" t="s">
        <v>701</v>
      </c>
      <c r="B958" s="20">
        <v>294.42</v>
      </c>
      <c r="C958" s="20">
        <v>293</v>
      </c>
      <c r="D958" s="20">
        <v>295.06</v>
      </c>
      <c r="E958" s="20">
        <v>290</v>
      </c>
      <c r="F958" s="17">
        <v>320325</v>
      </c>
      <c r="G958" s="19">
        <f>+B958/C958-1</f>
        <v>4.846416382252583E-3</v>
      </c>
    </row>
    <row r="959" spans="1:7" x14ac:dyDescent="0.2">
      <c r="A959" s="14" t="s">
        <v>702</v>
      </c>
      <c r="B959" s="20">
        <v>286.79000000000002</v>
      </c>
      <c r="C959" s="20">
        <v>288.66000000000003</v>
      </c>
      <c r="D959" s="20">
        <v>292.39</v>
      </c>
      <c r="E959" s="20">
        <v>286.55</v>
      </c>
      <c r="F959" s="17">
        <v>244628</v>
      </c>
      <c r="G959" s="19">
        <f>+B959/C959-1</f>
        <v>-6.4782096584217186E-3</v>
      </c>
    </row>
    <row r="960" spans="1:7" x14ac:dyDescent="0.2">
      <c r="A960" s="14" t="s">
        <v>703</v>
      </c>
      <c r="B960" s="20">
        <v>290.29000000000002</v>
      </c>
      <c r="C960" s="20">
        <v>289.01</v>
      </c>
      <c r="D960" s="20">
        <v>291.8</v>
      </c>
      <c r="E960" s="20">
        <v>285.92</v>
      </c>
      <c r="F960" s="17">
        <v>206481</v>
      </c>
      <c r="G960" s="19">
        <f>+B960/C960-1</f>
        <v>4.4289124943774905E-3</v>
      </c>
    </row>
    <row r="961" spans="1:7" x14ac:dyDescent="0.2">
      <c r="A961" s="14" t="s">
        <v>704</v>
      </c>
      <c r="B961" s="20">
        <v>286.97000000000003</v>
      </c>
      <c r="C961" s="20">
        <v>287.12</v>
      </c>
      <c r="D961" s="20">
        <v>294.38</v>
      </c>
      <c r="E961" s="20">
        <v>282.04000000000002</v>
      </c>
      <c r="F961" s="17">
        <v>279777</v>
      </c>
      <c r="G961" s="19">
        <f>+B961/C961-1</f>
        <v>-5.2242964614090948E-4</v>
      </c>
    </row>
    <row r="962" spans="1:7" x14ac:dyDescent="0.2">
      <c r="A962" s="14" t="s">
        <v>705</v>
      </c>
      <c r="B962" s="20">
        <v>291.2</v>
      </c>
      <c r="C962" s="20">
        <v>298.01</v>
      </c>
      <c r="D962" s="20">
        <v>306.93619999999999</v>
      </c>
      <c r="E962" s="20">
        <v>287.83999999999997</v>
      </c>
      <c r="F962" s="17">
        <v>385098</v>
      </c>
      <c r="G962" s="19">
        <f>+B962/C962-1</f>
        <v>-2.285158216167249E-2</v>
      </c>
    </row>
    <row r="963" spans="1:7" x14ac:dyDescent="0.2">
      <c r="A963" s="14" t="s">
        <v>706</v>
      </c>
      <c r="B963" s="20">
        <v>298.06</v>
      </c>
      <c r="C963" s="20">
        <v>293.70999999999998</v>
      </c>
      <c r="D963" s="20">
        <v>301.93</v>
      </c>
      <c r="E963" s="20">
        <v>293.70999999999998</v>
      </c>
      <c r="F963" s="17">
        <v>263604</v>
      </c>
      <c r="G963" s="19">
        <f>+B963/C963-1</f>
        <v>1.4810527390964001E-2</v>
      </c>
    </row>
    <row r="964" spans="1:7" x14ac:dyDescent="0.2">
      <c r="A964" s="14" t="s">
        <v>707</v>
      </c>
      <c r="B964" s="20">
        <v>293.89999999999998</v>
      </c>
      <c r="C964" s="20">
        <v>305.45</v>
      </c>
      <c r="D964" s="20">
        <v>305.85000000000002</v>
      </c>
      <c r="E964" s="20">
        <v>292.45999999999998</v>
      </c>
      <c r="F964" s="17">
        <v>336858</v>
      </c>
      <c r="G964" s="19">
        <f>+B964/C964-1</f>
        <v>-3.7813062694385335E-2</v>
      </c>
    </row>
    <row r="965" spans="1:7" x14ac:dyDescent="0.2">
      <c r="A965" s="14" t="s">
        <v>708</v>
      </c>
      <c r="B965" s="20">
        <v>302.8</v>
      </c>
      <c r="C965" s="20">
        <v>296.27</v>
      </c>
      <c r="D965" s="20">
        <v>303.54000000000002</v>
      </c>
      <c r="E965" s="20">
        <v>292.73</v>
      </c>
      <c r="F965" s="17">
        <v>339075</v>
      </c>
      <c r="G965" s="19">
        <f>+B965/C965-1</f>
        <v>2.2040706112667507E-2</v>
      </c>
    </row>
    <row r="966" spans="1:7" x14ac:dyDescent="0.2">
      <c r="A966" s="14" t="s">
        <v>709</v>
      </c>
      <c r="B966" s="20">
        <v>295.07</v>
      </c>
      <c r="C966" s="20">
        <v>292.22000000000003</v>
      </c>
      <c r="D966" s="20">
        <v>296.93</v>
      </c>
      <c r="E966" s="20">
        <v>286.52</v>
      </c>
      <c r="F966" s="17">
        <v>313231</v>
      </c>
      <c r="G966" s="19">
        <f>+B966/C966-1</f>
        <v>9.7529258777631078E-3</v>
      </c>
    </row>
    <row r="967" spans="1:7" x14ac:dyDescent="0.2">
      <c r="A967" s="14" t="s">
        <v>710</v>
      </c>
      <c r="B967" s="20">
        <v>290.3</v>
      </c>
      <c r="C967" s="20">
        <v>291.29000000000002</v>
      </c>
      <c r="D967" s="20">
        <v>293.24</v>
      </c>
      <c r="E967" s="20">
        <v>285.89999999999998</v>
      </c>
      <c r="F967" s="17">
        <v>350312</v>
      </c>
      <c r="G967" s="19">
        <f>+B967/C967-1</f>
        <v>-3.3986748601050332E-3</v>
      </c>
    </row>
    <row r="968" spans="1:7" x14ac:dyDescent="0.2">
      <c r="A968" s="14" t="s">
        <v>711</v>
      </c>
      <c r="B968" s="20">
        <v>294.19</v>
      </c>
      <c r="C968" s="20">
        <v>291.45999999999998</v>
      </c>
      <c r="D968" s="20">
        <v>297.62</v>
      </c>
      <c r="E968" s="20">
        <v>289</v>
      </c>
      <c r="F968" s="17">
        <v>433836</v>
      </c>
      <c r="G968" s="19">
        <f>+B968/C968-1</f>
        <v>9.3666369313114561E-3</v>
      </c>
    </row>
    <row r="969" spans="1:7" x14ac:dyDescent="0.2">
      <c r="A969" s="14" t="s">
        <v>712</v>
      </c>
      <c r="B969" s="20">
        <v>286.44</v>
      </c>
      <c r="C969" s="20">
        <v>288.77999999999997</v>
      </c>
      <c r="D969" s="20">
        <v>289.57</v>
      </c>
      <c r="E969" s="20">
        <v>276.58999999999997</v>
      </c>
      <c r="F969" s="17">
        <v>852124</v>
      </c>
      <c r="G969" s="19">
        <f>+B969/C969-1</f>
        <v>-8.1030542281320672E-3</v>
      </c>
    </row>
    <row r="970" spans="1:7" x14ac:dyDescent="0.2">
      <c r="A970" s="14" t="s">
        <v>713</v>
      </c>
      <c r="B970" s="20">
        <v>290.25</v>
      </c>
      <c r="C970" s="20">
        <v>312.20999999999998</v>
      </c>
      <c r="D970" s="20">
        <v>312.64999999999998</v>
      </c>
      <c r="E970" s="20">
        <v>290.08</v>
      </c>
      <c r="F970" s="17">
        <v>619918</v>
      </c>
      <c r="G970" s="19">
        <f>+B970/C970-1</f>
        <v>-7.033727298933401E-2</v>
      </c>
    </row>
    <row r="971" spans="1:7" x14ac:dyDescent="0.2">
      <c r="A971" s="18">
        <v>44111</v>
      </c>
      <c r="B971" s="20">
        <v>309</v>
      </c>
      <c r="C971" s="20">
        <v>314</v>
      </c>
      <c r="D971" s="20">
        <v>315.23</v>
      </c>
      <c r="E971" s="20">
        <v>307.01</v>
      </c>
      <c r="F971" s="17">
        <v>421932</v>
      </c>
      <c r="G971" s="19">
        <f>+B971/C971-1</f>
        <v>-1.5923566878980888E-2</v>
      </c>
    </row>
    <row r="972" spans="1:7" x14ac:dyDescent="0.2">
      <c r="A972" s="18">
        <v>44081</v>
      </c>
      <c r="B972" s="20">
        <v>314.01</v>
      </c>
      <c r="C972" s="20">
        <v>322.60000000000002</v>
      </c>
      <c r="D972" s="20">
        <v>324.74</v>
      </c>
      <c r="E972" s="20">
        <v>309.49</v>
      </c>
      <c r="F972" s="17">
        <v>666583</v>
      </c>
      <c r="G972" s="19">
        <f>+B972/C972-1</f>
        <v>-2.6627402355858698E-2</v>
      </c>
    </row>
    <row r="973" spans="1:7" x14ac:dyDescent="0.2">
      <c r="A973" s="18">
        <v>44050</v>
      </c>
      <c r="B973" s="20">
        <v>319.14</v>
      </c>
      <c r="C973" s="20">
        <v>314.99</v>
      </c>
      <c r="D973" s="20">
        <v>320.16500000000002</v>
      </c>
      <c r="E973" s="20">
        <v>313.12</v>
      </c>
      <c r="F973" s="17">
        <v>387030</v>
      </c>
      <c r="G973" s="19">
        <f>+B973/C973-1</f>
        <v>1.3175021429251643E-2</v>
      </c>
    </row>
    <row r="974" spans="1:7" x14ac:dyDescent="0.2">
      <c r="A974" s="18">
        <v>44019</v>
      </c>
      <c r="B974" s="20">
        <v>313.73</v>
      </c>
      <c r="C974" s="20">
        <v>319.7</v>
      </c>
      <c r="D974" s="20">
        <v>326.29000000000002</v>
      </c>
      <c r="E974" s="20">
        <v>313.12</v>
      </c>
      <c r="F974" s="17">
        <v>519549</v>
      </c>
      <c r="G974" s="19">
        <f>+B974/C974-1</f>
        <v>-1.8673756646856332E-2</v>
      </c>
    </row>
    <row r="975" spans="1:7" x14ac:dyDescent="0.2">
      <c r="A975" s="18">
        <v>43989</v>
      </c>
      <c r="B975" s="20">
        <v>321.41000000000003</v>
      </c>
      <c r="C975" s="20">
        <v>326.17</v>
      </c>
      <c r="D975" s="20">
        <v>329.42</v>
      </c>
      <c r="E975" s="20">
        <v>321.07</v>
      </c>
      <c r="F975" s="17">
        <v>554651</v>
      </c>
      <c r="G975" s="19">
        <f>+B975/C975-1</f>
        <v>-1.459361682558169E-2</v>
      </c>
    </row>
    <row r="976" spans="1:7" x14ac:dyDescent="0.2">
      <c r="A976" s="18">
        <v>43868</v>
      </c>
      <c r="B976" s="20">
        <v>321.5</v>
      </c>
      <c r="C976" s="20">
        <v>327.78</v>
      </c>
      <c r="D976" s="20">
        <v>328.55</v>
      </c>
      <c r="E976" s="20">
        <v>320.36</v>
      </c>
      <c r="F976" s="17">
        <v>428368</v>
      </c>
      <c r="G976" s="19">
        <f>+B976/C976-1</f>
        <v>-1.9159192141070203E-2</v>
      </c>
    </row>
    <row r="977" spans="1:7" x14ac:dyDescent="0.2">
      <c r="A977" s="18">
        <v>43837</v>
      </c>
      <c r="B977" s="20">
        <v>320.26</v>
      </c>
      <c r="C977" s="20">
        <v>311.2</v>
      </c>
      <c r="D977" s="20">
        <v>323.16000000000003</v>
      </c>
      <c r="E977" s="20">
        <v>310.08670000000001</v>
      </c>
      <c r="F977" s="17">
        <v>561826</v>
      </c>
      <c r="G977" s="19">
        <f>+B977/C977-1</f>
        <v>2.9113110539845666E-2</v>
      </c>
    </row>
    <row r="978" spans="1:7" x14ac:dyDescent="0.2">
      <c r="A978" s="14" t="s">
        <v>714</v>
      </c>
      <c r="B978" s="20">
        <v>309.73</v>
      </c>
      <c r="C978" s="20">
        <v>301.93</v>
      </c>
      <c r="D978" s="20">
        <v>310.47000000000003</v>
      </c>
      <c r="E978" s="20">
        <v>299.01</v>
      </c>
      <c r="F978" s="17">
        <v>862949</v>
      </c>
      <c r="G978" s="19">
        <f>+B978/C978-1</f>
        <v>2.5833802537011952E-2</v>
      </c>
    </row>
    <row r="979" spans="1:7" x14ac:dyDescent="0.2">
      <c r="A979" s="14" t="s">
        <v>715</v>
      </c>
      <c r="B979" s="20">
        <v>300.36</v>
      </c>
      <c r="C979" s="20">
        <v>307</v>
      </c>
      <c r="D979" s="20">
        <v>309.45999999999998</v>
      </c>
      <c r="E979" s="20">
        <v>293.36</v>
      </c>
      <c r="F979" s="17">
        <v>770164</v>
      </c>
      <c r="G979" s="19">
        <f>+B979/C979-1</f>
        <v>-2.1628664495113914E-2</v>
      </c>
    </row>
    <row r="980" spans="1:7" x14ac:dyDescent="0.2">
      <c r="A980" s="14" t="s">
        <v>716</v>
      </c>
      <c r="B980" s="20">
        <v>306.37</v>
      </c>
      <c r="C980" s="20">
        <v>316.5</v>
      </c>
      <c r="D980" s="20">
        <v>318.95</v>
      </c>
      <c r="E980" s="20">
        <v>304.49</v>
      </c>
      <c r="F980" s="17">
        <v>1973697</v>
      </c>
      <c r="G980" s="19">
        <f>+B980/C980-1</f>
        <v>-3.2006319115323811E-2</v>
      </c>
    </row>
    <row r="981" spans="1:7" x14ac:dyDescent="0.2">
      <c r="A981" s="14" t="s">
        <v>717</v>
      </c>
      <c r="B981" s="20">
        <v>317.04000000000002</v>
      </c>
      <c r="C981" s="20">
        <v>310.89</v>
      </c>
      <c r="D981" s="20">
        <v>318.93</v>
      </c>
      <c r="E981" s="20">
        <v>307.67919999999998</v>
      </c>
      <c r="F981" s="17">
        <v>381811</v>
      </c>
      <c r="G981" s="19">
        <f>+B981/C981-1</f>
        <v>1.9781916433465385E-2</v>
      </c>
    </row>
    <row r="982" spans="1:7" x14ac:dyDescent="0.2">
      <c r="A982" s="14" t="s">
        <v>718</v>
      </c>
      <c r="B982" s="20">
        <v>312.57</v>
      </c>
      <c r="C982" s="20">
        <v>326.24</v>
      </c>
      <c r="D982" s="20">
        <v>331.93</v>
      </c>
      <c r="E982" s="20">
        <v>310.24</v>
      </c>
      <c r="F982" s="17">
        <v>684958</v>
      </c>
      <c r="G982" s="19">
        <f>+B982/C982-1</f>
        <v>-4.1901667484060878E-2</v>
      </c>
    </row>
    <row r="983" spans="1:7" x14ac:dyDescent="0.2">
      <c r="A983" s="14" t="s">
        <v>719</v>
      </c>
      <c r="B983" s="20">
        <v>329.64</v>
      </c>
      <c r="C983" s="20">
        <v>326.31</v>
      </c>
      <c r="D983" s="20">
        <v>331.3</v>
      </c>
      <c r="E983" s="20">
        <v>324</v>
      </c>
      <c r="F983" s="17">
        <v>493857</v>
      </c>
      <c r="G983" s="19">
        <f>+B983/C983-1</f>
        <v>1.0205019766479584E-2</v>
      </c>
    </row>
    <row r="984" spans="1:7" x14ac:dyDescent="0.2">
      <c r="A984" s="14" t="s">
        <v>720</v>
      </c>
      <c r="B984" s="20">
        <v>322.66000000000003</v>
      </c>
      <c r="C984" s="20">
        <v>318.97000000000003</v>
      </c>
      <c r="D984" s="20">
        <v>325.26499999999999</v>
      </c>
      <c r="E984" s="20">
        <v>318.97000000000003</v>
      </c>
      <c r="F984" s="17">
        <v>372259</v>
      </c>
      <c r="G984" s="19">
        <f>+B984/C984-1</f>
        <v>1.1568486064520211E-2</v>
      </c>
    </row>
    <row r="985" spans="1:7" x14ac:dyDescent="0.2">
      <c r="A985" s="14" t="s">
        <v>721</v>
      </c>
      <c r="B985" s="20">
        <v>318.16000000000003</v>
      </c>
      <c r="C985" s="20">
        <v>320.64999999999998</v>
      </c>
      <c r="D985" s="20">
        <v>324.31</v>
      </c>
      <c r="E985" s="20">
        <v>314.42079999999999</v>
      </c>
      <c r="F985" s="17">
        <v>722355</v>
      </c>
      <c r="G985" s="19">
        <f>+B985/C985-1</f>
        <v>-7.7654763761109136E-3</v>
      </c>
    </row>
    <row r="986" spans="1:7" x14ac:dyDescent="0.2">
      <c r="A986" s="14" t="s">
        <v>722</v>
      </c>
      <c r="B986" s="20">
        <v>316.3</v>
      </c>
      <c r="C986" s="20">
        <v>310.83999999999997</v>
      </c>
      <c r="D986" s="20">
        <v>319.93</v>
      </c>
      <c r="E986" s="20">
        <v>306.91000000000003</v>
      </c>
      <c r="F986" s="17">
        <v>578174</v>
      </c>
      <c r="G986" s="19">
        <f>+B986/C986-1</f>
        <v>1.7565306910307665E-2</v>
      </c>
    </row>
    <row r="987" spans="1:7" x14ac:dyDescent="0.2">
      <c r="A987" s="14" t="s">
        <v>723</v>
      </c>
      <c r="B987" s="20">
        <v>309.02</v>
      </c>
      <c r="C987" s="20">
        <v>317.48</v>
      </c>
      <c r="D987" s="20">
        <v>317.48</v>
      </c>
      <c r="E987" s="20">
        <v>308.66000000000003</v>
      </c>
      <c r="F987" s="17">
        <v>385688</v>
      </c>
      <c r="G987" s="19">
        <f>+B987/C987-1</f>
        <v>-2.6647347864432569E-2</v>
      </c>
    </row>
    <row r="988" spans="1:7" x14ac:dyDescent="0.2">
      <c r="A988" s="14" t="s">
        <v>724</v>
      </c>
      <c r="B988" s="20">
        <v>312.64</v>
      </c>
      <c r="C988" s="20">
        <v>319.04000000000002</v>
      </c>
      <c r="D988" s="20">
        <v>321.274</v>
      </c>
      <c r="E988" s="20">
        <v>306.3</v>
      </c>
      <c r="F988" s="17">
        <v>654976</v>
      </c>
      <c r="G988" s="19">
        <f>+B988/C988-1</f>
        <v>-2.006018054162495E-2</v>
      </c>
    </row>
    <row r="989" spans="1:7" x14ac:dyDescent="0.2">
      <c r="A989" s="14" t="s">
        <v>725</v>
      </c>
      <c r="B989" s="20">
        <v>307.72000000000003</v>
      </c>
      <c r="C989" s="20">
        <v>294.60000000000002</v>
      </c>
      <c r="D989" s="20">
        <v>311.24</v>
      </c>
      <c r="E989" s="20">
        <v>291.29000000000002</v>
      </c>
      <c r="F989" s="17">
        <v>533299</v>
      </c>
      <c r="G989" s="19">
        <f>+B989/C989-1</f>
        <v>4.4534962661235689E-2</v>
      </c>
    </row>
    <row r="990" spans="1:7" x14ac:dyDescent="0.2">
      <c r="A990" s="18">
        <v>44171</v>
      </c>
      <c r="B990" s="20">
        <v>302.8</v>
      </c>
      <c r="C990" s="20">
        <v>308.63</v>
      </c>
      <c r="D990" s="20">
        <v>315.91000000000003</v>
      </c>
      <c r="E990" s="20">
        <v>296.27</v>
      </c>
      <c r="F990" s="17">
        <v>629465</v>
      </c>
      <c r="G990" s="19">
        <f>+B990/C990-1</f>
        <v>-1.8889932929397557E-2</v>
      </c>
    </row>
    <row r="991" spans="1:7" x14ac:dyDescent="0.2">
      <c r="A991" s="18">
        <v>44141</v>
      </c>
      <c r="B991" s="20">
        <v>295.68</v>
      </c>
      <c r="C991" s="20">
        <v>313.77999999999997</v>
      </c>
      <c r="D991" s="20">
        <v>315</v>
      </c>
      <c r="E991" s="20">
        <v>294.64010000000002</v>
      </c>
      <c r="F991" s="17">
        <v>1024243</v>
      </c>
      <c r="G991" s="19">
        <f>+B991/C991-1</f>
        <v>-5.768372745235506E-2</v>
      </c>
    </row>
    <row r="992" spans="1:7" x14ac:dyDescent="0.2">
      <c r="A992" s="18">
        <v>44110</v>
      </c>
      <c r="B992" s="20">
        <v>331.5</v>
      </c>
      <c r="C992" s="20">
        <v>328.25</v>
      </c>
      <c r="D992" s="20">
        <v>336.86</v>
      </c>
      <c r="E992" s="20">
        <v>319.07</v>
      </c>
      <c r="F992" s="17">
        <v>733052</v>
      </c>
      <c r="G992" s="19">
        <f>+B992/C992-1</f>
        <v>9.9009900990099098E-3</v>
      </c>
    </row>
    <row r="993" spans="1:7" x14ac:dyDescent="0.2">
      <c r="A993" s="18">
        <v>44080</v>
      </c>
      <c r="B993" s="20">
        <v>327.60000000000002</v>
      </c>
      <c r="C993" s="20">
        <v>325</v>
      </c>
      <c r="D993" s="20">
        <v>331.45</v>
      </c>
      <c r="E993" s="20">
        <v>324.02</v>
      </c>
      <c r="F993" s="17">
        <v>751763</v>
      </c>
      <c r="G993" s="19">
        <f>+B993/C993-1</f>
        <v>8.0000000000000071E-3</v>
      </c>
    </row>
    <row r="994" spans="1:7" x14ac:dyDescent="0.2">
      <c r="A994" s="18">
        <v>44049</v>
      </c>
      <c r="B994" s="20">
        <v>331.02</v>
      </c>
      <c r="C994" s="20">
        <v>328.94</v>
      </c>
      <c r="D994" s="20">
        <v>333.4</v>
      </c>
      <c r="E994" s="20">
        <v>323.99</v>
      </c>
      <c r="F994" s="17">
        <v>828386</v>
      </c>
      <c r="G994" s="19">
        <f>+B994/C994-1</f>
        <v>6.3233416428527534E-3</v>
      </c>
    </row>
    <row r="995" spans="1:7" x14ac:dyDescent="0.2">
      <c r="A995" s="18">
        <v>43957</v>
      </c>
      <c r="B995" s="20">
        <v>329.78</v>
      </c>
      <c r="C995" s="20">
        <v>310.44</v>
      </c>
      <c r="D995" s="20">
        <v>330.61</v>
      </c>
      <c r="E995" s="20">
        <v>308.77999999999997</v>
      </c>
      <c r="F995" s="17">
        <v>1393405</v>
      </c>
      <c r="G995" s="19">
        <f>+B995/C995-1</f>
        <v>6.2298672851436532E-2</v>
      </c>
    </row>
    <row r="996" spans="1:7" x14ac:dyDescent="0.2">
      <c r="A996" s="18">
        <v>43927</v>
      </c>
      <c r="B996" s="20">
        <v>303.17</v>
      </c>
      <c r="C996" s="20">
        <v>303.77999999999997</v>
      </c>
      <c r="D996" s="20">
        <v>306.64999999999998</v>
      </c>
      <c r="E996" s="20">
        <v>298.19499999999999</v>
      </c>
      <c r="F996" s="17">
        <v>536615</v>
      </c>
      <c r="G996" s="19">
        <f>+B996/C996-1</f>
        <v>-2.0080321285138591E-3</v>
      </c>
    </row>
    <row r="997" spans="1:7" x14ac:dyDescent="0.2">
      <c r="A997" s="18">
        <v>43896</v>
      </c>
      <c r="B997" s="20">
        <v>306.98</v>
      </c>
      <c r="C997" s="20">
        <v>308.79000000000002</v>
      </c>
      <c r="D997" s="20">
        <v>310.45</v>
      </c>
      <c r="E997" s="20">
        <v>305.36</v>
      </c>
      <c r="F997" s="17">
        <v>469441</v>
      </c>
      <c r="G997" s="19">
        <f>+B997/C997-1</f>
        <v>-5.861588782020144E-3</v>
      </c>
    </row>
    <row r="998" spans="1:7" x14ac:dyDescent="0.2">
      <c r="A998" s="18">
        <v>43867</v>
      </c>
      <c r="B998" s="20">
        <v>306.83999999999997</v>
      </c>
      <c r="C998" s="20">
        <v>305.60000000000002</v>
      </c>
      <c r="D998" s="20">
        <v>308.33</v>
      </c>
      <c r="E998" s="20">
        <v>299.05</v>
      </c>
      <c r="F998" s="17">
        <v>561252</v>
      </c>
      <c r="G998" s="19">
        <f>+B998/C998-1</f>
        <v>4.0575916230365383E-3</v>
      </c>
    </row>
    <row r="999" spans="1:7" x14ac:dyDescent="0.2">
      <c r="A999" s="18">
        <v>43836</v>
      </c>
      <c r="B999" s="20">
        <v>305.61</v>
      </c>
      <c r="C999" s="20">
        <v>296.7</v>
      </c>
      <c r="D999" s="20">
        <v>309.27999999999997</v>
      </c>
      <c r="E999" s="20">
        <v>294.601</v>
      </c>
      <c r="F999" s="17">
        <v>752054</v>
      </c>
      <c r="G999" s="19">
        <f>+B999/C999-1</f>
        <v>3.0030333670374221E-2</v>
      </c>
    </row>
    <row r="1000" spans="1:7" x14ac:dyDescent="0.2">
      <c r="A1000" s="14" t="s">
        <v>726</v>
      </c>
      <c r="B1000" s="20">
        <v>297.23</v>
      </c>
      <c r="C1000" s="20">
        <v>288</v>
      </c>
      <c r="D1000" s="20">
        <v>297.64999999999998</v>
      </c>
      <c r="E1000" s="20">
        <v>286.41000000000003</v>
      </c>
      <c r="F1000" s="17">
        <v>1070991</v>
      </c>
      <c r="G1000" s="19">
        <f>+B1000/C1000-1</f>
        <v>3.2048611111111125E-2</v>
      </c>
    </row>
    <row r="1001" spans="1:7" x14ac:dyDescent="0.2">
      <c r="A1001" s="14" t="s">
        <v>727</v>
      </c>
      <c r="B1001" s="20">
        <v>287.20999999999998</v>
      </c>
      <c r="C1001" s="20">
        <v>287</v>
      </c>
      <c r="D1001" s="20">
        <v>298.5</v>
      </c>
      <c r="E1001" s="20">
        <v>285.04000000000002</v>
      </c>
      <c r="F1001" s="17">
        <v>800555</v>
      </c>
      <c r="G1001" s="19">
        <f>+B1001/C1001-1</f>
        <v>7.3170731707317138E-4</v>
      </c>
    </row>
    <row r="1002" spans="1:7" x14ac:dyDescent="0.2">
      <c r="A1002" s="14" t="s">
        <v>728</v>
      </c>
      <c r="B1002" s="20">
        <v>287.06</v>
      </c>
      <c r="C1002" s="20">
        <v>283.10000000000002</v>
      </c>
      <c r="D1002" s="20">
        <v>287.48</v>
      </c>
      <c r="E1002" s="20">
        <v>272.25</v>
      </c>
      <c r="F1002" s="17">
        <v>860960</v>
      </c>
      <c r="G1002" s="19">
        <f>+B1002/C1002-1</f>
        <v>1.3987990109501913E-2</v>
      </c>
    </row>
    <row r="1003" spans="1:7" x14ac:dyDescent="0.2">
      <c r="A1003" s="14" t="s">
        <v>729</v>
      </c>
      <c r="B1003" s="20">
        <v>280.3</v>
      </c>
      <c r="C1003" s="20">
        <v>280</v>
      </c>
      <c r="D1003" s="20">
        <v>283.98</v>
      </c>
      <c r="E1003" s="20">
        <v>275.55</v>
      </c>
      <c r="F1003" s="17">
        <v>785368</v>
      </c>
      <c r="G1003" s="19">
        <f>+B1003/C1003-1</f>
        <v>1.071428571428612E-3</v>
      </c>
    </row>
    <row r="1004" spans="1:7" x14ac:dyDescent="0.2">
      <c r="A1004" s="14" t="s">
        <v>730</v>
      </c>
      <c r="B1004" s="20">
        <v>269.35000000000002</v>
      </c>
      <c r="C1004" s="20">
        <v>274</v>
      </c>
      <c r="D1004" s="20">
        <v>274.68020000000001</v>
      </c>
      <c r="E1004" s="20">
        <v>267.07</v>
      </c>
      <c r="F1004" s="17">
        <v>648731</v>
      </c>
      <c r="G1004" s="19">
        <f>+B1004/C1004-1</f>
        <v>-1.6970802919707983E-2</v>
      </c>
    </row>
    <row r="1005" spans="1:7" x14ac:dyDescent="0.2">
      <c r="A1005" s="14" t="s">
        <v>731</v>
      </c>
      <c r="B1005" s="20">
        <v>274.27999999999997</v>
      </c>
      <c r="C1005" s="20">
        <v>275</v>
      </c>
      <c r="D1005" s="20">
        <v>277.74</v>
      </c>
      <c r="E1005" s="20">
        <v>268.26</v>
      </c>
      <c r="F1005" s="17">
        <v>598869</v>
      </c>
      <c r="G1005" s="19">
        <f>+B1005/C1005-1</f>
        <v>-2.6181818181819638E-3</v>
      </c>
    </row>
    <row r="1006" spans="1:7" x14ac:dyDescent="0.2">
      <c r="A1006" s="14" t="s">
        <v>732</v>
      </c>
      <c r="B1006" s="20">
        <v>273.47000000000003</v>
      </c>
      <c r="C1006" s="20">
        <v>276.01</v>
      </c>
      <c r="D1006" s="20">
        <v>280.94</v>
      </c>
      <c r="E1006" s="20">
        <v>268.61</v>
      </c>
      <c r="F1006" s="17">
        <v>1291565</v>
      </c>
      <c r="G1006" s="19">
        <f>+B1006/C1006-1</f>
        <v>-9.2025651244518336E-3</v>
      </c>
    </row>
    <row r="1007" spans="1:7" x14ac:dyDescent="0.2">
      <c r="A1007" s="14" t="s">
        <v>733</v>
      </c>
      <c r="B1007" s="20">
        <v>279.69</v>
      </c>
      <c r="C1007" s="20">
        <v>285.04000000000002</v>
      </c>
      <c r="D1007" s="20">
        <v>290.86</v>
      </c>
      <c r="E1007" s="20">
        <v>279.67</v>
      </c>
      <c r="F1007" s="17">
        <v>868439</v>
      </c>
      <c r="G1007" s="19">
        <f>+B1007/C1007-1</f>
        <v>-1.8769295537468533E-2</v>
      </c>
    </row>
    <row r="1008" spans="1:7" x14ac:dyDescent="0.2">
      <c r="A1008" s="14" t="s">
        <v>734</v>
      </c>
      <c r="B1008" s="20">
        <v>283.89999999999998</v>
      </c>
      <c r="C1008" s="20">
        <v>274</v>
      </c>
      <c r="D1008" s="20">
        <v>287.05</v>
      </c>
      <c r="E1008" s="20">
        <v>271.255</v>
      </c>
      <c r="F1008" s="17">
        <v>1519608</v>
      </c>
      <c r="G1008" s="19">
        <f>+B1008/C1008-1</f>
        <v>3.6131386861313786E-2</v>
      </c>
    </row>
    <row r="1009" spans="1:7" x14ac:dyDescent="0.2">
      <c r="A1009" s="14" t="s">
        <v>735</v>
      </c>
      <c r="B1009" s="20">
        <v>261.68</v>
      </c>
      <c r="C1009" s="20">
        <v>252.33</v>
      </c>
      <c r="D1009" s="20">
        <v>264.56</v>
      </c>
      <c r="E1009" s="20">
        <v>252.33</v>
      </c>
      <c r="F1009" s="17">
        <v>933118</v>
      </c>
      <c r="G1009" s="19">
        <f>+B1009/C1009-1</f>
        <v>3.7054650655887089E-2</v>
      </c>
    </row>
    <row r="1010" spans="1:7" x14ac:dyDescent="0.2">
      <c r="A1010" s="14" t="s">
        <v>736</v>
      </c>
      <c r="B1010" s="20">
        <v>252.81</v>
      </c>
      <c r="C1010" s="20">
        <v>239.94</v>
      </c>
      <c r="D1010" s="20">
        <v>252.95</v>
      </c>
      <c r="E1010" s="20">
        <v>233.27</v>
      </c>
      <c r="F1010" s="17">
        <v>1100203</v>
      </c>
      <c r="G1010" s="19">
        <f>+B1010/C1010-1</f>
        <v>5.3638409602400516E-2</v>
      </c>
    </row>
    <row r="1011" spans="1:7" x14ac:dyDescent="0.2">
      <c r="A1011" s="14" t="s">
        <v>737</v>
      </c>
      <c r="B1011" s="20">
        <v>243.31</v>
      </c>
      <c r="C1011" s="20">
        <v>262.35000000000002</v>
      </c>
      <c r="D1011" s="20">
        <v>263.73</v>
      </c>
      <c r="E1011" s="20">
        <v>240.16</v>
      </c>
      <c r="F1011" s="17">
        <v>1420804</v>
      </c>
      <c r="G1011" s="19">
        <f>+B1011/C1011-1</f>
        <v>-7.2574804650276437E-2</v>
      </c>
    </row>
    <row r="1012" spans="1:7" x14ac:dyDescent="0.2">
      <c r="A1012" s="18">
        <v>44170</v>
      </c>
      <c r="B1012" s="20">
        <v>263.45</v>
      </c>
      <c r="C1012" s="20">
        <v>275.14</v>
      </c>
      <c r="D1012" s="20">
        <v>276.05</v>
      </c>
      <c r="E1012" s="20">
        <v>263.11</v>
      </c>
      <c r="F1012" s="17">
        <v>565636</v>
      </c>
      <c r="G1012" s="19">
        <f>+B1012/C1012-1</f>
        <v>-4.2487460928981591E-2</v>
      </c>
    </row>
    <row r="1013" spans="1:7" x14ac:dyDescent="0.2">
      <c r="A1013" s="18">
        <v>44140</v>
      </c>
      <c r="B1013" s="20">
        <v>274.29000000000002</v>
      </c>
      <c r="C1013" s="20">
        <v>269.64999999999998</v>
      </c>
      <c r="D1013" s="20">
        <v>280.20999999999998</v>
      </c>
      <c r="E1013" s="20">
        <v>268.49</v>
      </c>
      <c r="F1013" s="17">
        <v>591525</v>
      </c>
      <c r="G1013" s="19">
        <f>+B1013/C1013-1</f>
        <v>1.7207491192286373E-2</v>
      </c>
    </row>
    <row r="1014" spans="1:7" x14ac:dyDescent="0.2">
      <c r="A1014" s="18">
        <v>44048</v>
      </c>
      <c r="B1014" s="20">
        <v>272.02999999999997</v>
      </c>
      <c r="C1014" s="20">
        <v>273.62</v>
      </c>
      <c r="D1014" s="20">
        <v>275.94330000000002</v>
      </c>
      <c r="E1014" s="20">
        <v>266.69</v>
      </c>
      <c r="F1014" s="17">
        <v>673111</v>
      </c>
      <c r="G1014" s="19">
        <f>+B1014/C1014-1</f>
        <v>-5.8109787296251048E-3</v>
      </c>
    </row>
    <row r="1015" spans="1:7" x14ac:dyDescent="0.2">
      <c r="A1015" s="18">
        <v>44017</v>
      </c>
      <c r="B1015" s="20">
        <v>268.82</v>
      </c>
      <c r="C1015" s="20">
        <v>261.64</v>
      </c>
      <c r="D1015" s="20">
        <v>274.99</v>
      </c>
      <c r="E1015" s="20">
        <v>261.64</v>
      </c>
      <c r="F1015" s="17">
        <v>1033311</v>
      </c>
      <c r="G1015" s="19">
        <f>+B1015/C1015-1</f>
        <v>2.7442287112062314E-2</v>
      </c>
    </row>
    <row r="1016" spans="1:7" x14ac:dyDescent="0.2">
      <c r="A1016" s="18">
        <v>43987</v>
      </c>
      <c r="B1016" s="20">
        <v>255.04</v>
      </c>
      <c r="C1016" s="20">
        <v>259.44</v>
      </c>
      <c r="D1016" s="20">
        <v>260.76240000000001</v>
      </c>
      <c r="E1016" s="20">
        <v>253.215</v>
      </c>
      <c r="F1016" s="17">
        <v>542333</v>
      </c>
      <c r="G1016" s="19">
        <f>+B1016/C1016-1</f>
        <v>-1.6959605303731085E-2</v>
      </c>
    </row>
    <row r="1017" spans="1:7" x14ac:dyDescent="0.2">
      <c r="A1017" s="18">
        <v>43956</v>
      </c>
      <c r="B1017" s="20">
        <v>256.98</v>
      </c>
      <c r="C1017" s="20">
        <v>253.31</v>
      </c>
      <c r="D1017" s="20">
        <v>261.69990000000001</v>
      </c>
      <c r="E1017" s="20">
        <v>251.11</v>
      </c>
      <c r="F1017" s="17">
        <v>668213</v>
      </c>
      <c r="G1017" s="19">
        <f>+B1017/C1017-1</f>
        <v>1.4488176542576392E-2</v>
      </c>
    </row>
    <row r="1018" spans="1:7" x14ac:dyDescent="0.2">
      <c r="A1018" s="18">
        <v>43926</v>
      </c>
      <c r="B1018" s="20">
        <v>248.12</v>
      </c>
      <c r="C1018" s="20">
        <v>236.98</v>
      </c>
      <c r="D1018" s="20">
        <v>249.52</v>
      </c>
      <c r="E1018" s="20">
        <v>233.50020000000001</v>
      </c>
      <c r="F1018" s="17">
        <v>696146</v>
      </c>
      <c r="G1018" s="19">
        <f>+B1018/C1018-1</f>
        <v>4.7008186344839276E-2</v>
      </c>
    </row>
    <row r="1019" spans="1:7" x14ac:dyDescent="0.2">
      <c r="A1019" s="18">
        <v>43835</v>
      </c>
      <c r="B1019" s="20">
        <v>241.66</v>
      </c>
      <c r="C1019" s="20">
        <v>253</v>
      </c>
      <c r="D1019" s="20">
        <v>255</v>
      </c>
      <c r="E1019" s="20">
        <v>235.45</v>
      </c>
      <c r="F1019" s="17">
        <v>1338966</v>
      </c>
      <c r="G1019" s="19">
        <f>+B1019/C1019-1</f>
        <v>-4.4822134387351831E-2</v>
      </c>
    </row>
    <row r="1020" spans="1:7" x14ac:dyDescent="0.2">
      <c r="A1020" s="14" t="s">
        <v>738</v>
      </c>
      <c r="B1020" s="20">
        <v>261.02</v>
      </c>
      <c r="C1020" s="20">
        <v>264.54000000000002</v>
      </c>
      <c r="D1020" s="20">
        <v>271.04500000000002</v>
      </c>
      <c r="E1020" s="20">
        <v>260.39999999999998</v>
      </c>
      <c r="F1020" s="17">
        <v>1069131</v>
      </c>
      <c r="G1020" s="19">
        <f>+B1020/C1020-1</f>
        <v>-1.3306116277311708E-2</v>
      </c>
    </row>
    <row r="1021" spans="1:7" x14ac:dyDescent="0.2">
      <c r="A1021" s="14" t="s">
        <v>739</v>
      </c>
      <c r="B1021" s="20">
        <v>270</v>
      </c>
      <c r="C1021" s="20">
        <v>240.51</v>
      </c>
      <c r="D1021" s="20">
        <v>272.86</v>
      </c>
      <c r="E1021" s="20">
        <v>238.73</v>
      </c>
      <c r="F1021" s="17">
        <v>2231583</v>
      </c>
      <c r="G1021" s="19">
        <f>+B1021/C1021-1</f>
        <v>0.12261444430585011</v>
      </c>
    </row>
    <row r="1022" spans="1:7" x14ac:dyDescent="0.2">
      <c r="A1022" s="14" t="s">
        <v>740</v>
      </c>
      <c r="B1022" s="20">
        <v>236.69</v>
      </c>
      <c r="C1022" s="20">
        <v>235.22</v>
      </c>
      <c r="D1022" s="20">
        <v>241</v>
      </c>
      <c r="E1022" s="20">
        <v>230.82</v>
      </c>
      <c r="F1022" s="17">
        <v>1345313</v>
      </c>
      <c r="G1022" s="19">
        <f>+B1022/C1022-1</f>
        <v>6.2494685826035568E-3</v>
      </c>
    </row>
    <row r="1023" spans="1:7" x14ac:dyDescent="0.2">
      <c r="A1023" s="14" t="s">
        <v>741</v>
      </c>
      <c r="B1023" s="20">
        <v>226.1</v>
      </c>
      <c r="C1023" s="20">
        <v>218.38</v>
      </c>
      <c r="D1023" s="20">
        <v>227.06</v>
      </c>
      <c r="E1023" s="20">
        <v>216.13</v>
      </c>
      <c r="F1023" s="17">
        <v>789445</v>
      </c>
      <c r="G1023" s="19">
        <f>+B1023/C1023-1</f>
        <v>3.5351222639435909E-2</v>
      </c>
    </row>
    <row r="1024" spans="1:7" x14ac:dyDescent="0.2">
      <c r="A1024" s="14" t="s">
        <v>742</v>
      </c>
      <c r="B1024" s="20">
        <v>211.8</v>
      </c>
      <c r="C1024" s="20">
        <v>214.02</v>
      </c>
      <c r="D1024" s="20">
        <v>214.72</v>
      </c>
      <c r="E1024" s="20">
        <v>207.3</v>
      </c>
      <c r="F1024" s="17">
        <v>742474</v>
      </c>
      <c r="G1024" s="19">
        <f>+B1024/C1024-1</f>
        <v>-1.0372862349313117E-2</v>
      </c>
    </row>
    <row r="1025" spans="1:7" x14ac:dyDescent="0.2">
      <c r="A1025" s="14" t="s">
        <v>743</v>
      </c>
      <c r="B1025" s="20">
        <v>211.67</v>
      </c>
      <c r="C1025" s="20">
        <v>205.61</v>
      </c>
      <c r="D1025" s="20">
        <v>217.61</v>
      </c>
      <c r="E1025" s="20">
        <v>205.09350000000001</v>
      </c>
      <c r="F1025" s="17">
        <v>1078266</v>
      </c>
      <c r="G1025" s="19">
        <f>+B1025/C1025-1</f>
        <v>2.9473274646174774E-2</v>
      </c>
    </row>
    <row r="1026" spans="1:7" x14ac:dyDescent="0.2">
      <c r="A1026" s="14" t="s">
        <v>744</v>
      </c>
      <c r="B1026" s="20">
        <v>217.74</v>
      </c>
      <c r="C1026" s="20">
        <v>214.26</v>
      </c>
      <c r="D1026" s="20">
        <v>219.41</v>
      </c>
      <c r="E1026" s="20">
        <v>212.9</v>
      </c>
      <c r="F1026" s="17">
        <v>559078</v>
      </c>
      <c r="G1026" s="19">
        <f>+B1026/C1026-1</f>
        <v>1.6241949033884095E-2</v>
      </c>
    </row>
    <row r="1027" spans="1:7" x14ac:dyDescent="0.2">
      <c r="A1027" s="14" t="s">
        <v>745</v>
      </c>
      <c r="B1027" s="20">
        <v>208.2</v>
      </c>
      <c r="C1027" s="20">
        <v>216.42</v>
      </c>
      <c r="D1027" s="20">
        <v>217.4</v>
      </c>
      <c r="E1027" s="20">
        <v>205.06</v>
      </c>
      <c r="F1027" s="17">
        <v>764124</v>
      </c>
      <c r="G1027" s="19">
        <f>+B1027/C1027-1</f>
        <v>-3.7981702245633464E-2</v>
      </c>
    </row>
    <row r="1028" spans="1:7" x14ac:dyDescent="0.2">
      <c r="A1028" s="14" t="s">
        <v>746</v>
      </c>
      <c r="B1028" s="20">
        <v>222.36</v>
      </c>
      <c r="C1028" s="20">
        <v>221.6</v>
      </c>
      <c r="D1028" s="20">
        <v>229.1233</v>
      </c>
      <c r="E1028" s="20">
        <v>219.13</v>
      </c>
      <c r="F1028" s="17">
        <v>650199</v>
      </c>
      <c r="G1028" s="19">
        <f>+B1028/C1028-1</f>
        <v>3.4296028880866913E-3</v>
      </c>
    </row>
    <row r="1029" spans="1:7" x14ac:dyDescent="0.2">
      <c r="A1029" s="14" t="s">
        <v>747</v>
      </c>
      <c r="B1029" s="20">
        <v>224.99</v>
      </c>
      <c r="C1029" s="20">
        <v>216.57</v>
      </c>
      <c r="D1029" s="20">
        <v>227.54499999999999</v>
      </c>
      <c r="E1029" s="20">
        <v>213.01</v>
      </c>
      <c r="F1029" s="17">
        <v>1466288</v>
      </c>
      <c r="G1029" s="19">
        <f>+B1029/C1029-1</f>
        <v>3.8878884425359139E-2</v>
      </c>
    </row>
    <row r="1030" spans="1:7" x14ac:dyDescent="0.2">
      <c r="A1030" s="14" t="s">
        <v>748</v>
      </c>
      <c r="B1030" s="20">
        <v>206.71</v>
      </c>
      <c r="C1030" s="20">
        <v>226.3</v>
      </c>
      <c r="D1030" s="20">
        <v>229.5</v>
      </c>
      <c r="E1030" s="20">
        <v>206.01</v>
      </c>
      <c r="F1030" s="17">
        <v>1478750</v>
      </c>
      <c r="G1030" s="19">
        <f>+B1030/C1030-1</f>
        <v>-8.6566504639858599E-2</v>
      </c>
    </row>
    <row r="1031" spans="1:7" x14ac:dyDescent="0.2">
      <c r="A1031" s="14" t="s">
        <v>749</v>
      </c>
      <c r="B1031" s="20">
        <v>226.4</v>
      </c>
      <c r="C1031" s="20">
        <v>221.21</v>
      </c>
      <c r="D1031" s="20">
        <v>226.44</v>
      </c>
      <c r="E1031" s="20">
        <v>219.92</v>
      </c>
      <c r="F1031" s="17">
        <v>784897</v>
      </c>
      <c r="G1031" s="19">
        <f>+B1031/C1031-1</f>
        <v>2.3461868812440612E-2</v>
      </c>
    </row>
    <row r="1032" spans="1:7" x14ac:dyDescent="0.2">
      <c r="A1032" s="14" t="s">
        <v>750</v>
      </c>
      <c r="B1032" s="20">
        <v>228.51</v>
      </c>
      <c r="C1032" s="20">
        <v>229</v>
      </c>
      <c r="D1032" s="20">
        <v>233.3203</v>
      </c>
      <c r="E1032" s="20">
        <v>222.28</v>
      </c>
      <c r="F1032" s="17">
        <v>856581</v>
      </c>
      <c r="G1032" s="19">
        <f>+B1032/C1032-1</f>
        <v>-2.1397379912664327E-3</v>
      </c>
    </row>
    <row r="1033" spans="1:7" x14ac:dyDescent="0.2">
      <c r="A1033" s="14" t="s">
        <v>751</v>
      </c>
      <c r="B1033" s="20">
        <v>216.35</v>
      </c>
      <c r="C1033" s="20">
        <v>221.05</v>
      </c>
      <c r="D1033" s="20">
        <v>221.98</v>
      </c>
      <c r="E1033" s="20">
        <v>210.04</v>
      </c>
      <c r="F1033" s="17">
        <v>1015405</v>
      </c>
      <c r="G1033" s="19">
        <f>+B1033/C1033-1</f>
        <v>-2.1262157882832033E-2</v>
      </c>
    </row>
    <row r="1034" spans="1:7" x14ac:dyDescent="0.2">
      <c r="A1034" s="18">
        <v>44078</v>
      </c>
      <c r="B1034" s="20">
        <v>221.99</v>
      </c>
      <c r="C1034" s="20">
        <v>209.3</v>
      </c>
      <c r="D1034" s="20">
        <v>230.77</v>
      </c>
      <c r="E1034" s="20">
        <v>207.08</v>
      </c>
      <c r="F1034" s="17">
        <v>2279343</v>
      </c>
      <c r="G1034" s="19">
        <f>+B1034/C1034-1</f>
        <v>6.063067367415198E-2</v>
      </c>
    </row>
    <row r="1035" spans="1:7" x14ac:dyDescent="0.2">
      <c r="A1035" s="18">
        <v>44047</v>
      </c>
      <c r="B1035" s="20">
        <v>202.58</v>
      </c>
      <c r="C1035" s="20">
        <v>190.31</v>
      </c>
      <c r="D1035" s="20">
        <v>205.178</v>
      </c>
      <c r="E1035" s="20">
        <v>189.29</v>
      </c>
      <c r="F1035" s="17">
        <v>786978</v>
      </c>
      <c r="G1035" s="19">
        <f>+B1035/C1035-1</f>
        <v>6.4473753349797658E-2</v>
      </c>
    </row>
    <row r="1036" spans="1:7" x14ac:dyDescent="0.2">
      <c r="A1036" s="18">
        <v>44016</v>
      </c>
      <c r="B1036" s="20">
        <v>186.02</v>
      </c>
      <c r="C1036" s="20">
        <v>194.99</v>
      </c>
      <c r="D1036" s="20">
        <v>204.33</v>
      </c>
      <c r="E1036" s="20">
        <v>185.245</v>
      </c>
      <c r="F1036" s="17">
        <v>1617214</v>
      </c>
      <c r="G1036" s="19">
        <f>+B1036/C1036-1</f>
        <v>-4.600235909533823E-2</v>
      </c>
    </row>
    <row r="1037" spans="1:7" x14ac:dyDescent="0.2">
      <c r="A1037" s="18">
        <v>43986</v>
      </c>
      <c r="B1037" s="20">
        <v>181.85</v>
      </c>
      <c r="C1037" s="20">
        <v>175.05</v>
      </c>
      <c r="D1037" s="20">
        <v>183.79</v>
      </c>
      <c r="E1037" s="20">
        <v>171.01</v>
      </c>
      <c r="F1037" s="17">
        <v>1520901</v>
      </c>
      <c r="G1037" s="19">
        <f>+B1037/C1037-1</f>
        <v>3.8846043987432077E-2</v>
      </c>
    </row>
    <row r="1038" spans="1:7" x14ac:dyDescent="0.2">
      <c r="A1038" s="18">
        <v>43894</v>
      </c>
      <c r="B1038" s="20">
        <v>165.01</v>
      </c>
      <c r="C1038" s="20">
        <v>180.82</v>
      </c>
      <c r="D1038" s="20">
        <v>181.98990000000001</v>
      </c>
      <c r="E1038" s="20">
        <v>163.41999999999999</v>
      </c>
      <c r="F1038" s="17">
        <v>1886900</v>
      </c>
      <c r="G1038" s="19">
        <f>+B1038/C1038-1</f>
        <v>-8.7435018250193619E-2</v>
      </c>
    </row>
    <row r="1039" spans="1:7" x14ac:dyDescent="0.2">
      <c r="A1039" s="18">
        <v>43865</v>
      </c>
      <c r="B1039" s="20">
        <v>181.26</v>
      </c>
      <c r="C1039" s="20">
        <v>183.7</v>
      </c>
      <c r="D1039" s="20">
        <v>185.99</v>
      </c>
      <c r="E1039" s="20">
        <v>173.07</v>
      </c>
      <c r="F1039" s="17">
        <v>1359282</v>
      </c>
      <c r="G1039" s="19">
        <f>+B1039/C1039-1</f>
        <v>-1.3282525857376104E-2</v>
      </c>
    </row>
    <row r="1040" spans="1:7" x14ac:dyDescent="0.2">
      <c r="A1040" s="18">
        <v>43834</v>
      </c>
      <c r="B1040" s="20">
        <v>187.44</v>
      </c>
      <c r="C1040" s="20">
        <v>193</v>
      </c>
      <c r="D1040" s="20">
        <v>198.43860000000001</v>
      </c>
      <c r="E1040" s="20">
        <v>183.29499999999999</v>
      </c>
      <c r="F1040" s="17">
        <v>1030326</v>
      </c>
      <c r="G1040" s="19">
        <f>+B1040/C1040-1</f>
        <v>-2.8808290155440397E-2</v>
      </c>
    </row>
    <row r="1041" spans="1:7" x14ac:dyDescent="0.2">
      <c r="A1041" s="14" t="s">
        <v>752</v>
      </c>
      <c r="B1041" s="20">
        <v>202.01</v>
      </c>
      <c r="C1041" s="20">
        <v>210.01</v>
      </c>
      <c r="D1041" s="20">
        <v>212.3338</v>
      </c>
      <c r="E1041" s="20">
        <v>198.63</v>
      </c>
      <c r="F1041" s="17">
        <v>1008705</v>
      </c>
      <c r="G1041" s="19">
        <f>+B1041/C1041-1</f>
        <v>-3.8093424122660813E-2</v>
      </c>
    </row>
    <row r="1042" spans="1:7" x14ac:dyDescent="0.2">
      <c r="A1042" s="14" t="s">
        <v>753</v>
      </c>
      <c r="B1042" s="20">
        <v>213.12</v>
      </c>
      <c r="C1042" s="20">
        <v>209.74</v>
      </c>
      <c r="D1042" s="20">
        <v>219</v>
      </c>
      <c r="E1042" s="20">
        <v>208.94</v>
      </c>
      <c r="F1042" s="17">
        <v>796652</v>
      </c>
      <c r="G1042" s="19">
        <f>+B1042/C1042-1</f>
        <v>1.6115190235529653E-2</v>
      </c>
    </row>
    <row r="1043" spans="1:7" x14ac:dyDescent="0.2">
      <c r="A1043" s="14" t="s">
        <v>754</v>
      </c>
      <c r="B1043" s="20">
        <v>208.94</v>
      </c>
      <c r="C1043" s="20">
        <v>220.32</v>
      </c>
      <c r="D1043" s="20">
        <v>223.97</v>
      </c>
      <c r="E1043" s="20">
        <v>207.465</v>
      </c>
      <c r="F1043" s="17">
        <v>1114784</v>
      </c>
      <c r="G1043" s="19">
        <f>+B1043/C1043-1</f>
        <v>-5.1652142338416862E-2</v>
      </c>
    </row>
    <row r="1044" spans="1:7" x14ac:dyDescent="0.2">
      <c r="A1044" s="14" t="s">
        <v>755</v>
      </c>
      <c r="B1044" s="20">
        <v>229.21</v>
      </c>
      <c r="C1044" s="20">
        <v>204.25</v>
      </c>
      <c r="D1044" s="20">
        <v>230.38</v>
      </c>
      <c r="E1044" s="20">
        <v>202.14</v>
      </c>
      <c r="F1044" s="17">
        <v>1086842</v>
      </c>
      <c r="G1044" s="19">
        <f>+B1044/C1044-1</f>
        <v>0.12220318237454109</v>
      </c>
    </row>
    <row r="1045" spans="1:7" x14ac:dyDescent="0.2">
      <c r="A1045" s="14" t="s">
        <v>756</v>
      </c>
      <c r="B1045" s="20">
        <v>210.65</v>
      </c>
      <c r="C1045" s="20">
        <v>202.92</v>
      </c>
      <c r="D1045" s="20">
        <v>218.95</v>
      </c>
      <c r="E1045" s="20">
        <v>192.63</v>
      </c>
      <c r="F1045" s="17">
        <v>1130341</v>
      </c>
      <c r="G1045" s="19">
        <f>+B1045/C1045-1</f>
        <v>3.8093830080820013E-2</v>
      </c>
    </row>
    <row r="1046" spans="1:7" x14ac:dyDescent="0.2">
      <c r="A1046" s="14" t="s">
        <v>757</v>
      </c>
      <c r="B1046" s="20">
        <v>201.62</v>
      </c>
      <c r="C1046" s="20">
        <v>190.45</v>
      </c>
      <c r="D1046" s="20">
        <v>201.99</v>
      </c>
      <c r="E1046" s="20">
        <v>184.19</v>
      </c>
      <c r="F1046" s="17">
        <v>1349254</v>
      </c>
      <c r="G1046" s="19">
        <f>+B1046/C1046-1</f>
        <v>5.8650564452612297E-2</v>
      </c>
    </row>
    <row r="1047" spans="1:7" x14ac:dyDescent="0.2">
      <c r="A1047" s="14" t="s">
        <v>758</v>
      </c>
      <c r="B1047" s="20">
        <v>178.94</v>
      </c>
      <c r="C1047" s="20">
        <v>191.1</v>
      </c>
      <c r="D1047" s="20">
        <v>191.99</v>
      </c>
      <c r="E1047" s="20">
        <v>173.64570000000001</v>
      </c>
      <c r="F1047" s="17">
        <v>1654553</v>
      </c>
      <c r="G1047" s="19">
        <f>+B1047/C1047-1</f>
        <v>-6.3631606488749326E-2</v>
      </c>
    </row>
    <row r="1048" spans="1:7" x14ac:dyDescent="0.2">
      <c r="A1048" s="14" t="s">
        <v>759</v>
      </c>
      <c r="B1048" s="20">
        <v>192.81</v>
      </c>
      <c r="C1048" s="20">
        <v>203.26</v>
      </c>
      <c r="D1048" s="20">
        <v>218.44</v>
      </c>
      <c r="E1048" s="20">
        <v>190.02</v>
      </c>
      <c r="F1048" s="17">
        <v>1453683</v>
      </c>
      <c r="G1048" s="19">
        <f>+B1048/C1048-1</f>
        <v>-5.1411984650201692E-2</v>
      </c>
    </row>
    <row r="1049" spans="1:7" x14ac:dyDescent="0.2">
      <c r="A1049" s="14" t="s">
        <v>760</v>
      </c>
      <c r="B1049" s="20">
        <v>197.55</v>
      </c>
      <c r="C1049" s="20">
        <v>193.49</v>
      </c>
      <c r="D1049" s="20">
        <v>203.83</v>
      </c>
      <c r="E1049" s="20">
        <v>182.08</v>
      </c>
      <c r="F1049" s="17">
        <v>1192088</v>
      </c>
      <c r="G1049" s="19">
        <f>+B1049/C1049-1</f>
        <v>2.0982996537288745E-2</v>
      </c>
    </row>
    <row r="1050" spans="1:7" x14ac:dyDescent="0.2">
      <c r="A1050" s="14" t="s">
        <v>761</v>
      </c>
      <c r="B1050" s="20">
        <v>192.39</v>
      </c>
      <c r="C1050" s="20">
        <v>199.21</v>
      </c>
      <c r="D1050" s="20">
        <v>204.36</v>
      </c>
      <c r="E1050" s="20">
        <v>186.99</v>
      </c>
      <c r="F1050" s="17">
        <v>1267719</v>
      </c>
      <c r="G1050" s="19">
        <f>+B1050/C1050-1</f>
        <v>-3.4235229155162972E-2</v>
      </c>
    </row>
    <row r="1051" spans="1:7" x14ac:dyDescent="0.2">
      <c r="A1051" s="14" t="s">
        <v>762</v>
      </c>
      <c r="B1051" s="20">
        <v>216.75</v>
      </c>
      <c r="C1051" s="20">
        <v>200.13</v>
      </c>
      <c r="D1051" s="20">
        <v>216.85</v>
      </c>
      <c r="E1051" s="20">
        <v>190.49</v>
      </c>
      <c r="F1051" s="17">
        <v>1051025</v>
      </c>
      <c r="G1051" s="19">
        <f>+B1051/C1051-1</f>
        <v>8.3046020086943617E-2</v>
      </c>
    </row>
    <row r="1052" spans="1:7" x14ac:dyDescent="0.2">
      <c r="A1052" s="14" t="s">
        <v>763</v>
      </c>
      <c r="B1052" s="20">
        <v>196.27</v>
      </c>
      <c r="C1052" s="20">
        <v>196.35</v>
      </c>
      <c r="D1052" s="20">
        <v>208.83</v>
      </c>
      <c r="E1052" s="20">
        <v>184.39</v>
      </c>
      <c r="F1052" s="17">
        <v>1298822</v>
      </c>
      <c r="G1052" s="19">
        <f>+B1052/C1052-1</f>
        <v>-4.0743570155321596E-4</v>
      </c>
    </row>
    <row r="1053" spans="1:7" x14ac:dyDescent="0.2">
      <c r="A1053" s="14" t="s">
        <v>764</v>
      </c>
      <c r="B1053" s="20">
        <v>226.62</v>
      </c>
      <c r="C1053" s="20">
        <v>205.63</v>
      </c>
      <c r="D1053" s="20">
        <v>226.65</v>
      </c>
      <c r="E1053" s="20">
        <v>196.58609999999999</v>
      </c>
      <c r="F1053" s="17">
        <v>1622061</v>
      </c>
      <c r="G1053" s="19">
        <f>+B1053/C1053-1</f>
        <v>0.10207654525117937</v>
      </c>
    </row>
    <row r="1054" spans="1:7" x14ac:dyDescent="0.2">
      <c r="A1054" s="18">
        <v>44168</v>
      </c>
      <c r="B1054" s="20">
        <v>191.98</v>
      </c>
      <c r="C1054" s="20">
        <v>189.39</v>
      </c>
      <c r="D1054" s="20">
        <v>219.63</v>
      </c>
      <c r="E1054" s="20">
        <v>185.37</v>
      </c>
      <c r="F1054" s="17">
        <v>1971338</v>
      </c>
      <c r="G1054" s="19">
        <f>+B1054/C1054-1</f>
        <v>1.3675484450076603E-2</v>
      </c>
    </row>
    <row r="1055" spans="1:7" x14ac:dyDescent="0.2">
      <c r="A1055" s="18">
        <v>44138</v>
      </c>
      <c r="B1055" s="20">
        <v>220.68</v>
      </c>
      <c r="C1055" s="20">
        <v>234.53</v>
      </c>
      <c r="D1055" s="20">
        <v>238.42</v>
      </c>
      <c r="E1055" s="20">
        <v>216.95</v>
      </c>
      <c r="F1055" s="17">
        <v>1345320</v>
      </c>
      <c r="G1055" s="19">
        <f>+B1055/C1055-1</f>
        <v>-5.9054278770306556E-2</v>
      </c>
    </row>
    <row r="1056" spans="1:7" x14ac:dyDescent="0.2">
      <c r="A1056" s="18">
        <v>44107</v>
      </c>
      <c r="B1056" s="20">
        <v>239.48</v>
      </c>
      <c r="C1056" s="20">
        <v>246.44</v>
      </c>
      <c r="D1056" s="20">
        <v>248.53</v>
      </c>
      <c r="E1056" s="20">
        <v>232.5</v>
      </c>
      <c r="F1056" s="17">
        <v>1203219</v>
      </c>
      <c r="G1056" s="19">
        <f>+B1056/C1056-1</f>
        <v>-2.824216847914307E-2</v>
      </c>
    </row>
    <row r="1057" spans="1:7" x14ac:dyDescent="0.2">
      <c r="A1057" s="18">
        <v>44077</v>
      </c>
      <c r="B1057" s="20">
        <v>240.84</v>
      </c>
      <c r="C1057" s="20">
        <v>240.03</v>
      </c>
      <c r="D1057" s="20">
        <v>255.85499999999999</v>
      </c>
      <c r="E1057" s="20">
        <v>235.70500000000001</v>
      </c>
      <c r="F1057" s="17">
        <v>1361320</v>
      </c>
      <c r="G1057" s="19">
        <f>+B1057/C1057-1</f>
        <v>3.3745781777276829E-3</v>
      </c>
    </row>
    <row r="1058" spans="1:7" x14ac:dyDescent="0.2">
      <c r="A1058" s="18">
        <v>43985</v>
      </c>
      <c r="B1058" s="20">
        <v>267.70999999999998</v>
      </c>
      <c r="C1058" s="20">
        <v>273.99</v>
      </c>
      <c r="D1058" s="20">
        <v>274.97000000000003</v>
      </c>
      <c r="E1058" s="20">
        <v>257.33</v>
      </c>
      <c r="F1058" s="17">
        <v>1037747</v>
      </c>
      <c r="G1058" s="19">
        <f>+B1058/C1058-1</f>
        <v>-2.2920544545421473E-2</v>
      </c>
    </row>
    <row r="1059" spans="1:7" x14ac:dyDescent="0.2">
      <c r="A1059" s="18">
        <v>43954</v>
      </c>
      <c r="B1059" s="20">
        <v>282.26</v>
      </c>
      <c r="C1059" s="20">
        <v>288.04000000000002</v>
      </c>
      <c r="D1059" s="20">
        <v>295.39499999999998</v>
      </c>
      <c r="E1059" s="20">
        <v>281.02999999999997</v>
      </c>
      <c r="F1059" s="17">
        <v>654364</v>
      </c>
      <c r="G1059" s="19">
        <f>+B1059/C1059-1</f>
        <v>-2.0066657408693289E-2</v>
      </c>
    </row>
    <row r="1060" spans="1:7" x14ac:dyDescent="0.2">
      <c r="A1060" s="18">
        <v>43924</v>
      </c>
      <c r="B1060" s="20">
        <v>293.69</v>
      </c>
      <c r="C1060" s="20">
        <v>287.45999999999998</v>
      </c>
      <c r="D1060" s="20">
        <v>293.69499999999999</v>
      </c>
      <c r="E1060" s="20">
        <v>282.435</v>
      </c>
      <c r="F1060" s="17">
        <v>572919</v>
      </c>
      <c r="G1060" s="19">
        <f>+B1060/C1060-1</f>
        <v>2.1672580532943853E-2</v>
      </c>
    </row>
    <row r="1061" spans="1:7" x14ac:dyDescent="0.2">
      <c r="A1061" s="18">
        <v>43893</v>
      </c>
      <c r="B1061" s="20">
        <v>282.3</v>
      </c>
      <c r="C1061" s="20">
        <v>293.63</v>
      </c>
      <c r="D1061" s="20">
        <v>297.64</v>
      </c>
      <c r="E1061" s="20">
        <v>274.02999999999997</v>
      </c>
      <c r="F1061" s="17">
        <v>714421</v>
      </c>
      <c r="G1061" s="19">
        <f>+B1061/C1061-1</f>
        <v>-3.8585975547457685E-2</v>
      </c>
    </row>
    <row r="1062" spans="1:7" x14ac:dyDescent="0.2">
      <c r="A1062" s="18">
        <v>43864</v>
      </c>
      <c r="B1062" s="20">
        <v>291.95999999999998</v>
      </c>
      <c r="C1062" s="20">
        <v>285.98</v>
      </c>
      <c r="D1062" s="20">
        <v>292.33</v>
      </c>
      <c r="E1062" s="20">
        <v>276.11989999999997</v>
      </c>
      <c r="F1062" s="17">
        <v>811014</v>
      </c>
      <c r="G1062" s="19">
        <f>+B1062/C1062-1</f>
        <v>2.0910553185537362E-2</v>
      </c>
    </row>
    <row r="1063" spans="1:7" x14ac:dyDescent="0.2">
      <c r="A1063" s="14" t="s">
        <v>765</v>
      </c>
      <c r="B1063" s="20">
        <v>282.64999999999998</v>
      </c>
      <c r="C1063" s="20">
        <v>270.99</v>
      </c>
      <c r="D1063" s="20">
        <v>283.60000000000002</v>
      </c>
      <c r="E1063" s="20">
        <v>264.51</v>
      </c>
      <c r="F1063" s="17">
        <v>1463643</v>
      </c>
      <c r="G1063" s="19">
        <f>+B1063/C1063-1</f>
        <v>4.3027417985903371E-2</v>
      </c>
    </row>
    <row r="1064" spans="1:7" x14ac:dyDescent="0.2">
      <c r="A1064" s="14" t="s">
        <v>766</v>
      </c>
      <c r="B1064" s="20">
        <v>281.36</v>
      </c>
      <c r="C1064" s="20">
        <v>280.22000000000003</v>
      </c>
      <c r="D1064" s="20">
        <v>293.57</v>
      </c>
      <c r="E1064" s="20">
        <v>277.67</v>
      </c>
      <c r="F1064" s="17">
        <v>861137</v>
      </c>
      <c r="G1064" s="19">
        <f>+B1064/C1064-1</f>
        <v>4.0682321033473912E-3</v>
      </c>
    </row>
    <row r="1065" spans="1:7" x14ac:dyDescent="0.2">
      <c r="A1065" s="14" t="s">
        <v>767</v>
      </c>
      <c r="B1065" s="20">
        <v>291.92</v>
      </c>
      <c r="C1065" s="20">
        <v>288.17</v>
      </c>
      <c r="D1065" s="20">
        <v>300.52</v>
      </c>
      <c r="E1065" s="20">
        <v>287.68</v>
      </c>
      <c r="F1065" s="17">
        <v>672921</v>
      </c>
      <c r="G1065" s="19">
        <f>+B1065/C1065-1</f>
        <v>1.3013151958913172E-2</v>
      </c>
    </row>
    <row r="1066" spans="1:7" x14ac:dyDescent="0.2">
      <c r="A1066" s="14" t="s">
        <v>768</v>
      </c>
      <c r="B1066" s="20">
        <v>288.91000000000003</v>
      </c>
      <c r="C1066" s="20">
        <v>299.75</v>
      </c>
      <c r="D1066" s="20">
        <v>301.63</v>
      </c>
      <c r="E1066" s="20">
        <v>287.85000000000002</v>
      </c>
      <c r="F1066" s="17">
        <v>907123</v>
      </c>
      <c r="G1066" s="19">
        <f>+B1066/C1066-1</f>
        <v>-3.61634695579649E-2</v>
      </c>
    </row>
    <row r="1067" spans="1:7" x14ac:dyDescent="0.2">
      <c r="A1067" s="14" t="s">
        <v>769</v>
      </c>
      <c r="B1067" s="20">
        <v>295.77</v>
      </c>
      <c r="C1067" s="20">
        <v>285.39999999999998</v>
      </c>
      <c r="D1067" s="20">
        <v>299</v>
      </c>
      <c r="E1067" s="20">
        <v>285.2</v>
      </c>
      <c r="F1067" s="17">
        <v>1045957</v>
      </c>
      <c r="G1067" s="19">
        <f>+B1067/C1067-1</f>
        <v>3.6334968465311812E-2</v>
      </c>
    </row>
    <row r="1068" spans="1:7" x14ac:dyDescent="0.2">
      <c r="A1068" s="14" t="s">
        <v>770</v>
      </c>
      <c r="B1068" s="20">
        <v>300.39</v>
      </c>
      <c r="C1068" s="20">
        <v>308.91000000000003</v>
      </c>
      <c r="D1068" s="20">
        <v>309.51</v>
      </c>
      <c r="E1068" s="20">
        <v>299.22000000000003</v>
      </c>
      <c r="F1068" s="17">
        <v>786998</v>
      </c>
      <c r="G1068" s="19">
        <f>+B1068/C1068-1</f>
        <v>-2.7580848790910051E-2</v>
      </c>
    </row>
    <row r="1069" spans="1:7" x14ac:dyDescent="0.2">
      <c r="A1069" s="14" t="s">
        <v>771</v>
      </c>
      <c r="B1069" s="20">
        <v>310.33</v>
      </c>
      <c r="C1069" s="20">
        <v>324.89</v>
      </c>
      <c r="D1069" s="20">
        <v>325.17</v>
      </c>
      <c r="E1069" s="20">
        <v>305.22000000000003</v>
      </c>
      <c r="F1069" s="17">
        <v>942638</v>
      </c>
      <c r="G1069" s="19">
        <f>+B1069/C1069-1</f>
        <v>-4.4815168210779022E-2</v>
      </c>
    </row>
    <row r="1070" spans="1:7" x14ac:dyDescent="0.2">
      <c r="A1070" s="14" t="s">
        <v>772</v>
      </c>
      <c r="B1070" s="20">
        <v>324.48</v>
      </c>
      <c r="C1070" s="20">
        <v>320.70999999999998</v>
      </c>
      <c r="D1070" s="20">
        <v>325.99</v>
      </c>
      <c r="E1070" s="20">
        <v>320.51</v>
      </c>
      <c r="F1070" s="17">
        <v>859232</v>
      </c>
      <c r="G1070" s="19">
        <f>+B1070/C1070-1</f>
        <v>1.1755168220510814E-2</v>
      </c>
    </row>
    <row r="1071" spans="1:7" x14ac:dyDescent="0.2">
      <c r="A1071" s="14" t="s">
        <v>773</v>
      </c>
      <c r="B1071" s="20">
        <v>318.16000000000003</v>
      </c>
      <c r="C1071" s="20">
        <v>314.27</v>
      </c>
      <c r="D1071" s="20">
        <v>318.51</v>
      </c>
      <c r="E1071" s="20">
        <v>311.64100000000002</v>
      </c>
      <c r="F1071" s="17">
        <v>666238</v>
      </c>
      <c r="G1071" s="19">
        <f>+B1071/C1071-1</f>
        <v>1.2377891621853987E-2</v>
      </c>
    </row>
    <row r="1072" spans="1:7" x14ac:dyDescent="0.2">
      <c r="A1072" s="14" t="s">
        <v>774</v>
      </c>
      <c r="B1072" s="20">
        <v>314.43</v>
      </c>
      <c r="C1072" s="20">
        <v>304.72000000000003</v>
      </c>
      <c r="D1072" s="20">
        <v>315.74</v>
      </c>
      <c r="E1072" s="20">
        <v>304.72000000000003</v>
      </c>
      <c r="F1072" s="17">
        <v>864555</v>
      </c>
      <c r="G1072" s="19">
        <f>+B1072/C1072-1</f>
        <v>3.1865318981359803E-2</v>
      </c>
    </row>
    <row r="1073" spans="1:7" x14ac:dyDescent="0.2">
      <c r="A1073" s="14" t="s">
        <v>775</v>
      </c>
      <c r="B1073" s="20">
        <v>303.29000000000002</v>
      </c>
      <c r="C1073" s="20">
        <v>294.36</v>
      </c>
      <c r="D1073" s="20">
        <v>306.61</v>
      </c>
      <c r="E1073" s="20">
        <v>294.36</v>
      </c>
      <c r="F1073" s="17">
        <v>698883</v>
      </c>
      <c r="G1073" s="19">
        <f>+B1073/C1073-1</f>
        <v>3.0337002310096395E-2</v>
      </c>
    </row>
    <row r="1074" spans="1:7" x14ac:dyDescent="0.2">
      <c r="A1074" s="18">
        <v>44167</v>
      </c>
      <c r="B1074" s="20">
        <v>296.36</v>
      </c>
      <c r="C1074" s="20">
        <v>295.7</v>
      </c>
      <c r="D1074" s="20">
        <v>296.60500000000002</v>
      </c>
      <c r="E1074" s="20">
        <v>288.27999999999997</v>
      </c>
      <c r="F1074" s="17">
        <v>625362</v>
      </c>
      <c r="G1074" s="19">
        <f>+B1074/C1074-1</f>
        <v>2.2319918836659625E-3</v>
      </c>
    </row>
    <row r="1075" spans="1:7" x14ac:dyDescent="0.2">
      <c r="A1075" s="18">
        <v>44137</v>
      </c>
      <c r="B1075" s="20">
        <v>294.76</v>
      </c>
      <c r="C1075" s="20">
        <v>299.42</v>
      </c>
      <c r="D1075" s="20">
        <v>300.61</v>
      </c>
      <c r="E1075" s="20">
        <v>292.07</v>
      </c>
      <c r="F1075" s="17">
        <v>826436</v>
      </c>
      <c r="G1075" s="19">
        <f>+B1075/C1075-1</f>
        <v>-1.5563422617059786E-2</v>
      </c>
    </row>
    <row r="1076" spans="1:7" x14ac:dyDescent="0.2">
      <c r="A1076" s="18">
        <v>44106</v>
      </c>
      <c r="B1076" s="20">
        <v>297.99</v>
      </c>
      <c r="C1076" s="20">
        <v>293.52999999999997</v>
      </c>
      <c r="D1076" s="20">
        <v>300</v>
      </c>
      <c r="E1076" s="20">
        <v>292.5</v>
      </c>
      <c r="F1076" s="17">
        <v>815985</v>
      </c>
      <c r="G1076" s="19">
        <f>+B1076/C1076-1</f>
        <v>1.519435832793925E-2</v>
      </c>
    </row>
    <row r="1077" spans="1:7" x14ac:dyDescent="0.2">
      <c r="A1077" s="18">
        <v>44014</v>
      </c>
      <c r="B1077" s="20">
        <v>293.52999999999997</v>
      </c>
      <c r="C1077" s="20">
        <v>290.26</v>
      </c>
      <c r="D1077" s="20">
        <v>299.73</v>
      </c>
      <c r="E1077" s="20">
        <v>290.26</v>
      </c>
      <c r="F1077" s="17">
        <v>951492</v>
      </c>
      <c r="G1077" s="19">
        <f>+B1077/C1077-1</f>
        <v>1.1265761730862023E-2</v>
      </c>
    </row>
    <row r="1078" spans="1:7" x14ac:dyDescent="0.2">
      <c r="A1078" s="18">
        <v>43984</v>
      </c>
      <c r="B1078" s="20">
        <v>290.70999999999998</v>
      </c>
      <c r="C1078" s="20">
        <v>301.08</v>
      </c>
      <c r="D1078" s="20">
        <v>306.99</v>
      </c>
      <c r="E1078" s="20">
        <v>288.1001</v>
      </c>
      <c r="F1078" s="17">
        <v>2686119</v>
      </c>
      <c r="G1078" s="19">
        <f>+B1078/C1078-1</f>
        <v>-3.4442673043709293E-2</v>
      </c>
    </row>
    <row r="1079" spans="1:7" x14ac:dyDescent="0.2">
      <c r="A1079" s="18">
        <v>43953</v>
      </c>
      <c r="B1079" s="20">
        <v>322.5</v>
      </c>
      <c r="C1079" s="20">
        <v>341.62</v>
      </c>
      <c r="D1079" s="20">
        <v>342</v>
      </c>
      <c r="E1079" s="20">
        <v>318.72000000000003</v>
      </c>
      <c r="F1079" s="17">
        <v>1713194</v>
      </c>
      <c r="G1079" s="19">
        <f>+B1079/C1079-1</f>
        <v>-5.5968620104209332E-2</v>
      </c>
    </row>
    <row r="1080" spans="1:7" x14ac:dyDescent="0.2">
      <c r="A1080" s="18">
        <v>43923</v>
      </c>
      <c r="B1080" s="20">
        <v>337.74</v>
      </c>
      <c r="C1080" s="20">
        <v>328.2</v>
      </c>
      <c r="D1080" s="20">
        <v>337.99</v>
      </c>
      <c r="E1080" s="20">
        <v>327.08999999999997</v>
      </c>
      <c r="F1080" s="17">
        <v>1048559</v>
      </c>
      <c r="G1080" s="19">
        <f>+B1080/C1080-1</f>
        <v>2.9067641681901346E-2</v>
      </c>
    </row>
    <row r="1081" spans="1:7" x14ac:dyDescent="0.2">
      <c r="A1081" s="18">
        <v>43892</v>
      </c>
      <c r="B1081" s="20">
        <v>323.47000000000003</v>
      </c>
      <c r="C1081" s="20">
        <v>321.12</v>
      </c>
      <c r="D1081" s="20">
        <v>325.38</v>
      </c>
      <c r="E1081" s="20">
        <v>318.18</v>
      </c>
      <c r="F1081" s="17">
        <v>926063</v>
      </c>
      <c r="G1081" s="19">
        <f>+B1081/C1081-1</f>
        <v>7.3181365221723915E-3</v>
      </c>
    </row>
    <row r="1082" spans="1:7" x14ac:dyDescent="0.2">
      <c r="A1082" s="14" t="s">
        <v>776</v>
      </c>
      <c r="B1082" s="20">
        <v>318.16000000000003</v>
      </c>
      <c r="C1082" s="20">
        <v>323.45</v>
      </c>
      <c r="D1082" s="20">
        <v>323.99930000000001</v>
      </c>
      <c r="E1082" s="20">
        <v>317.87</v>
      </c>
      <c r="F1082" s="17">
        <v>871662</v>
      </c>
      <c r="G1082" s="19">
        <f>+B1082/C1082-1</f>
        <v>-1.6354923481218031E-2</v>
      </c>
    </row>
    <row r="1083" spans="1:7" x14ac:dyDescent="0.2">
      <c r="A1083" s="14" t="s">
        <v>777</v>
      </c>
      <c r="B1083" s="20">
        <v>325.62</v>
      </c>
      <c r="C1083" s="20">
        <v>320.8</v>
      </c>
      <c r="D1083" s="20">
        <v>325.76</v>
      </c>
      <c r="E1083" s="20">
        <v>318</v>
      </c>
      <c r="F1083" s="17">
        <v>601851</v>
      </c>
      <c r="G1083" s="19">
        <f>+B1083/C1083-1</f>
        <v>1.5024937655860438E-2</v>
      </c>
    </row>
    <row r="1084" spans="1:7" x14ac:dyDescent="0.2">
      <c r="A1084" s="14" t="s">
        <v>778</v>
      </c>
      <c r="B1084" s="20">
        <v>322.05</v>
      </c>
      <c r="C1084" s="20">
        <v>320.44</v>
      </c>
      <c r="D1084" s="20">
        <v>324.75</v>
      </c>
      <c r="E1084" s="20">
        <v>318.39999999999998</v>
      </c>
      <c r="F1084" s="17">
        <v>1046799</v>
      </c>
      <c r="G1084" s="19">
        <f>+B1084/C1084-1</f>
        <v>5.0243415303956596E-3</v>
      </c>
    </row>
    <row r="1085" spans="1:7" x14ac:dyDescent="0.2">
      <c r="A1085" s="14" t="s">
        <v>779</v>
      </c>
      <c r="B1085" s="20">
        <v>318.58999999999997</v>
      </c>
      <c r="C1085" s="20">
        <v>312.98</v>
      </c>
      <c r="D1085" s="20">
        <v>319.89999999999998</v>
      </c>
      <c r="E1085" s="20">
        <v>311.005</v>
      </c>
      <c r="F1085" s="17">
        <v>1116620</v>
      </c>
      <c r="G1085" s="19">
        <f>+B1085/C1085-1</f>
        <v>1.792446801712555E-2</v>
      </c>
    </row>
    <row r="1086" spans="1:7" x14ac:dyDescent="0.2">
      <c r="A1086" s="14" t="s">
        <v>780</v>
      </c>
      <c r="B1086" s="20">
        <v>312.52999999999997</v>
      </c>
      <c r="C1086" s="20">
        <v>307.45999999999998</v>
      </c>
      <c r="D1086" s="20">
        <v>314.45</v>
      </c>
      <c r="E1086" s="20">
        <v>307.45999999999998</v>
      </c>
      <c r="F1086" s="17">
        <v>9525543</v>
      </c>
      <c r="G1086" s="19">
        <f>+B1086/C1086-1</f>
        <v>1.6489949912183777E-2</v>
      </c>
    </row>
    <row r="1087" spans="1:7" x14ac:dyDescent="0.2">
      <c r="A1087" s="14" t="s">
        <v>781</v>
      </c>
      <c r="B1087" s="20">
        <v>314.81</v>
      </c>
      <c r="C1087" s="20">
        <v>316.33</v>
      </c>
      <c r="D1087" s="20">
        <v>317.87</v>
      </c>
      <c r="E1087" s="20">
        <v>311.70999999999998</v>
      </c>
      <c r="F1087" s="17">
        <v>2162946</v>
      </c>
      <c r="G1087" s="19">
        <f>+B1087/C1087-1</f>
        <v>-4.8051085891315237E-3</v>
      </c>
    </row>
    <row r="1088" spans="1:7" x14ac:dyDescent="0.2">
      <c r="A1088" s="14" t="s">
        <v>782</v>
      </c>
      <c r="B1088" s="20">
        <v>314.85000000000002</v>
      </c>
      <c r="C1088" s="20">
        <v>318.26</v>
      </c>
      <c r="D1088" s="20">
        <v>324</v>
      </c>
      <c r="E1088" s="20">
        <v>314.02</v>
      </c>
      <c r="F1088" s="17">
        <v>3206454</v>
      </c>
      <c r="G1088" s="19">
        <f>+B1088/C1088-1</f>
        <v>-1.0714510148934764E-2</v>
      </c>
    </row>
    <row r="1089" spans="1:7" x14ac:dyDescent="0.2">
      <c r="A1089" s="14" t="s">
        <v>783</v>
      </c>
      <c r="B1089" s="20">
        <v>303.27999999999997</v>
      </c>
      <c r="C1089" s="20">
        <v>303.14</v>
      </c>
      <c r="D1089" s="20">
        <v>306.37</v>
      </c>
      <c r="E1089" s="20">
        <v>300.74</v>
      </c>
      <c r="F1089" s="17">
        <v>507616</v>
      </c>
      <c r="G1089" s="19">
        <f>+B1089/C1089-1</f>
        <v>4.6183281652045771E-4</v>
      </c>
    </row>
    <row r="1090" spans="1:7" x14ac:dyDescent="0.2">
      <c r="A1090" s="14" t="s">
        <v>784</v>
      </c>
      <c r="B1090" s="20">
        <v>299.77999999999997</v>
      </c>
      <c r="C1090" s="20">
        <v>296.2</v>
      </c>
      <c r="D1090" s="20">
        <v>301.20999999999998</v>
      </c>
      <c r="E1090" s="20">
        <v>295.54149999999998</v>
      </c>
      <c r="F1090" s="17">
        <v>463372</v>
      </c>
      <c r="G1090" s="19">
        <f>+B1090/C1090-1</f>
        <v>1.2086428089128853E-2</v>
      </c>
    </row>
    <row r="1091" spans="1:7" x14ac:dyDescent="0.2">
      <c r="A1091" s="14" t="s">
        <v>785</v>
      </c>
      <c r="B1091" s="20">
        <v>296.24</v>
      </c>
      <c r="C1091" s="20">
        <v>295.77999999999997</v>
      </c>
      <c r="D1091" s="20">
        <v>296.51580000000001</v>
      </c>
      <c r="E1091" s="20">
        <v>292.36559999999997</v>
      </c>
      <c r="F1091" s="17">
        <v>310655</v>
      </c>
      <c r="G1091" s="19">
        <f>+B1091/C1091-1</f>
        <v>1.5552099533437946E-3</v>
      </c>
    </row>
    <row r="1092" spans="1:7" x14ac:dyDescent="0.2">
      <c r="A1092" s="14" t="s">
        <v>786</v>
      </c>
      <c r="B1092" s="20">
        <v>294.31</v>
      </c>
      <c r="C1092" s="20">
        <v>290.72000000000003</v>
      </c>
      <c r="D1092" s="20">
        <v>294.39999999999998</v>
      </c>
      <c r="E1092" s="20">
        <v>288.68</v>
      </c>
      <c r="F1092" s="17">
        <v>326653</v>
      </c>
      <c r="G1092" s="19">
        <f>+B1092/C1092-1</f>
        <v>1.234865162355514E-2</v>
      </c>
    </row>
    <row r="1093" spans="1:7" x14ac:dyDescent="0.2">
      <c r="A1093" s="14" t="s">
        <v>787</v>
      </c>
      <c r="B1093" s="20">
        <v>289.08999999999997</v>
      </c>
      <c r="C1093" s="20">
        <v>288.63</v>
      </c>
      <c r="D1093" s="20">
        <v>292.5</v>
      </c>
      <c r="E1093" s="20">
        <v>287.31</v>
      </c>
      <c r="F1093" s="17">
        <v>394366</v>
      </c>
      <c r="G1093" s="19">
        <f>+B1093/C1093-1</f>
        <v>1.5937359248865413E-3</v>
      </c>
    </row>
    <row r="1094" spans="1:7" x14ac:dyDescent="0.2">
      <c r="A1094" s="14" t="s">
        <v>788</v>
      </c>
      <c r="B1094" s="20">
        <v>286.51</v>
      </c>
      <c r="C1094" s="20">
        <v>295.52999999999997</v>
      </c>
      <c r="D1094" s="20">
        <v>297.52999999999997</v>
      </c>
      <c r="E1094" s="20">
        <v>285.55</v>
      </c>
      <c r="F1094" s="17">
        <v>751432</v>
      </c>
      <c r="G1094" s="19">
        <f>+B1094/C1094-1</f>
        <v>-3.0521436064020468E-2</v>
      </c>
    </row>
    <row r="1095" spans="1:7" x14ac:dyDescent="0.2">
      <c r="A1095" s="14" t="s">
        <v>789</v>
      </c>
      <c r="B1095" s="20">
        <v>295.43</v>
      </c>
      <c r="C1095" s="20">
        <v>289</v>
      </c>
      <c r="D1095" s="20">
        <v>297.08999999999997</v>
      </c>
      <c r="E1095" s="20">
        <v>287.58999999999997</v>
      </c>
      <c r="F1095" s="17">
        <v>589963</v>
      </c>
      <c r="G1095" s="19">
        <f>+B1095/C1095-1</f>
        <v>2.2249134948096883E-2</v>
      </c>
    </row>
    <row r="1096" spans="1:7" x14ac:dyDescent="0.2">
      <c r="A1096" s="18">
        <v>44105</v>
      </c>
      <c r="B1096" s="20">
        <v>285.58</v>
      </c>
      <c r="C1096" s="20">
        <v>286.5</v>
      </c>
      <c r="D1096" s="20">
        <v>288.26</v>
      </c>
      <c r="E1096" s="20">
        <v>284.19</v>
      </c>
      <c r="F1096" s="17">
        <v>414304</v>
      </c>
      <c r="G1096" s="19">
        <f>+B1096/C1096-1</f>
        <v>-3.2111692844677409E-3</v>
      </c>
    </row>
    <row r="1097" spans="1:7" x14ac:dyDescent="0.2">
      <c r="A1097" s="18">
        <v>44075</v>
      </c>
      <c r="B1097" s="20">
        <v>285.29000000000002</v>
      </c>
      <c r="C1097" s="20">
        <v>285</v>
      </c>
      <c r="D1097" s="20">
        <v>287.83</v>
      </c>
      <c r="E1097" s="20">
        <v>283.30009999999999</v>
      </c>
      <c r="F1097" s="17">
        <v>506467</v>
      </c>
      <c r="G1097" s="19">
        <f>+B1097/C1097-1</f>
        <v>1.0175438596491393E-3</v>
      </c>
    </row>
    <row r="1098" spans="1:7" x14ac:dyDescent="0.2">
      <c r="A1098" s="18">
        <v>44044</v>
      </c>
      <c r="B1098" s="20">
        <v>283.12</v>
      </c>
      <c r="C1098" s="20">
        <v>280.54000000000002</v>
      </c>
      <c r="D1098" s="20">
        <v>286.64</v>
      </c>
      <c r="E1098" s="20">
        <v>279.61</v>
      </c>
      <c r="F1098" s="17">
        <v>532239</v>
      </c>
      <c r="G1098" s="19">
        <f>+B1098/C1098-1</f>
        <v>9.1965495116559381E-3</v>
      </c>
    </row>
    <row r="1099" spans="1:7" x14ac:dyDescent="0.2">
      <c r="A1099" s="18">
        <v>44013</v>
      </c>
      <c r="B1099" s="20">
        <v>279.49</v>
      </c>
      <c r="C1099" s="20">
        <v>278.39999999999998</v>
      </c>
      <c r="D1099" s="20">
        <v>282.60000000000002</v>
      </c>
      <c r="E1099" s="20">
        <v>276.78930000000003</v>
      </c>
      <c r="F1099" s="17">
        <v>453793</v>
      </c>
      <c r="G1099" s="19">
        <f>+B1099/C1099-1</f>
        <v>3.9152298850575473E-3</v>
      </c>
    </row>
    <row r="1100" spans="1:7" x14ac:dyDescent="0.2">
      <c r="A1100" s="18">
        <v>43983</v>
      </c>
      <c r="B1100" s="20">
        <v>278.08999999999997</v>
      </c>
      <c r="C1100" s="20">
        <v>267.89999999999998</v>
      </c>
      <c r="D1100" s="20">
        <v>278.2</v>
      </c>
      <c r="E1100" s="20">
        <v>267</v>
      </c>
      <c r="F1100" s="17">
        <v>446713</v>
      </c>
      <c r="G1100" s="19">
        <f>+B1100/C1100-1</f>
        <v>3.8036580813736398E-2</v>
      </c>
    </row>
    <row r="1101" spans="1:7" x14ac:dyDescent="0.2">
      <c r="A1101" s="18">
        <v>43891</v>
      </c>
      <c r="B1101" s="20">
        <v>272.70999999999998</v>
      </c>
      <c r="C1101" s="20">
        <v>269.49</v>
      </c>
      <c r="D1101" s="20">
        <v>273.68</v>
      </c>
      <c r="E1101" s="20">
        <v>268.11</v>
      </c>
      <c r="F1101" s="17">
        <v>343153</v>
      </c>
      <c r="G1101" s="19">
        <f>+B1101/C1101-1</f>
        <v>1.1948495305948104E-2</v>
      </c>
    </row>
    <row r="1102" spans="1:7" x14ac:dyDescent="0.2">
      <c r="A1102" s="18">
        <v>43862</v>
      </c>
      <c r="B1102" s="20">
        <v>271.8</v>
      </c>
      <c r="C1102" s="20">
        <v>266.92</v>
      </c>
      <c r="D1102" s="20">
        <v>271.98</v>
      </c>
      <c r="E1102" s="20">
        <v>265.64999999999998</v>
      </c>
      <c r="F1102" s="17">
        <v>388661</v>
      </c>
      <c r="G1102" s="19">
        <f>+B1102/C1102-1</f>
        <v>1.8282631500074809E-2</v>
      </c>
    </row>
    <row r="1103" spans="1:7" x14ac:dyDescent="0.2">
      <c r="A1103" s="14" t="s">
        <v>790</v>
      </c>
      <c r="B1103" s="20">
        <v>264.76</v>
      </c>
      <c r="C1103" s="20">
        <v>260.27999999999997</v>
      </c>
      <c r="D1103" s="20">
        <v>265.44</v>
      </c>
      <c r="E1103" s="20">
        <v>259</v>
      </c>
      <c r="F1103" s="17">
        <v>663414</v>
      </c>
      <c r="G1103" s="19">
        <f>+B1103/C1103-1</f>
        <v>1.7212232979867848E-2</v>
      </c>
    </row>
    <row r="1104" spans="1:7" x14ac:dyDescent="0.2">
      <c r="A1104" s="14" t="s">
        <v>791</v>
      </c>
      <c r="B1104" s="20">
        <v>262.42</v>
      </c>
      <c r="C1104" s="20">
        <v>267.98</v>
      </c>
      <c r="D1104" s="20">
        <v>268.79000000000002</v>
      </c>
      <c r="E1104" s="20">
        <v>256.04500000000002</v>
      </c>
      <c r="F1104" s="17">
        <v>483281</v>
      </c>
      <c r="G1104" s="19">
        <f>+B1104/C1104-1</f>
        <v>-2.0747817001268709E-2</v>
      </c>
    </row>
    <row r="1105" spans="1:7" x14ac:dyDescent="0.2">
      <c r="A1105" s="14" t="s">
        <v>792</v>
      </c>
      <c r="B1105" s="20">
        <v>268.89</v>
      </c>
      <c r="C1105" s="20">
        <v>269.99</v>
      </c>
      <c r="D1105" s="20">
        <v>270.81</v>
      </c>
      <c r="E1105" s="20">
        <v>266.08999999999997</v>
      </c>
      <c r="F1105" s="17">
        <v>398150</v>
      </c>
      <c r="G1105" s="19">
        <f>+B1105/C1105-1</f>
        <v>-4.0742249712952816E-3</v>
      </c>
    </row>
    <row r="1106" spans="1:7" x14ac:dyDescent="0.2">
      <c r="A1106" s="14" t="s">
        <v>793</v>
      </c>
      <c r="B1106" s="20">
        <v>268.72000000000003</v>
      </c>
      <c r="C1106" s="20">
        <v>265.37</v>
      </c>
      <c r="D1106" s="20">
        <v>270.02999999999997</v>
      </c>
      <c r="E1106" s="20">
        <v>265.37</v>
      </c>
      <c r="F1106" s="17">
        <v>318259</v>
      </c>
      <c r="G1106" s="19">
        <f>+B1106/C1106-1</f>
        <v>1.2623883634171218E-2</v>
      </c>
    </row>
    <row r="1107" spans="1:7" x14ac:dyDescent="0.2">
      <c r="A1107" s="14" t="s">
        <v>794</v>
      </c>
      <c r="B1107" s="20">
        <v>264.64</v>
      </c>
      <c r="C1107" s="20">
        <v>264.83</v>
      </c>
      <c r="D1107" s="20">
        <v>266.67</v>
      </c>
      <c r="E1107" s="20">
        <v>264.02</v>
      </c>
      <c r="F1107" s="17">
        <v>111852</v>
      </c>
      <c r="G1107" s="19">
        <f>+B1107/C1107-1</f>
        <v>-7.1744137748741554E-4</v>
      </c>
    </row>
    <row r="1108" spans="1:7" x14ac:dyDescent="0.2">
      <c r="A1108" s="14" t="s">
        <v>795</v>
      </c>
      <c r="B1108" s="20">
        <v>265.02</v>
      </c>
      <c r="C1108" s="20">
        <v>263.94</v>
      </c>
      <c r="D1108" s="20">
        <v>268.55</v>
      </c>
      <c r="E1108" s="20">
        <v>263.81</v>
      </c>
      <c r="F1108" s="17">
        <v>407053</v>
      </c>
      <c r="G1108" s="19">
        <f>+B1108/C1108-1</f>
        <v>4.0918390543305261E-3</v>
      </c>
    </row>
    <row r="1109" spans="1:7" x14ac:dyDescent="0.2">
      <c r="A1109" s="14" t="s">
        <v>796</v>
      </c>
      <c r="B1109" s="20">
        <v>263.54000000000002</v>
      </c>
      <c r="C1109" s="20">
        <v>263.07</v>
      </c>
      <c r="D1109" s="20">
        <v>264.61</v>
      </c>
      <c r="E1109" s="20">
        <v>261.39999999999998</v>
      </c>
      <c r="F1109" s="17">
        <v>324108</v>
      </c>
      <c r="G1109" s="19">
        <f>+B1109/C1109-1</f>
        <v>1.7865967233057223E-3</v>
      </c>
    </row>
    <row r="1110" spans="1:7" x14ac:dyDescent="0.2">
      <c r="A1110" s="14" t="s">
        <v>797</v>
      </c>
      <c r="B1110" s="20">
        <v>261.76</v>
      </c>
      <c r="C1110" s="20">
        <v>259.02999999999997</v>
      </c>
      <c r="D1110" s="20">
        <v>262.77</v>
      </c>
      <c r="E1110" s="20">
        <v>259.02999999999997</v>
      </c>
      <c r="F1110" s="17">
        <v>285638</v>
      </c>
      <c r="G1110" s="19">
        <f>+B1110/C1110-1</f>
        <v>1.0539319769910849E-2</v>
      </c>
    </row>
    <row r="1111" spans="1:7" x14ac:dyDescent="0.2">
      <c r="A1111" s="14" t="s">
        <v>798</v>
      </c>
      <c r="B1111" s="20">
        <v>259.33999999999997</v>
      </c>
      <c r="C1111" s="20">
        <v>256.77</v>
      </c>
      <c r="D1111" s="20">
        <v>261.99</v>
      </c>
      <c r="E1111" s="20">
        <v>256.77</v>
      </c>
      <c r="F1111" s="17">
        <v>320653</v>
      </c>
      <c r="G1111" s="19">
        <f>+B1111/C1111-1</f>
        <v>1.0008957432721788E-2</v>
      </c>
    </row>
    <row r="1112" spans="1:7" x14ac:dyDescent="0.2">
      <c r="A1112" s="14" t="s">
        <v>799</v>
      </c>
      <c r="B1112" s="20">
        <v>256.51</v>
      </c>
      <c r="C1112" s="20">
        <v>261.63</v>
      </c>
      <c r="D1112" s="20">
        <v>261.63</v>
      </c>
      <c r="E1112" s="20">
        <v>255.02</v>
      </c>
      <c r="F1112" s="17">
        <v>383136</v>
      </c>
      <c r="G1112" s="19">
        <f>+B1112/C1112-1</f>
        <v>-1.9569621220808076E-2</v>
      </c>
    </row>
    <row r="1113" spans="1:7" x14ac:dyDescent="0.2">
      <c r="A1113" s="14" t="s">
        <v>800</v>
      </c>
      <c r="B1113" s="20">
        <v>259.48</v>
      </c>
      <c r="C1113" s="20">
        <v>258.64999999999998</v>
      </c>
      <c r="D1113" s="20">
        <v>262.13</v>
      </c>
      <c r="E1113" s="20">
        <v>257.42</v>
      </c>
      <c r="F1113" s="17">
        <v>447859</v>
      </c>
      <c r="G1113" s="19">
        <f>+B1113/C1113-1</f>
        <v>3.2089696501065301E-3</v>
      </c>
    </row>
    <row r="1114" spans="1:7" x14ac:dyDescent="0.2">
      <c r="A1114" s="14" t="s">
        <v>801</v>
      </c>
      <c r="B1114" s="20">
        <v>256.99</v>
      </c>
      <c r="C1114" s="20">
        <v>254.07</v>
      </c>
      <c r="D1114" s="20">
        <v>259.3</v>
      </c>
      <c r="E1114" s="20">
        <v>253.1</v>
      </c>
      <c r="F1114" s="17">
        <v>364639</v>
      </c>
      <c r="G1114" s="19">
        <f>+B1114/C1114-1</f>
        <v>1.1492895658676838E-2</v>
      </c>
    </row>
    <row r="1115" spans="1:7" x14ac:dyDescent="0.2">
      <c r="A1115" s="18">
        <v>43811</v>
      </c>
      <c r="B1115" s="20">
        <v>254.48</v>
      </c>
      <c r="C1115" s="20">
        <v>260.77</v>
      </c>
      <c r="D1115" s="20">
        <v>262.41500000000002</v>
      </c>
      <c r="E1115" s="20">
        <v>254.4</v>
      </c>
      <c r="F1115" s="17">
        <v>495961</v>
      </c>
      <c r="G1115" s="19">
        <f>+B1115/C1115-1</f>
        <v>-2.4120872799785253E-2</v>
      </c>
    </row>
    <row r="1116" spans="1:7" x14ac:dyDescent="0.2">
      <c r="A1116" s="18">
        <v>43781</v>
      </c>
      <c r="B1116" s="20">
        <v>262.07</v>
      </c>
      <c r="C1116" s="20">
        <v>265.74</v>
      </c>
      <c r="D1116" s="20">
        <v>267.37</v>
      </c>
      <c r="E1116" s="20">
        <v>258.27</v>
      </c>
      <c r="F1116" s="17">
        <v>567992</v>
      </c>
      <c r="G1116" s="19">
        <f>+B1116/C1116-1</f>
        <v>-1.3810491457815988E-2</v>
      </c>
    </row>
    <row r="1117" spans="1:7" x14ac:dyDescent="0.2">
      <c r="A1117" s="18">
        <v>43750</v>
      </c>
      <c r="B1117" s="20">
        <v>265.5</v>
      </c>
      <c r="C1117" s="20">
        <v>269.91000000000003</v>
      </c>
      <c r="D1117" s="20">
        <v>271.26</v>
      </c>
      <c r="E1117" s="20">
        <v>265.3</v>
      </c>
      <c r="F1117" s="17">
        <v>355860</v>
      </c>
      <c r="G1117" s="19">
        <f>+B1117/C1117-1</f>
        <v>-1.633877959319785E-2</v>
      </c>
    </row>
    <row r="1118" spans="1:7" x14ac:dyDescent="0.2">
      <c r="A1118" s="18">
        <v>43720</v>
      </c>
      <c r="B1118" s="20">
        <v>268.8</v>
      </c>
      <c r="C1118" s="20">
        <v>268.39999999999998</v>
      </c>
      <c r="D1118" s="20">
        <v>271.5</v>
      </c>
      <c r="E1118" s="20">
        <v>267.97500000000002</v>
      </c>
      <c r="F1118" s="17">
        <v>267180</v>
      </c>
      <c r="G1118" s="19">
        <f>+B1118/C1118-1</f>
        <v>1.4903129657228842E-3</v>
      </c>
    </row>
    <row r="1119" spans="1:7" x14ac:dyDescent="0.2">
      <c r="A1119" s="18">
        <v>43628</v>
      </c>
      <c r="B1119" s="20">
        <v>268.79000000000002</v>
      </c>
      <c r="C1119" s="20">
        <v>269</v>
      </c>
      <c r="D1119" s="20">
        <v>270.83999999999997</v>
      </c>
      <c r="E1119" s="20">
        <v>266.15499999999997</v>
      </c>
      <c r="F1119" s="17">
        <v>502163</v>
      </c>
      <c r="G1119" s="19">
        <f>+B1119/C1119-1</f>
        <v>-7.8066914498131634E-4</v>
      </c>
    </row>
    <row r="1120" spans="1:7" x14ac:dyDescent="0.2">
      <c r="A1120" s="18">
        <v>43597</v>
      </c>
      <c r="B1120" s="20">
        <v>268.52999999999997</v>
      </c>
      <c r="C1120" s="20">
        <v>270.93</v>
      </c>
      <c r="D1120" s="20">
        <v>274.01</v>
      </c>
      <c r="E1120" s="20">
        <v>268.49</v>
      </c>
      <c r="F1120" s="17">
        <v>459138</v>
      </c>
      <c r="G1120" s="19">
        <f>+B1120/C1120-1</f>
        <v>-8.8583767024693616E-3</v>
      </c>
    </row>
    <row r="1121" spans="1:7" x14ac:dyDescent="0.2">
      <c r="A1121" s="18">
        <v>43567</v>
      </c>
      <c r="B1121" s="20">
        <v>269.91000000000003</v>
      </c>
      <c r="C1121" s="20">
        <v>272.08999999999997</v>
      </c>
      <c r="D1121" s="20">
        <v>274.97500000000002</v>
      </c>
      <c r="E1121" s="20">
        <v>269.29000000000002</v>
      </c>
      <c r="F1121" s="17">
        <v>465852</v>
      </c>
      <c r="G1121" s="19">
        <f>+B1121/C1121-1</f>
        <v>-8.0120548347971665E-3</v>
      </c>
    </row>
    <row r="1122" spans="1:7" x14ac:dyDescent="0.2">
      <c r="A1122" s="18">
        <v>43536</v>
      </c>
      <c r="B1122" s="20">
        <v>270.43</v>
      </c>
      <c r="C1122" s="20">
        <v>258.99</v>
      </c>
      <c r="D1122" s="20">
        <v>272.98</v>
      </c>
      <c r="E1122" s="20">
        <v>255.0214</v>
      </c>
      <c r="F1122" s="17">
        <v>829429</v>
      </c>
      <c r="G1122" s="19">
        <f>+B1122/C1122-1</f>
        <v>4.4171589636665454E-2</v>
      </c>
    </row>
    <row r="1123" spans="1:7" x14ac:dyDescent="0.2">
      <c r="A1123" s="18">
        <v>43508</v>
      </c>
      <c r="B1123" s="20">
        <v>269.04000000000002</v>
      </c>
      <c r="C1123" s="20">
        <v>276.81</v>
      </c>
      <c r="D1123" s="20">
        <v>277.84500000000003</v>
      </c>
      <c r="E1123" s="20">
        <v>265.18</v>
      </c>
      <c r="F1123" s="17">
        <v>879979</v>
      </c>
      <c r="G1123" s="19">
        <f>+B1123/C1123-1</f>
        <v>-2.8069795166359546E-2</v>
      </c>
    </row>
    <row r="1124" spans="1:7" x14ac:dyDescent="0.2">
      <c r="A1124" s="14" t="s">
        <v>802</v>
      </c>
      <c r="B1124" s="20">
        <v>276.81</v>
      </c>
      <c r="C1124" s="20">
        <v>278.89</v>
      </c>
      <c r="D1124" s="20">
        <v>279.16079999999999</v>
      </c>
      <c r="E1124" s="20">
        <v>276.8</v>
      </c>
      <c r="F1124" s="17">
        <v>222475</v>
      </c>
      <c r="G1124" s="19">
        <f>+B1124/C1124-1</f>
        <v>-7.4581376169815528E-3</v>
      </c>
    </row>
    <row r="1125" spans="1:7" x14ac:dyDescent="0.2">
      <c r="A1125" s="14" t="s">
        <v>803</v>
      </c>
      <c r="B1125" s="20">
        <v>279.66000000000003</v>
      </c>
      <c r="C1125" s="20">
        <v>275.33999999999997</v>
      </c>
      <c r="D1125" s="20">
        <v>279.95</v>
      </c>
      <c r="E1125" s="20">
        <v>274.12</v>
      </c>
      <c r="F1125" s="17">
        <v>485617</v>
      </c>
      <c r="G1125" s="19">
        <f>+B1125/C1125-1</f>
        <v>1.5689692743517281E-2</v>
      </c>
    </row>
    <row r="1126" spans="1:7" x14ac:dyDescent="0.2">
      <c r="A1126" s="14" t="s">
        <v>804</v>
      </c>
      <c r="B1126" s="20">
        <v>274.10000000000002</v>
      </c>
      <c r="C1126" s="20">
        <v>268</v>
      </c>
      <c r="D1126" s="20">
        <v>275.33</v>
      </c>
      <c r="E1126" s="20">
        <v>267.6001</v>
      </c>
      <c r="F1126" s="17">
        <v>896016</v>
      </c>
      <c r="G1126" s="19">
        <f>+B1126/C1126-1</f>
        <v>2.2761194029850884E-2</v>
      </c>
    </row>
    <row r="1127" spans="1:7" x14ac:dyDescent="0.2">
      <c r="A1127" s="14" t="s">
        <v>805</v>
      </c>
      <c r="B1127" s="20">
        <v>267.24</v>
      </c>
      <c r="C1127" s="20">
        <v>264</v>
      </c>
      <c r="D1127" s="20">
        <v>269.18</v>
      </c>
      <c r="E1127" s="20">
        <v>263.99</v>
      </c>
      <c r="F1127" s="17">
        <v>587814</v>
      </c>
      <c r="G1127" s="19">
        <f>+B1127/C1127-1</f>
        <v>1.2272727272727213E-2</v>
      </c>
    </row>
    <row r="1128" spans="1:7" x14ac:dyDescent="0.2">
      <c r="A1128" s="14" t="s">
        <v>806</v>
      </c>
      <c r="B1128" s="20">
        <v>263.31</v>
      </c>
      <c r="C1128" s="20">
        <v>261.39999999999998</v>
      </c>
      <c r="D1128" s="20">
        <v>263.33</v>
      </c>
      <c r="E1128" s="20">
        <v>258.15499999999997</v>
      </c>
      <c r="F1128" s="17">
        <v>618567</v>
      </c>
      <c r="G1128" s="19">
        <f>+B1128/C1128-1</f>
        <v>7.3068094873758316E-3</v>
      </c>
    </row>
    <row r="1129" spans="1:7" x14ac:dyDescent="0.2">
      <c r="A1129" s="14" t="s">
        <v>807</v>
      </c>
      <c r="B1129" s="20">
        <v>261.45999999999998</v>
      </c>
      <c r="C1129" s="20">
        <v>261.99</v>
      </c>
      <c r="D1129" s="20">
        <v>263.67</v>
      </c>
      <c r="E1129" s="20">
        <v>258.33999999999997</v>
      </c>
      <c r="F1129" s="17">
        <v>1038957</v>
      </c>
      <c r="G1129" s="19">
        <f>+B1129/C1129-1</f>
        <v>-2.0229779762587219E-3</v>
      </c>
    </row>
    <row r="1130" spans="1:7" x14ac:dyDescent="0.2">
      <c r="A1130" s="14" t="s">
        <v>808</v>
      </c>
      <c r="B1130" s="20">
        <v>260.93</v>
      </c>
      <c r="C1130" s="20">
        <v>243</v>
      </c>
      <c r="D1130" s="20">
        <v>261.51</v>
      </c>
      <c r="E1130" s="20">
        <v>243</v>
      </c>
      <c r="F1130" s="17">
        <v>1562606</v>
      </c>
      <c r="G1130" s="19">
        <f>+B1130/C1130-1</f>
        <v>7.3786008230452671E-2</v>
      </c>
    </row>
    <row r="1131" spans="1:7" x14ac:dyDescent="0.2">
      <c r="A1131" s="14" t="s">
        <v>809</v>
      </c>
      <c r="B1131" s="20">
        <v>239.49</v>
      </c>
      <c r="C1131" s="20">
        <v>236.32</v>
      </c>
      <c r="D1131" s="20">
        <v>241.83</v>
      </c>
      <c r="E1131" s="20">
        <v>236.2</v>
      </c>
      <c r="F1131" s="17">
        <v>656619</v>
      </c>
      <c r="G1131" s="19">
        <f>+B1131/C1131-1</f>
        <v>1.3414014895057669E-2</v>
      </c>
    </row>
    <row r="1132" spans="1:7" x14ac:dyDescent="0.2">
      <c r="A1132" s="14" t="s">
        <v>810</v>
      </c>
      <c r="B1132" s="20">
        <v>235.26</v>
      </c>
      <c r="C1132" s="20">
        <v>232.7</v>
      </c>
      <c r="D1132" s="20">
        <v>237.92</v>
      </c>
      <c r="E1132" s="20">
        <v>232.36</v>
      </c>
      <c r="F1132" s="17">
        <v>551512</v>
      </c>
      <c r="G1132" s="19">
        <f>+B1132/C1132-1</f>
        <v>1.100128921357979E-2</v>
      </c>
    </row>
    <row r="1133" spans="1:7" x14ac:dyDescent="0.2">
      <c r="A1133" s="14" t="s">
        <v>811</v>
      </c>
      <c r="B1133" s="20">
        <v>232.75</v>
      </c>
      <c r="C1133" s="20">
        <v>232.26</v>
      </c>
      <c r="D1133" s="20">
        <v>232.79</v>
      </c>
      <c r="E1133" s="20">
        <v>229.07</v>
      </c>
      <c r="F1133" s="17">
        <v>527520</v>
      </c>
      <c r="G1133" s="19">
        <f>+B1133/C1133-1</f>
        <v>2.1097046413502962E-3</v>
      </c>
    </row>
    <row r="1134" spans="1:7" x14ac:dyDescent="0.2">
      <c r="A1134" s="14" t="s">
        <v>812</v>
      </c>
      <c r="B1134" s="20">
        <v>230.8</v>
      </c>
      <c r="C1134" s="20">
        <v>226.52</v>
      </c>
      <c r="D1134" s="20">
        <v>230.87</v>
      </c>
      <c r="E1134" s="20">
        <v>225.14</v>
      </c>
      <c r="F1134" s="17">
        <v>585185</v>
      </c>
      <c r="G1134" s="19">
        <f>+B1134/C1134-1</f>
        <v>1.8894578845135124E-2</v>
      </c>
    </row>
    <row r="1135" spans="1:7" x14ac:dyDescent="0.2">
      <c r="A1135" s="14" t="s">
        <v>813</v>
      </c>
      <c r="B1135" s="20">
        <v>226.62</v>
      </c>
      <c r="C1135" s="20">
        <v>221.09</v>
      </c>
      <c r="D1135" s="20">
        <v>226.72</v>
      </c>
      <c r="E1135" s="20">
        <v>220.41</v>
      </c>
      <c r="F1135" s="17">
        <v>469641</v>
      </c>
      <c r="G1135" s="19">
        <f>+B1135/C1135-1</f>
        <v>2.501243837351308E-2</v>
      </c>
    </row>
    <row r="1136" spans="1:7" x14ac:dyDescent="0.2">
      <c r="A1136" s="18">
        <v>43810</v>
      </c>
      <c r="B1136" s="20">
        <v>222</v>
      </c>
      <c r="C1136" s="20">
        <v>220.1</v>
      </c>
      <c r="D1136" s="20">
        <v>222.1773</v>
      </c>
      <c r="E1136" s="20">
        <v>219.31</v>
      </c>
      <c r="F1136" s="17">
        <v>432364</v>
      </c>
      <c r="G1136" s="19">
        <f>+B1136/C1136-1</f>
        <v>8.6324398000909852E-3</v>
      </c>
    </row>
    <row r="1137" spans="1:7" x14ac:dyDescent="0.2">
      <c r="A1137" s="18">
        <v>43780</v>
      </c>
      <c r="B1137" s="20">
        <v>220.16</v>
      </c>
      <c r="C1137" s="20">
        <v>216.71</v>
      </c>
      <c r="D1137" s="20">
        <v>221.34</v>
      </c>
      <c r="E1137" s="20">
        <v>215.82</v>
      </c>
      <c r="F1137" s="17">
        <v>371778</v>
      </c>
      <c r="G1137" s="19">
        <f>+B1137/C1137-1</f>
        <v>1.5919892944487923E-2</v>
      </c>
    </row>
    <row r="1138" spans="1:7" x14ac:dyDescent="0.2">
      <c r="A1138" s="18">
        <v>43688</v>
      </c>
      <c r="B1138" s="20">
        <v>218.42</v>
      </c>
      <c r="C1138" s="20">
        <v>213</v>
      </c>
      <c r="D1138" s="20">
        <v>220.21729999999999</v>
      </c>
      <c r="E1138" s="20">
        <v>212.41</v>
      </c>
      <c r="F1138" s="17">
        <v>601173</v>
      </c>
      <c r="G1138" s="19">
        <f>+B1138/C1138-1</f>
        <v>2.5446009389671342E-2</v>
      </c>
    </row>
    <row r="1139" spans="1:7" x14ac:dyDescent="0.2">
      <c r="A1139" s="18">
        <v>43657</v>
      </c>
      <c r="B1139" s="20">
        <v>213</v>
      </c>
      <c r="C1139" s="20">
        <v>215</v>
      </c>
      <c r="D1139" s="20">
        <v>217.43</v>
      </c>
      <c r="E1139" s="20">
        <v>211.28</v>
      </c>
      <c r="F1139" s="17">
        <v>428703</v>
      </c>
      <c r="G1139" s="19">
        <f>+B1139/C1139-1</f>
        <v>-9.302325581395321E-3</v>
      </c>
    </row>
    <row r="1140" spans="1:7" x14ac:dyDescent="0.2">
      <c r="A1140" s="18">
        <v>43627</v>
      </c>
      <c r="B1140" s="20">
        <v>213.56</v>
      </c>
      <c r="C1140" s="20">
        <v>211.74</v>
      </c>
      <c r="D1140" s="20">
        <v>213.88</v>
      </c>
      <c r="E1140" s="20">
        <v>209.85</v>
      </c>
      <c r="F1140" s="17">
        <v>423948</v>
      </c>
      <c r="G1140" s="19">
        <f>+B1140/C1140-1</f>
        <v>8.5954472466232001E-3</v>
      </c>
    </row>
    <row r="1141" spans="1:7" x14ac:dyDescent="0.2">
      <c r="A1141" s="18">
        <v>43596</v>
      </c>
      <c r="B1141" s="20">
        <v>212.8</v>
      </c>
      <c r="C1141" s="20">
        <v>211.5</v>
      </c>
      <c r="D1141" s="20">
        <v>213.3</v>
      </c>
      <c r="E1141" s="20">
        <v>208.93</v>
      </c>
      <c r="F1141" s="17">
        <v>785530</v>
      </c>
      <c r="G1141" s="19">
        <f>+B1141/C1141-1</f>
        <v>6.1465721040190324E-3</v>
      </c>
    </row>
    <row r="1142" spans="1:7" x14ac:dyDescent="0.2">
      <c r="A1142" s="18">
        <v>43566</v>
      </c>
      <c r="B1142" s="20">
        <v>212.05</v>
      </c>
      <c r="C1142" s="20">
        <v>215.25</v>
      </c>
      <c r="D1142" s="20">
        <v>215.75739999999999</v>
      </c>
      <c r="E1142" s="20">
        <v>209.89500000000001</v>
      </c>
      <c r="F1142" s="17">
        <v>648088</v>
      </c>
      <c r="G1142" s="19">
        <f>+B1142/C1142-1</f>
        <v>-1.4866434378629445E-2</v>
      </c>
    </row>
    <row r="1143" spans="1:7" x14ac:dyDescent="0.2">
      <c r="A1143" s="18">
        <v>43476</v>
      </c>
      <c r="B1143" s="20">
        <v>214.31</v>
      </c>
      <c r="C1143" s="20">
        <v>211.52</v>
      </c>
      <c r="D1143" s="20">
        <v>214.55</v>
      </c>
      <c r="E1143" s="20">
        <v>209</v>
      </c>
      <c r="F1143" s="17">
        <v>432780</v>
      </c>
      <c r="G1143" s="19">
        <f>+B1143/C1143-1</f>
        <v>1.3190242057488533E-2</v>
      </c>
    </row>
    <row r="1144" spans="1:7" x14ac:dyDescent="0.2">
      <c r="A1144" s="14" t="s">
        <v>814</v>
      </c>
      <c r="B1144" s="20">
        <v>211.53</v>
      </c>
      <c r="C1144" s="20">
        <v>212.83</v>
      </c>
      <c r="D1144" s="20">
        <v>212.83</v>
      </c>
      <c r="E1144" s="20">
        <v>206.07</v>
      </c>
      <c r="F1144" s="17">
        <v>696102</v>
      </c>
      <c r="G1144" s="19">
        <f>+B1144/C1144-1</f>
        <v>-6.1081614434055354E-3</v>
      </c>
    </row>
    <row r="1145" spans="1:7" x14ac:dyDescent="0.2">
      <c r="A1145" s="14" t="s">
        <v>815</v>
      </c>
      <c r="B1145" s="20">
        <v>213</v>
      </c>
      <c r="C1145" s="20">
        <v>207</v>
      </c>
      <c r="D1145" s="20">
        <v>213.67</v>
      </c>
      <c r="E1145" s="20">
        <v>195.28</v>
      </c>
      <c r="F1145" s="17">
        <v>1401512</v>
      </c>
      <c r="G1145" s="19">
        <f>+B1145/C1145-1</f>
        <v>2.8985507246376718E-2</v>
      </c>
    </row>
    <row r="1146" spans="1:7" x14ac:dyDescent="0.2">
      <c r="A1146" s="14" t="s">
        <v>816</v>
      </c>
      <c r="B1146" s="20">
        <v>209.16</v>
      </c>
      <c r="C1146" s="20">
        <v>209.85</v>
      </c>
      <c r="D1146" s="20">
        <v>212.99</v>
      </c>
      <c r="E1146" s="20">
        <v>208.22</v>
      </c>
      <c r="F1146" s="17">
        <v>569353</v>
      </c>
      <c r="G1146" s="19">
        <f>+B1146/C1146-1</f>
        <v>-3.2880629020729524E-3</v>
      </c>
    </row>
    <row r="1147" spans="1:7" x14ac:dyDescent="0.2">
      <c r="A1147" s="14" t="s">
        <v>817</v>
      </c>
      <c r="B1147" s="20">
        <v>209.08</v>
      </c>
      <c r="C1147" s="20">
        <v>210.11</v>
      </c>
      <c r="D1147" s="20">
        <v>212.35499999999999</v>
      </c>
      <c r="E1147" s="20">
        <v>206.52</v>
      </c>
      <c r="F1147" s="17">
        <v>640714</v>
      </c>
      <c r="G1147" s="19">
        <f>+B1147/C1147-1</f>
        <v>-4.9021940888106519E-3</v>
      </c>
    </row>
    <row r="1148" spans="1:7" x14ac:dyDescent="0.2">
      <c r="A1148" s="14" t="s">
        <v>818</v>
      </c>
      <c r="B1148" s="20">
        <v>209.67</v>
      </c>
      <c r="C1148" s="20">
        <v>204.73</v>
      </c>
      <c r="D1148" s="20">
        <v>210.44</v>
      </c>
      <c r="E1148" s="20">
        <v>202.54499999999999</v>
      </c>
      <c r="F1148" s="17">
        <v>536413</v>
      </c>
      <c r="G1148" s="19">
        <f>+B1148/C1148-1</f>
        <v>2.4129341083378053E-2</v>
      </c>
    </row>
    <row r="1149" spans="1:7" x14ac:dyDescent="0.2">
      <c r="A1149" s="14" t="s">
        <v>819</v>
      </c>
      <c r="B1149" s="20">
        <v>203.5</v>
      </c>
      <c r="C1149" s="20">
        <v>196.78</v>
      </c>
      <c r="D1149" s="20">
        <v>204.15</v>
      </c>
      <c r="E1149" s="20">
        <v>196.74</v>
      </c>
      <c r="F1149" s="17">
        <v>492898</v>
      </c>
      <c r="G1149" s="19">
        <f>+B1149/C1149-1</f>
        <v>3.4149811972761457E-2</v>
      </c>
    </row>
    <row r="1150" spans="1:7" x14ac:dyDescent="0.2">
      <c r="A1150" s="14" t="s">
        <v>820</v>
      </c>
      <c r="B1150" s="20">
        <v>194.61</v>
      </c>
      <c r="C1150" s="20">
        <v>190</v>
      </c>
      <c r="D1150" s="20">
        <v>197.47</v>
      </c>
      <c r="E1150" s="20">
        <v>189.44</v>
      </c>
      <c r="F1150" s="17">
        <v>758944</v>
      </c>
      <c r="G1150" s="19">
        <f>+B1150/C1150-1</f>
        <v>2.4263157894736986E-2</v>
      </c>
    </row>
    <row r="1151" spans="1:7" x14ac:dyDescent="0.2">
      <c r="A1151" s="14" t="s">
        <v>821</v>
      </c>
      <c r="B1151" s="20">
        <v>190.6</v>
      </c>
      <c r="C1151" s="20">
        <v>206.6</v>
      </c>
      <c r="D1151" s="20">
        <v>208.09</v>
      </c>
      <c r="E1151" s="20">
        <v>189.21</v>
      </c>
      <c r="F1151" s="17">
        <v>800333</v>
      </c>
      <c r="G1151" s="19">
        <f>+B1151/C1151-1</f>
        <v>-7.744433688286545E-2</v>
      </c>
    </row>
    <row r="1152" spans="1:7" x14ac:dyDescent="0.2">
      <c r="A1152" s="14" t="s">
        <v>822</v>
      </c>
      <c r="B1152" s="20">
        <v>206.03</v>
      </c>
      <c r="C1152" s="20">
        <v>204.94</v>
      </c>
      <c r="D1152" s="20">
        <v>207.66</v>
      </c>
      <c r="E1152" s="20">
        <v>202.01</v>
      </c>
      <c r="F1152" s="17">
        <v>331742</v>
      </c>
      <c r="G1152" s="19">
        <f>+B1152/C1152-1</f>
        <v>5.3186298428808954E-3</v>
      </c>
    </row>
    <row r="1153" spans="1:7" x14ac:dyDescent="0.2">
      <c r="A1153" s="14" t="s">
        <v>823</v>
      </c>
      <c r="B1153" s="20">
        <v>202.98</v>
      </c>
      <c r="C1153" s="20">
        <v>209.94</v>
      </c>
      <c r="D1153" s="20">
        <v>211.38</v>
      </c>
      <c r="E1153" s="20">
        <v>199.1</v>
      </c>
      <c r="F1153" s="17">
        <v>705251</v>
      </c>
      <c r="G1153" s="19">
        <f>+B1153/C1153-1</f>
        <v>-3.3152329236924905E-2</v>
      </c>
    </row>
    <row r="1154" spans="1:7" x14ac:dyDescent="0.2">
      <c r="A1154" s="14" t="s">
        <v>824</v>
      </c>
      <c r="B1154" s="20">
        <v>210.19</v>
      </c>
      <c r="C1154" s="20">
        <v>213.8</v>
      </c>
      <c r="D1154" s="20">
        <v>214.1437</v>
      </c>
      <c r="E1154" s="20">
        <v>209.32470000000001</v>
      </c>
      <c r="F1154" s="17">
        <v>324590</v>
      </c>
      <c r="G1154" s="19">
        <f>+B1154/C1154-1</f>
        <v>-1.6884939195509929E-2</v>
      </c>
    </row>
    <row r="1155" spans="1:7" x14ac:dyDescent="0.2">
      <c r="A1155" s="14" t="s">
        <v>825</v>
      </c>
      <c r="B1155" s="20">
        <v>212.11</v>
      </c>
      <c r="C1155" s="20">
        <v>215.43</v>
      </c>
      <c r="D1155" s="20">
        <v>215.74</v>
      </c>
      <c r="E1155" s="20">
        <v>205.18</v>
      </c>
      <c r="F1155" s="17">
        <v>438956</v>
      </c>
      <c r="G1155" s="19">
        <f>+B1155/C1155-1</f>
        <v>-1.5411038388339571E-2</v>
      </c>
    </row>
    <row r="1156" spans="1:7" x14ac:dyDescent="0.2">
      <c r="A1156" s="14" t="s">
        <v>826</v>
      </c>
      <c r="B1156" s="20">
        <v>220.88</v>
      </c>
      <c r="C1156" s="20">
        <v>221.37</v>
      </c>
      <c r="D1156" s="20">
        <v>223</v>
      </c>
      <c r="E1156" s="20">
        <v>220.17</v>
      </c>
      <c r="F1156" s="17">
        <v>345056</v>
      </c>
      <c r="G1156" s="19">
        <f>+B1156/C1156-1</f>
        <v>-2.2134887292768468E-3</v>
      </c>
    </row>
    <row r="1157" spans="1:7" x14ac:dyDescent="0.2">
      <c r="A1157" s="14" t="s">
        <v>827</v>
      </c>
      <c r="B1157" s="20">
        <v>220.4</v>
      </c>
      <c r="C1157" s="20">
        <v>220.09</v>
      </c>
      <c r="D1157" s="20">
        <v>223</v>
      </c>
      <c r="E1157" s="20">
        <v>219.57</v>
      </c>
      <c r="F1157" s="17">
        <v>278453</v>
      </c>
      <c r="G1157" s="19">
        <f>+B1157/C1157-1</f>
        <v>1.408514698532537E-3</v>
      </c>
    </row>
    <row r="1158" spans="1:7" x14ac:dyDescent="0.2">
      <c r="A1158" s="18">
        <v>43779</v>
      </c>
      <c r="B1158" s="20">
        <v>220.03</v>
      </c>
      <c r="C1158" s="20">
        <v>217.98</v>
      </c>
      <c r="D1158" s="20">
        <v>221.79</v>
      </c>
      <c r="E1158" s="20">
        <v>216.71</v>
      </c>
      <c r="F1158" s="17">
        <v>484423</v>
      </c>
      <c r="G1158" s="19">
        <f>+B1158/C1158-1</f>
        <v>9.4045325259197732E-3</v>
      </c>
    </row>
    <row r="1159" spans="1:7" x14ac:dyDescent="0.2">
      <c r="A1159" s="18">
        <v>43748</v>
      </c>
      <c r="B1159" s="20">
        <v>214.18</v>
      </c>
      <c r="C1159" s="20">
        <v>214.3</v>
      </c>
      <c r="D1159" s="20">
        <v>215.99</v>
      </c>
      <c r="E1159" s="20">
        <v>213.33930000000001</v>
      </c>
      <c r="F1159" s="17">
        <v>272462</v>
      </c>
      <c r="G1159" s="19">
        <f>+B1159/C1159-1</f>
        <v>-5.5996266915536719E-4</v>
      </c>
    </row>
    <row r="1160" spans="1:7" x14ac:dyDescent="0.2">
      <c r="A1160" s="18">
        <v>43718</v>
      </c>
      <c r="B1160" s="20">
        <v>215.31</v>
      </c>
      <c r="C1160" s="20">
        <v>210.92</v>
      </c>
      <c r="D1160" s="20">
        <v>215.71</v>
      </c>
      <c r="E1160" s="20">
        <v>210.61</v>
      </c>
      <c r="F1160" s="17">
        <v>344681</v>
      </c>
      <c r="G1160" s="19">
        <f>+B1160/C1160-1</f>
        <v>2.0813578608003036E-2</v>
      </c>
    </row>
    <row r="1161" spans="1:7" x14ac:dyDescent="0.2">
      <c r="A1161" s="18">
        <v>43687</v>
      </c>
      <c r="B1161" s="20">
        <v>207.6</v>
      </c>
      <c r="C1161" s="20">
        <v>212.55</v>
      </c>
      <c r="D1161" s="20">
        <v>213.85659999999999</v>
      </c>
      <c r="E1161" s="20">
        <v>206.85</v>
      </c>
      <c r="F1161" s="17">
        <v>348551</v>
      </c>
      <c r="G1161" s="19">
        <f>+B1161/C1161-1</f>
        <v>-2.3288637967537107E-2</v>
      </c>
    </row>
    <row r="1162" spans="1:7" x14ac:dyDescent="0.2">
      <c r="A1162" s="18">
        <v>43656</v>
      </c>
      <c r="B1162" s="20">
        <v>214.3</v>
      </c>
      <c r="C1162" s="20">
        <v>213.49</v>
      </c>
      <c r="D1162" s="20">
        <v>215.59</v>
      </c>
      <c r="E1162" s="20">
        <v>212.81</v>
      </c>
      <c r="F1162" s="17">
        <v>311442</v>
      </c>
      <c r="G1162" s="19">
        <f>+B1162/C1162-1</f>
        <v>3.7940887160992087E-3</v>
      </c>
    </row>
    <row r="1163" spans="1:7" x14ac:dyDescent="0.2">
      <c r="A1163" s="18">
        <v>43565</v>
      </c>
      <c r="B1163" s="20">
        <v>214.29</v>
      </c>
      <c r="C1163" s="20">
        <v>211.04</v>
      </c>
      <c r="D1163" s="20">
        <v>214.43989999999999</v>
      </c>
      <c r="E1163" s="20">
        <v>210.01</v>
      </c>
      <c r="F1163" s="17">
        <v>546194</v>
      </c>
      <c r="G1163" s="19">
        <f>+B1163/C1163-1</f>
        <v>1.53999241849887E-2</v>
      </c>
    </row>
    <row r="1164" spans="1:7" x14ac:dyDescent="0.2">
      <c r="A1164" s="18">
        <v>43534</v>
      </c>
      <c r="B1164" s="20">
        <v>209.13</v>
      </c>
      <c r="C1164" s="20">
        <v>205</v>
      </c>
      <c r="D1164" s="20">
        <v>209.92</v>
      </c>
      <c r="E1164" s="20">
        <v>201.24</v>
      </c>
      <c r="F1164" s="17">
        <v>601580</v>
      </c>
      <c r="G1164" s="19">
        <f>+B1164/C1164-1</f>
        <v>2.0146341463414652E-2</v>
      </c>
    </row>
    <row r="1165" spans="1:7" x14ac:dyDescent="0.2">
      <c r="A1165" s="18">
        <v>43506</v>
      </c>
      <c r="B1165" s="20">
        <v>204.57</v>
      </c>
      <c r="C1165" s="20">
        <v>206.65</v>
      </c>
      <c r="D1165" s="20">
        <v>206.715</v>
      </c>
      <c r="E1165" s="20">
        <v>199.41</v>
      </c>
      <c r="F1165" s="17">
        <v>490597</v>
      </c>
      <c r="G1165" s="19">
        <f>+B1165/C1165-1</f>
        <v>-1.0065327849020145E-2</v>
      </c>
    </row>
    <row r="1166" spans="1:7" x14ac:dyDescent="0.2">
      <c r="A1166" s="18">
        <v>43475</v>
      </c>
      <c r="B1166" s="20">
        <v>207.94</v>
      </c>
      <c r="C1166" s="20">
        <v>209.5</v>
      </c>
      <c r="D1166" s="20">
        <v>211.155</v>
      </c>
      <c r="E1166" s="20">
        <v>206.29</v>
      </c>
      <c r="F1166" s="17">
        <v>449710</v>
      </c>
      <c r="G1166" s="19">
        <f>+B1166/C1166-1</f>
        <v>-7.4463007159905059E-3</v>
      </c>
    </row>
    <row r="1167" spans="1:7" x14ac:dyDescent="0.2">
      <c r="A1167" s="14" t="s">
        <v>828</v>
      </c>
      <c r="B1167" s="20">
        <v>209.49</v>
      </c>
      <c r="C1167" s="20">
        <v>206</v>
      </c>
      <c r="D1167" s="20">
        <v>210.77</v>
      </c>
      <c r="E1167" s="20">
        <v>203.25</v>
      </c>
      <c r="F1167" s="17">
        <v>826492</v>
      </c>
      <c r="G1167" s="19">
        <f>+B1167/C1167-1</f>
        <v>1.6941747572815524E-2</v>
      </c>
    </row>
    <row r="1168" spans="1:7" x14ac:dyDescent="0.2">
      <c r="A1168" s="14" t="s">
        <v>829</v>
      </c>
      <c r="B1168" s="20">
        <v>206.4</v>
      </c>
      <c r="C1168" s="20">
        <v>213.29</v>
      </c>
      <c r="D1168" s="20">
        <v>213.29</v>
      </c>
      <c r="E1168" s="20">
        <v>203.78</v>
      </c>
      <c r="F1168" s="17">
        <v>442839</v>
      </c>
      <c r="G1168" s="19">
        <f>+B1168/C1168-1</f>
        <v>-3.2303436635566563E-2</v>
      </c>
    </row>
    <row r="1169" spans="1:7" x14ac:dyDescent="0.2">
      <c r="A1169" s="14" t="s">
        <v>830</v>
      </c>
      <c r="B1169" s="20">
        <v>212.3</v>
      </c>
      <c r="C1169" s="20">
        <v>211.5</v>
      </c>
      <c r="D1169" s="20">
        <v>213.26249999999999</v>
      </c>
      <c r="E1169" s="20">
        <v>208.21</v>
      </c>
      <c r="F1169" s="17">
        <v>308630</v>
      </c>
      <c r="G1169" s="19">
        <f>+B1169/C1169-1</f>
        <v>3.7825059101654901E-3</v>
      </c>
    </row>
    <row r="1170" spans="1:7" x14ac:dyDescent="0.2">
      <c r="A1170" s="14" t="s">
        <v>831</v>
      </c>
      <c r="B1170" s="20">
        <v>211.26</v>
      </c>
      <c r="C1170" s="20">
        <v>209.4</v>
      </c>
      <c r="D1170" s="20">
        <v>211.75</v>
      </c>
      <c r="E1170" s="20">
        <v>201.29</v>
      </c>
      <c r="F1170" s="17">
        <v>641080</v>
      </c>
      <c r="G1170" s="19">
        <f>+B1170/C1170-1</f>
        <v>8.8825214899712623E-3</v>
      </c>
    </row>
    <row r="1171" spans="1:7" x14ac:dyDescent="0.2">
      <c r="A1171" s="14" t="s">
        <v>832</v>
      </c>
      <c r="B1171" s="20">
        <v>208.93</v>
      </c>
      <c r="C1171" s="20">
        <v>218.89</v>
      </c>
      <c r="D1171" s="20">
        <v>219.93</v>
      </c>
      <c r="E1171" s="20">
        <v>207.85</v>
      </c>
      <c r="F1171" s="17">
        <v>758425</v>
      </c>
      <c r="G1171" s="19">
        <f>+B1171/C1171-1</f>
        <v>-4.5502307094887784E-2</v>
      </c>
    </row>
    <row r="1172" spans="1:7" x14ac:dyDescent="0.2">
      <c r="A1172" s="14" t="s">
        <v>833</v>
      </c>
      <c r="B1172" s="20">
        <v>217.44</v>
      </c>
      <c r="C1172" s="20">
        <v>215.94</v>
      </c>
      <c r="D1172" s="20">
        <v>218.89</v>
      </c>
      <c r="E1172" s="20">
        <v>213.73</v>
      </c>
      <c r="F1172" s="17">
        <v>588661</v>
      </c>
      <c r="G1172" s="19">
        <f>+B1172/C1172-1</f>
        <v>6.9463739927757562E-3</v>
      </c>
    </row>
    <row r="1173" spans="1:7" x14ac:dyDescent="0.2">
      <c r="A1173" s="14" t="s">
        <v>834</v>
      </c>
      <c r="B1173" s="20">
        <v>215.96</v>
      </c>
      <c r="C1173" s="20">
        <v>219.8</v>
      </c>
      <c r="D1173" s="20">
        <v>222.88</v>
      </c>
      <c r="E1173" s="20">
        <v>214.49</v>
      </c>
      <c r="F1173" s="17">
        <v>1440228</v>
      </c>
      <c r="G1173" s="19">
        <f>+B1173/C1173-1</f>
        <v>-1.7470427661510524E-2</v>
      </c>
    </row>
    <row r="1174" spans="1:7" x14ac:dyDescent="0.2">
      <c r="A1174" s="14" t="s">
        <v>835</v>
      </c>
      <c r="B1174" s="20">
        <v>219.32</v>
      </c>
      <c r="C1174" s="20">
        <v>215.87</v>
      </c>
      <c r="D1174" s="20">
        <v>220.87</v>
      </c>
      <c r="E1174" s="20">
        <v>215.87</v>
      </c>
      <c r="F1174" s="17">
        <v>711727</v>
      </c>
      <c r="G1174" s="19">
        <f>+B1174/C1174-1</f>
        <v>1.5981840922777435E-2</v>
      </c>
    </row>
    <row r="1175" spans="1:7" x14ac:dyDescent="0.2">
      <c r="A1175" s="14" t="s">
        <v>836</v>
      </c>
      <c r="B1175" s="20">
        <v>216.07</v>
      </c>
      <c r="C1175" s="20">
        <v>214.09</v>
      </c>
      <c r="D1175" s="20">
        <v>217</v>
      </c>
      <c r="E1175" s="20">
        <v>211.2089</v>
      </c>
      <c r="F1175" s="17">
        <v>710499</v>
      </c>
      <c r="G1175" s="19">
        <f>+B1175/C1175-1</f>
        <v>9.2484469148488291E-3</v>
      </c>
    </row>
    <row r="1176" spans="1:7" x14ac:dyDescent="0.2">
      <c r="A1176" s="14" t="s">
        <v>837</v>
      </c>
      <c r="B1176" s="20">
        <v>215.47</v>
      </c>
      <c r="C1176" s="20">
        <v>212.55</v>
      </c>
      <c r="D1176" s="20">
        <v>216.9</v>
      </c>
      <c r="E1176" s="20">
        <v>212</v>
      </c>
      <c r="F1176" s="17">
        <v>583110</v>
      </c>
      <c r="G1176" s="19">
        <f>+B1176/C1176-1</f>
        <v>1.3737944013173298E-2</v>
      </c>
    </row>
    <row r="1177" spans="1:7" x14ac:dyDescent="0.2">
      <c r="A1177" s="14" t="s">
        <v>838</v>
      </c>
      <c r="B1177" s="20">
        <v>211.29</v>
      </c>
      <c r="C1177" s="20">
        <v>207.09</v>
      </c>
      <c r="D1177" s="20">
        <v>213.6</v>
      </c>
      <c r="E1177" s="20">
        <v>206.98</v>
      </c>
      <c r="F1177" s="17">
        <v>578031</v>
      </c>
      <c r="G1177" s="19">
        <f>+B1177/C1177-1</f>
        <v>2.0281037230189813E-2</v>
      </c>
    </row>
    <row r="1178" spans="1:7" x14ac:dyDescent="0.2">
      <c r="A1178" s="14" t="s">
        <v>839</v>
      </c>
      <c r="B1178" s="20">
        <v>209.66</v>
      </c>
      <c r="C1178" s="20">
        <v>212.65</v>
      </c>
      <c r="D1178" s="20">
        <v>213.95</v>
      </c>
      <c r="E1178" s="20">
        <v>208.38</v>
      </c>
      <c r="F1178" s="17">
        <v>636441</v>
      </c>
      <c r="G1178" s="19">
        <f>+B1178/C1178-1</f>
        <v>-1.4060663061368439E-2</v>
      </c>
    </row>
    <row r="1179" spans="1:7" x14ac:dyDescent="0.2">
      <c r="A1179" s="18">
        <v>43808</v>
      </c>
      <c r="B1179" s="20">
        <v>212.51</v>
      </c>
      <c r="C1179" s="20">
        <v>208.9</v>
      </c>
      <c r="D1179" s="20">
        <v>215.76</v>
      </c>
      <c r="E1179" s="20">
        <v>208.9</v>
      </c>
      <c r="F1179" s="17">
        <v>883169</v>
      </c>
      <c r="G1179" s="19">
        <f>+B1179/C1179-1</f>
        <v>1.728099569171837E-2</v>
      </c>
    </row>
    <row r="1180" spans="1:7" x14ac:dyDescent="0.2">
      <c r="A1180" s="18">
        <v>43778</v>
      </c>
      <c r="B1180" s="20">
        <v>206.7</v>
      </c>
      <c r="C1180" s="20">
        <v>211</v>
      </c>
      <c r="D1180" s="20">
        <v>212</v>
      </c>
      <c r="E1180" s="20">
        <v>203.17150000000001</v>
      </c>
      <c r="F1180" s="17">
        <v>992763</v>
      </c>
      <c r="G1180" s="19">
        <f>+B1180/C1180-1</f>
        <v>-2.0379146919431324E-2</v>
      </c>
    </row>
    <row r="1181" spans="1:7" x14ac:dyDescent="0.2">
      <c r="A1181" s="18">
        <v>43747</v>
      </c>
      <c r="B1181" s="20">
        <v>211.32</v>
      </c>
      <c r="C1181" s="20">
        <v>225</v>
      </c>
      <c r="D1181" s="20">
        <v>225</v>
      </c>
      <c r="E1181" s="20">
        <v>205.45</v>
      </c>
      <c r="F1181" s="17">
        <v>1727351</v>
      </c>
      <c r="G1181" s="19">
        <f>+B1181/C1181-1</f>
        <v>-6.0800000000000076E-2</v>
      </c>
    </row>
    <row r="1182" spans="1:7" x14ac:dyDescent="0.2">
      <c r="A1182" s="18">
        <v>43717</v>
      </c>
      <c r="B1182" s="20">
        <v>228.72</v>
      </c>
      <c r="C1182" s="20">
        <v>250.14</v>
      </c>
      <c r="D1182" s="20">
        <v>250.14</v>
      </c>
      <c r="E1182" s="20">
        <v>227</v>
      </c>
      <c r="F1182" s="17">
        <v>1162933</v>
      </c>
      <c r="G1182" s="19">
        <f>+B1182/C1182-1</f>
        <v>-8.5632046054209598E-2</v>
      </c>
    </row>
    <row r="1183" spans="1:7" x14ac:dyDescent="0.2">
      <c r="A1183" s="18">
        <v>43625</v>
      </c>
      <c r="B1183" s="20">
        <v>249.62</v>
      </c>
      <c r="C1183" s="20">
        <v>252.97</v>
      </c>
      <c r="D1183" s="20">
        <v>254.53</v>
      </c>
      <c r="E1183" s="20">
        <v>249</v>
      </c>
      <c r="F1183" s="17">
        <v>441294</v>
      </c>
      <c r="G1183" s="19">
        <f>+B1183/C1183-1</f>
        <v>-1.3242676997272329E-2</v>
      </c>
    </row>
    <row r="1184" spans="1:7" x14ac:dyDescent="0.2">
      <c r="A1184" s="18">
        <v>43594</v>
      </c>
      <c r="B1184" s="20">
        <v>252.69</v>
      </c>
      <c r="C1184" s="20">
        <v>250.2</v>
      </c>
      <c r="D1184" s="20">
        <v>252.75</v>
      </c>
      <c r="E1184" s="20">
        <v>246.36</v>
      </c>
      <c r="F1184" s="17">
        <v>547001</v>
      </c>
      <c r="G1184" s="19">
        <f>+B1184/C1184-1</f>
        <v>9.9520383693045833E-3</v>
      </c>
    </row>
    <row r="1185" spans="1:7" x14ac:dyDescent="0.2">
      <c r="A1185" s="18">
        <v>43564</v>
      </c>
      <c r="B1185" s="20">
        <v>247.88</v>
      </c>
      <c r="C1185" s="20">
        <v>246.72</v>
      </c>
      <c r="D1185" s="20">
        <v>248.96</v>
      </c>
      <c r="E1185" s="20">
        <v>245.99</v>
      </c>
      <c r="F1185" s="17">
        <v>463099</v>
      </c>
      <c r="G1185" s="19">
        <f>+B1185/C1185-1</f>
        <v>4.7016861219195683E-3</v>
      </c>
    </row>
    <row r="1186" spans="1:7" x14ac:dyDescent="0.2">
      <c r="A1186" s="18">
        <v>43533</v>
      </c>
      <c r="B1186" s="20">
        <v>244.27</v>
      </c>
      <c r="C1186" s="20">
        <v>248.2</v>
      </c>
      <c r="D1186" s="20">
        <v>250.32</v>
      </c>
      <c r="E1186" s="20">
        <v>243.625</v>
      </c>
      <c r="F1186" s="17">
        <v>552229</v>
      </c>
      <c r="G1186" s="19">
        <f>+B1186/C1186-1</f>
        <v>-1.5834004834810567E-2</v>
      </c>
    </row>
    <row r="1187" spans="1:7" x14ac:dyDescent="0.2">
      <c r="A1187" s="14" t="s">
        <v>840</v>
      </c>
      <c r="B1187" s="20">
        <v>250.12</v>
      </c>
      <c r="C1187" s="20">
        <v>255.52</v>
      </c>
      <c r="D1187" s="20">
        <v>255.98</v>
      </c>
      <c r="E1187" s="20">
        <v>246.11099999999999</v>
      </c>
      <c r="F1187" s="17">
        <v>391805</v>
      </c>
      <c r="G1187" s="19">
        <f>+B1187/C1187-1</f>
        <v>-2.1133375078271732E-2</v>
      </c>
    </row>
    <row r="1188" spans="1:7" x14ac:dyDescent="0.2">
      <c r="A1188" s="14" t="s">
        <v>841</v>
      </c>
      <c r="B1188" s="20">
        <v>254.1</v>
      </c>
      <c r="C1188" s="20">
        <v>257.99</v>
      </c>
      <c r="D1188" s="20">
        <v>259.70999999999998</v>
      </c>
      <c r="E1188" s="20">
        <v>253.49</v>
      </c>
      <c r="F1188" s="17">
        <v>442633</v>
      </c>
      <c r="G1188" s="19">
        <f>+B1188/C1188-1</f>
        <v>-1.5078103802472986E-2</v>
      </c>
    </row>
    <row r="1189" spans="1:7" x14ac:dyDescent="0.2">
      <c r="A1189" s="14" t="s">
        <v>842</v>
      </c>
      <c r="B1189" s="20">
        <v>253.23</v>
      </c>
      <c r="C1189" s="20">
        <v>252.63</v>
      </c>
      <c r="D1189" s="20">
        <v>253.74</v>
      </c>
      <c r="E1189" s="20">
        <v>246.01</v>
      </c>
      <c r="F1189" s="17">
        <v>570736</v>
      </c>
      <c r="G1189" s="19">
        <f>+B1189/C1189-1</f>
        <v>2.3750148438428376E-3</v>
      </c>
    </row>
    <row r="1190" spans="1:7" x14ac:dyDescent="0.2">
      <c r="A1190" s="14" t="s">
        <v>843</v>
      </c>
      <c r="B1190" s="20">
        <v>255.1</v>
      </c>
      <c r="C1190" s="20">
        <v>255.45</v>
      </c>
      <c r="D1190" s="20">
        <v>257.57</v>
      </c>
      <c r="E1190" s="20">
        <v>250.245</v>
      </c>
      <c r="F1190" s="17">
        <v>529944</v>
      </c>
      <c r="G1190" s="19">
        <f>+B1190/C1190-1</f>
        <v>-1.3701311411234984E-3</v>
      </c>
    </row>
    <row r="1191" spans="1:7" x14ac:dyDescent="0.2">
      <c r="A1191" s="14" t="s">
        <v>844</v>
      </c>
      <c r="B1191" s="20">
        <v>252.68</v>
      </c>
      <c r="C1191" s="20">
        <v>252.06</v>
      </c>
      <c r="D1191" s="20">
        <v>252.86500000000001</v>
      </c>
      <c r="E1191" s="20">
        <v>248.5</v>
      </c>
      <c r="F1191" s="17">
        <v>499396</v>
      </c>
      <c r="G1191" s="19">
        <f>+B1191/C1191-1</f>
        <v>2.4597318098864562E-3</v>
      </c>
    </row>
    <row r="1192" spans="1:7" x14ac:dyDescent="0.2">
      <c r="A1192" s="14" t="s">
        <v>845</v>
      </c>
      <c r="B1192" s="20">
        <v>248.91</v>
      </c>
      <c r="C1192" s="20">
        <v>249.58</v>
      </c>
      <c r="D1192" s="20">
        <v>256.56540000000001</v>
      </c>
      <c r="E1192" s="20">
        <v>248.58</v>
      </c>
      <c r="F1192" s="17">
        <v>732512</v>
      </c>
      <c r="G1192" s="19">
        <f>+B1192/C1192-1</f>
        <v>-2.6845099767610625E-3</v>
      </c>
    </row>
    <row r="1193" spans="1:7" x14ac:dyDescent="0.2">
      <c r="A1193" s="14" t="s">
        <v>846</v>
      </c>
      <c r="B1193" s="20">
        <v>248.6</v>
      </c>
      <c r="C1193" s="20">
        <v>252.08</v>
      </c>
      <c r="D1193" s="20">
        <v>253.5128</v>
      </c>
      <c r="E1193" s="20">
        <v>244.86</v>
      </c>
      <c r="F1193" s="17">
        <v>794297</v>
      </c>
      <c r="G1193" s="19">
        <f>+B1193/C1193-1</f>
        <v>-1.3805141225007977E-2</v>
      </c>
    </row>
    <row r="1194" spans="1:7" x14ac:dyDescent="0.2">
      <c r="A1194" s="14" t="s">
        <v>847</v>
      </c>
      <c r="B1194" s="20">
        <v>251.9</v>
      </c>
      <c r="C1194" s="20">
        <v>250</v>
      </c>
      <c r="D1194" s="20">
        <v>256.83999999999997</v>
      </c>
      <c r="E1194" s="20">
        <v>249.48</v>
      </c>
      <c r="F1194" s="17">
        <v>638186</v>
      </c>
      <c r="G1194" s="19">
        <f>+B1194/C1194-1</f>
        <v>7.6000000000000512E-3</v>
      </c>
    </row>
    <row r="1195" spans="1:7" x14ac:dyDescent="0.2">
      <c r="A1195" s="14" t="s">
        <v>848</v>
      </c>
      <c r="B1195" s="20">
        <v>246.97</v>
      </c>
      <c r="C1195" s="20">
        <v>242.91</v>
      </c>
      <c r="D1195" s="20">
        <v>248.44</v>
      </c>
      <c r="E1195" s="20">
        <v>240.13499999999999</v>
      </c>
      <c r="F1195" s="17">
        <v>516417</v>
      </c>
      <c r="G1195" s="19">
        <f>+B1195/C1195-1</f>
        <v>1.6714009303857358E-2</v>
      </c>
    </row>
    <row r="1196" spans="1:7" x14ac:dyDescent="0.2">
      <c r="A1196" s="14" t="s">
        <v>849</v>
      </c>
      <c r="B1196" s="20">
        <v>243.66</v>
      </c>
      <c r="C1196" s="20">
        <v>245</v>
      </c>
      <c r="D1196" s="20">
        <v>246.34</v>
      </c>
      <c r="E1196" s="20">
        <v>242.20189999999999</v>
      </c>
      <c r="F1196" s="17">
        <v>471297</v>
      </c>
      <c r="G1196" s="19">
        <f>+B1196/C1196-1</f>
        <v>-5.4693877551020842E-3</v>
      </c>
    </row>
    <row r="1197" spans="1:7" x14ac:dyDescent="0.2">
      <c r="A1197" s="14" t="s">
        <v>850</v>
      </c>
      <c r="B1197" s="20">
        <v>241.42</v>
      </c>
      <c r="C1197" s="20">
        <v>238.5</v>
      </c>
      <c r="D1197" s="20">
        <v>242.20500000000001</v>
      </c>
      <c r="E1197" s="20">
        <v>237.97</v>
      </c>
      <c r="F1197" s="17">
        <v>446318</v>
      </c>
      <c r="G1197" s="19">
        <f>+B1197/C1197-1</f>
        <v>1.2243186582809207E-2</v>
      </c>
    </row>
    <row r="1198" spans="1:7" x14ac:dyDescent="0.2">
      <c r="A1198" s="14" t="s">
        <v>851</v>
      </c>
      <c r="B1198" s="20">
        <v>235.14</v>
      </c>
      <c r="C1198" s="20">
        <v>233.7</v>
      </c>
      <c r="D1198" s="20">
        <v>236.19</v>
      </c>
      <c r="E1198" s="20">
        <v>231.56</v>
      </c>
      <c r="F1198" s="17">
        <v>350722</v>
      </c>
      <c r="G1198" s="19">
        <f>+B1198/C1198-1</f>
        <v>6.161745827984566E-3</v>
      </c>
    </row>
    <row r="1199" spans="1:7" x14ac:dyDescent="0.2">
      <c r="A1199" s="14" t="s">
        <v>852</v>
      </c>
      <c r="B1199" s="20">
        <v>232.3</v>
      </c>
      <c r="C1199" s="20">
        <v>238.42</v>
      </c>
      <c r="D1199" s="20">
        <v>240.82</v>
      </c>
      <c r="E1199" s="20">
        <v>229.5</v>
      </c>
      <c r="F1199" s="17">
        <v>532690</v>
      </c>
      <c r="G1199" s="19">
        <f>+B1199/C1199-1</f>
        <v>-2.5668987501048512E-2</v>
      </c>
    </row>
    <row r="1200" spans="1:7" x14ac:dyDescent="0.2">
      <c r="A1200" s="14" t="s">
        <v>853</v>
      </c>
      <c r="B1200" s="20">
        <v>243.58</v>
      </c>
      <c r="C1200" s="20">
        <v>238.72</v>
      </c>
      <c r="D1200" s="20">
        <v>244.88</v>
      </c>
      <c r="E1200" s="20">
        <v>237.63</v>
      </c>
      <c r="F1200" s="17">
        <v>462119</v>
      </c>
      <c r="G1200" s="19">
        <f>+B1200/C1200-1</f>
        <v>2.035857908847194E-2</v>
      </c>
    </row>
    <row r="1201" spans="1:7" x14ac:dyDescent="0.2">
      <c r="A1201" s="18">
        <v>43807</v>
      </c>
      <c r="B1201" s="20">
        <v>239.1</v>
      </c>
      <c r="C1201" s="20">
        <v>238.66</v>
      </c>
      <c r="D1201" s="20">
        <v>242.345</v>
      </c>
      <c r="E1201" s="20">
        <v>236.3</v>
      </c>
      <c r="F1201" s="17">
        <v>261849</v>
      </c>
      <c r="G1201" s="19">
        <f>+B1201/C1201-1</f>
        <v>1.8436269169530561E-3</v>
      </c>
    </row>
    <row r="1202" spans="1:7" x14ac:dyDescent="0.2">
      <c r="A1202" s="18">
        <v>43716</v>
      </c>
      <c r="B1202" s="20">
        <v>240.62</v>
      </c>
      <c r="C1202" s="20">
        <v>239.11</v>
      </c>
      <c r="D1202" s="20">
        <v>242.31</v>
      </c>
      <c r="E1202" s="20">
        <v>236.47</v>
      </c>
      <c r="F1202" s="17">
        <v>432286</v>
      </c>
      <c r="G1202" s="19">
        <f>+B1202/C1202-1</f>
        <v>6.3150851072728553E-3</v>
      </c>
    </row>
    <row r="1203" spans="1:7" x14ac:dyDescent="0.2">
      <c r="A1203" s="18">
        <v>43685</v>
      </c>
      <c r="B1203" s="20">
        <v>240.47</v>
      </c>
      <c r="C1203" s="20">
        <v>232.45</v>
      </c>
      <c r="D1203" s="20">
        <v>241.24</v>
      </c>
      <c r="E1203" s="20">
        <v>232.45</v>
      </c>
      <c r="F1203" s="17">
        <v>650759</v>
      </c>
      <c r="G1203" s="19">
        <f>+B1203/C1203-1</f>
        <v>3.4502043450204356E-2</v>
      </c>
    </row>
    <row r="1204" spans="1:7" x14ac:dyDescent="0.2">
      <c r="A1204" s="18">
        <v>43654</v>
      </c>
      <c r="B1204" s="20">
        <v>231.2</v>
      </c>
      <c r="C1204" s="20">
        <v>225.14</v>
      </c>
      <c r="D1204" s="20">
        <v>232.50299999999999</v>
      </c>
      <c r="E1204" s="20">
        <v>222.02</v>
      </c>
      <c r="F1204" s="17">
        <v>588167</v>
      </c>
      <c r="G1204" s="19">
        <f>+B1204/C1204-1</f>
        <v>2.6916585235853274E-2</v>
      </c>
    </row>
    <row r="1205" spans="1:7" x14ac:dyDescent="0.2">
      <c r="A1205" s="18">
        <v>43624</v>
      </c>
      <c r="B1205" s="20">
        <v>225.31</v>
      </c>
      <c r="C1205" s="20">
        <v>225.5</v>
      </c>
      <c r="D1205" s="20">
        <v>228.28</v>
      </c>
      <c r="E1205" s="20">
        <v>224.10499999999999</v>
      </c>
      <c r="F1205" s="17">
        <v>677668</v>
      </c>
      <c r="G1205" s="19">
        <f>+B1205/C1205-1</f>
        <v>-8.4257206208426805E-4</v>
      </c>
    </row>
    <row r="1206" spans="1:7" x14ac:dyDescent="0.2">
      <c r="A1206" s="18">
        <v>43593</v>
      </c>
      <c r="B1206" s="20">
        <v>221.17</v>
      </c>
      <c r="C1206" s="20">
        <v>228.03</v>
      </c>
      <c r="D1206" s="20">
        <v>228.43</v>
      </c>
      <c r="E1206" s="20">
        <v>216.55</v>
      </c>
      <c r="F1206" s="17">
        <v>1064414</v>
      </c>
      <c r="G1206" s="19">
        <f>+B1206/C1206-1</f>
        <v>-3.008376090865239E-2</v>
      </c>
    </row>
    <row r="1207" spans="1:7" x14ac:dyDescent="0.2">
      <c r="A1207" s="18">
        <v>43504</v>
      </c>
      <c r="B1207" s="20">
        <v>236.52</v>
      </c>
      <c r="C1207" s="20">
        <v>234.86</v>
      </c>
      <c r="D1207" s="20">
        <v>238.63</v>
      </c>
      <c r="E1207" s="20">
        <v>233.18</v>
      </c>
      <c r="F1207" s="17">
        <v>507174</v>
      </c>
      <c r="G1207" s="19">
        <f>+B1207/C1207-1</f>
        <v>7.0680405347867126E-3</v>
      </c>
    </row>
    <row r="1208" spans="1:7" x14ac:dyDescent="0.2">
      <c r="A1208" s="18">
        <v>43473</v>
      </c>
      <c r="B1208" s="20">
        <v>237.88</v>
      </c>
      <c r="C1208" s="20">
        <v>240.62</v>
      </c>
      <c r="D1208" s="20">
        <v>242.8</v>
      </c>
      <c r="E1208" s="20">
        <v>235.02</v>
      </c>
      <c r="F1208" s="17">
        <v>878302</v>
      </c>
      <c r="G1208" s="19">
        <f>+B1208/C1208-1</f>
        <v>-1.1387249605186667E-2</v>
      </c>
    </row>
    <row r="1209" spans="1:7" x14ac:dyDescent="0.2">
      <c r="A1209" s="14" t="s">
        <v>854</v>
      </c>
      <c r="B1209" s="20">
        <v>240.75</v>
      </c>
      <c r="C1209" s="20">
        <v>243.69</v>
      </c>
      <c r="D1209" s="20">
        <v>246.04</v>
      </c>
      <c r="E1209" s="20">
        <v>235.06</v>
      </c>
      <c r="F1209" s="17">
        <v>1906913</v>
      </c>
      <c r="G1209" s="19">
        <f>+B1209/C1209-1</f>
        <v>-1.2064508186630518E-2</v>
      </c>
    </row>
    <row r="1210" spans="1:7" x14ac:dyDescent="0.2">
      <c r="A1210" s="14" t="s">
        <v>855</v>
      </c>
      <c r="B1210" s="20">
        <v>228.62</v>
      </c>
      <c r="C1210" s="20">
        <v>227.12</v>
      </c>
      <c r="D1210" s="20">
        <v>229.90989999999999</v>
      </c>
      <c r="E1210" s="20">
        <v>225.88</v>
      </c>
      <c r="F1210" s="17">
        <v>882267</v>
      </c>
      <c r="G1210" s="19">
        <f>+B1210/C1210-1</f>
        <v>6.604438182458594E-3</v>
      </c>
    </row>
    <row r="1211" spans="1:7" x14ac:dyDescent="0.2">
      <c r="A1211" s="14" t="s">
        <v>856</v>
      </c>
      <c r="B1211" s="20">
        <v>229.61</v>
      </c>
      <c r="C1211" s="20">
        <v>235.56</v>
      </c>
      <c r="D1211" s="20">
        <v>236.67</v>
      </c>
      <c r="E1211" s="20">
        <v>223.74</v>
      </c>
      <c r="F1211" s="17">
        <v>732584</v>
      </c>
      <c r="G1211" s="19">
        <f>+B1211/C1211-1</f>
        <v>-2.5258957378162639E-2</v>
      </c>
    </row>
    <row r="1212" spans="1:7" x14ac:dyDescent="0.2">
      <c r="A1212" s="14" t="s">
        <v>857</v>
      </c>
      <c r="B1212" s="20">
        <v>235.2</v>
      </c>
      <c r="C1212" s="20">
        <v>237.38</v>
      </c>
      <c r="D1212" s="20">
        <v>238.98</v>
      </c>
      <c r="E1212" s="20">
        <v>234.56</v>
      </c>
      <c r="F1212" s="17">
        <v>548931</v>
      </c>
      <c r="G1212" s="19">
        <f>+B1212/C1212-1</f>
        <v>-9.1835874968405617E-3</v>
      </c>
    </row>
    <row r="1213" spans="1:7" x14ac:dyDescent="0.2">
      <c r="A1213" s="14" t="s">
        <v>858</v>
      </c>
      <c r="B1213" s="20">
        <v>235.12</v>
      </c>
      <c r="C1213" s="20">
        <v>234.12</v>
      </c>
      <c r="D1213" s="20">
        <v>237.31</v>
      </c>
      <c r="E1213" s="20">
        <v>232.56</v>
      </c>
      <c r="F1213" s="17">
        <v>404405</v>
      </c>
      <c r="G1213" s="19">
        <f>+B1213/C1213-1</f>
        <v>4.2713138561421005E-3</v>
      </c>
    </row>
    <row r="1214" spans="1:7" x14ac:dyDescent="0.2">
      <c r="A1214" s="14" t="s">
        <v>859</v>
      </c>
      <c r="B1214" s="20">
        <v>235.13</v>
      </c>
      <c r="C1214" s="20">
        <v>231.21</v>
      </c>
      <c r="D1214" s="20">
        <v>235.80500000000001</v>
      </c>
      <c r="E1214" s="20">
        <v>228.68</v>
      </c>
      <c r="F1214" s="17">
        <v>464867</v>
      </c>
      <c r="G1214" s="19">
        <f>+B1214/C1214-1</f>
        <v>1.6954283984256691E-2</v>
      </c>
    </row>
    <row r="1215" spans="1:7" x14ac:dyDescent="0.2">
      <c r="A1215" s="14" t="s">
        <v>860</v>
      </c>
      <c r="B1215" s="20">
        <v>231.89</v>
      </c>
      <c r="C1215" s="20">
        <v>234.9</v>
      </c>
      <c r="D1215" s="20">
        <v>235.58</v>
      </c>
      <c r="E1215" s="20">
        <v>230.04</v>
      </c>
      <c r="F1215" s="17">
        <v>393661</v>
      </c>
      <c r="G1215" s="19">
        <f>+B1215/C1215-1</f>
        <v>-1.2813963388676131E-2</v>
      </c>
    </row>
    <row r="1216" spans="1:7" x14ac:dyDescent="0.2">
      <c r="A1216" s="14" t="s">
        <v>861</v>
      </c>
      <c r="B1216" s="20">
        <v>233.93</v>
      </c>
      <c r="C1216" s="20">
        <v>233.41</v>
      </c>
      <c r="D1216" s="20">
        <v>236.12</v>
      </c>
      <c r="E1216" s="20">
        <v>231.56</v>
      </c>
      <c r="F1216" s="17">
        <v>497576</v>
      </c>
      <c r="G1216" s="19">
        <f>+B1216/C1216-1</f>
        <v>2.2278394241892485E-3</v>
      </c>
    </row>
    <row r="1217" spans="1:7" x14ac:dyDescent="0.2">
      <c r="A1217" s="14" t="s">
        <v>862</v>
      </c>
      <c r="B1217" s="20">
        <v>232.81</v>
      </c>
      <c r="C1217" s="20">
        <v>239.1</v>
      </c>
      <c r="D1217" s="20">
        <v>242.6</v>
      </c>
      <c r="E1217" s="20">
        <v>232.4</v>
      </c>
      <c r="F1217" s="17">
        <v>624592</v>
      </c>
      <c r="G1217" s="19">
        <f>+B1217/C1217-1</f>
        <v>-2.6306984525303223E-2</v>
      </c>
    </row>
    <row r="1218" spans="1:7" x14ac:dyDescent="0.2">
      <c r="A1218" s="14" t="s">
        <v>863</v>
      </c>
      <c r="B1218" s="20">
        <v>242.05</v>
      </c>
      <c r="C1218" s="20">
        <v>241.59</v>
      </c>
      <c r="D1218" s="20">
        <v>242.68</v>
      </c>
      <c r="E1218" s="20">
        <v>237.6</v>
      </c>
      <c r="F1218" s="17">
        <v>610888</v>
      </c>
      <c r="G1218" s="19">
        <f>+B1218/C1218-1</f>
        <v>1.9040523200464232E-3</v>
      </c>
    </row>
    <row r="1219" spans="1:7" x14ac:dyDescent="0.2">
      <c r="A1219" s="14" t="s">
        <v>864</v>
      </c>
      <c r="B1219" s="20">
        <v>242.41</v>
      </c>
      <c r="C1219" s="20">
        <v>240.42</v>
      </c>
      <c r="D1219" s="20">
        <v>244.31</v>
      </c>
      <c r="E1219" s="20">
        <v>240.16499999999999</v>
      </c>
      <c r="F1219" s="17">
        <v>398764</v>
      </c>
      <c r="G1219" s="19">
        <f>+B1219/C1219-1</f>
        <v>8.2771815988686992E-3</v>
      </c>
    </row>
    <row r="1220" spans="1:7" x14ac:dyDescent="0.2">
      <c r="A1220" s="14" t="s">
        <v>865</v>
      </c>
      <c r="B1220" s="20">
        <v>239.97</v>
      </c>
      <c r="C1220" s="20">
        <v>243.77</v>
      </c>
      <c r="D1220" s="20">
        <v>244.84</v>
      </c>
      <c r="E1220" s="20">
        <v>239.17</v>
      </c>
      <c r="F1220" s="17">
        <v>556633</v>
      </c>
      <c r="G1220" s="19">
        <f>+B1220/C1220-1</f>
        <v>-1.5588464536243185E-2</v>
      </c>
    </row>
    <row r="1221" spans="1:7" x14ac:dyDescent="0.2">
      <c r="A1221" s="14" t="s">
        <v>866</v>
      </c>
      <c r="B1221" s="20">
        <v>243.38</v>
      </c>
      <c r="C1221" s="20">
        <v>243.96</v>
      </c>
      <c r="D1221" s="20">
        <v>245.66</v>
      </c>
      <c r="E1221" s="20">
        <v>242.755</v>
      </c>
      <c r="F1221" s="17">
        <v>399037</v>
      </c>
      <c r="G1221" s="19">
        <f>+B1221/C1221-1</f>
        <v>-2.3774389244138883E-3</v>
      </c>
    </row>
    <row r="1222" spans="1:7" x14ac:dyDescent="0.2">
      <c r="A1222" s="18">
        <v>43806</v>
      </c>
      <c r="B1222" s="20">
        <v>243.64</v>
      </c>
      <c r="C1222" s="20">
        <v>244.34</v>
      </c>
      <c r="D1222" s="20">
        <v>245.67</v>
      </c>
      <c r="E1222" s="20">
        <v>242.18</v>
      </c>
      <c r="F1222" s="17">
        <v>437952</v>
      </c>
      <c r="G1222" s="19">
        <f>+B1222/C1222-1</f>
        <v>-2.8648604403700428E-3</v>
      </c>
    </row>
    <row r="1223" spans="1:7" x14ac:dyDescent="0.2">
      <c r="A1223" s="18">
        <v>43776</v>
      </c>
      <c r="B1223" s="20">
        <v>243.87</v>
      </c>
      <c r="C1223" s="20">
        <v>245</v>
      </c>
      <c r="D1223" s="20">
        <v>246.85</v>
      </c>
      <c r="E1223" s="20">
        <v>242.28</v>
      </c>
      <c r="F1223" s="17">
        <v>522559</v>
      </c>
      <c r="G1223" s="19">
        <f>+B1223/C1223-1</f>
        <v>-4.6122448979591946E-3</v>
      </c>
    </row>
    <row r="1224" spans="1:7" x14ac:dyDescent="0.2">
      <c r="A1224" s="18">
        <v>43745</v>
      </c>
      <c r="B1224" s="20">
        <v>244.47</v>
      </c>
      <c r="C1224" s="20">
        <v>241.65</v>
      </c>
      <c r="D1224" s="20">
        <v>245.375</v>
      </c>
      <c r="E1224" s="20">
        <v>241.33</v>
      </c>
      <c r="F1224" s="17">
        <v>608895</v>
      </c>
      <c r="G1224" s="19">
        <f>+B1224/C1224-1</f>
        <v>1.1669770328988083E-2</v>
      </c>
    </row>
    <row r="1225" spans="1:7" x14ac:dyDescent="0.2">
      <c r="A1225" s="18">
        <v>43715</v>
      </c>
      <c r="B1225" s="20">
        <v>239.92</v>
      </c>
      <c r="C1225" s="20">
        <v>238.89</v>
      </c>
      <c r="D1225" s="20">
        <v>242.09</v>
      </c>
      <c r="E1225" s="20">
        <v>238.2</v>
      </c>
      <c r="F1225" s="17">
        <v>746367</v>
      </c>
      <c r="G1225" s="19">
        <f>+B1225/C1225-1</f>
        <v>4.3116078529867874E-3</v>
      </c>
    </row>
    <row r="1226" spans="1:7" x14ac:dyDescent="0.2">
      <c r="A1226" s="18">
        <v>43684</v>
      </c>
      <c r="B1226" s="20">
        <v>239.06</v>
      </c>
      <c r="C1226" s="20">
        <v>237.68</v>
      </c>
      <c r="D1226" s="20">
        <v>241.15</v>
      </c>
      <c r="E1226" s="20">
        <v>236.4</v>
      </c>
      <c r="F1226" s="17">
        <v>500804</v>
      </c>
      <c r="G1226" s="19">
        <f>+B1226/C1226-1</f>
        <v>5.8061258835409024E-3</v>
      </c>
    </row>
    <row r="1227" spans="1:7" x14ac:dyDescent="0.2">
      <c r="A1227" s="18">
        <v>43592</v>
      </c>
      <c r="B1227" s="20">
        <v>239.3</v>
      </c>
      <c r="C1227" s="20">
        <v>234.5</v>
      </c>
      <c r="D1227" s="20">
        <v>239.33</v>
      </c>
      <c r="E1227" s="20">
        <v>232.12</v>
      </c>
      <c r="F1227" s="17">
        <v>320736</v>
      </c>
      <c r="G1227" s="19">
        <f>+B1227/C1227-1</f>
        <v>2.0469083155650436E-2</v>
      </c>
    </row>
    <row r="1228" spans="1:7" x14ac:dyDescent="0.2">
      <c r="A1228" s="18">
        <v>43531</v>
      </c>
      <c r="B1228" s="20">
        <v>235.74</v>
      </c>
      <c r="C1228" s="20">
        <v>234.94</v>
      </c>
      <c r="D1228" s="20">
        <v>237.39</v>
      </c>
      <c r="E1228" s="20">
        <v>233.59</v>
      </c>
      <c r="F1228" s="17">
        <v>419088</v>
      </c>
      <c r="G1228" s="19">
        <f>+B1228/C1228-1</f>
        <v>3.4051247126927198E-3</v>
      </c>
    </row>
    <row r="1229" spans="1:7" x14ac:dyDescent="0.2">
      <c r="A1229" s="18">
        <v>43503</v>
      </c>
      <c r="B1229" s="20">
        <v>232.92</v>
      </c>
      <c r="C1229" s="20">
        <v>227</v>
      </c>
      <c r="D1229" s="20">
        <v>233.07</v>
      </c>
      <c r="E1229" s="20">
        <v>225.74</v>
      </c>
      <c r="F1229" s="17">
        <v>650859</v>
      </c>
      <c r="G1229" s="19">
        <f>+B1229/C1229-1</f>
        <v>2.6079295154185056E-2</v>
      </c>
    </row>
    <row r="1230" spans="1:7" x14ac:dyDescent="0.2">
      <c r="A1230" s="18">
        <v>43472</v>
      </c>
      <c r="B1230" s="20">
        <v>227</v>
      </c>
      <c r="C1230" s="20">
        <v>230.62</v>
      </c>
      <c r="D1230" s="20">
        <v>232.18289999999999</v>
      </c>
      <c r="E1230" s="20">
        <v>226.19399999999999</v>
      </c>
      <c r="F1230" s="17">
        <v>647414</v>
      </c>
      <c r="G1230" s="19">
        <f>+B1230/C1230-1</f>
        <v>-1.5696817275171249E-2</v>
      </c>
    </row>
    <row r="1231" spans="1:7" x14ac:dyDescent="0.2">
      <c r="A1231" s="14" t="s">
        <v>867</v>
      </c>
      <c r="B1231" s="20">
        <v>226.72</v>
      </c>
      <c r="C1231" s="20">
        <v>225.33</v>
      </c>
      <c r="D1231" s="20">
        <v>226.83</v>
      </c>
      <c r="E1231" s="20">
        <v>221.71</v>
      </c>
      <c r="F1231" s="17">
        <v>709301</v>
      </c>
      <c r="G1231" s="19">
        <f>+B1231/C1231-1</f>
        <v>6.1687303066613186E-3</v>
      </c>
    </row>
    <row r="1232" spans="1:7" x14ac:dyDescent="0.2">
      <c r="A1232" s="14" t="s">
        <v>868</v>
      </c>
      <c r="B1232" s="20">
        <v>224.56</v>
      </c>
      <c r="C1232" s="20">
        <v>218.71</v>
      </c>
      <c r="D1232" s="20">
        <v>224.73</v>
      </c>
      <c r="E1232" s="20">
        <v>217.77</v>
      </c>
      <c r="F1232" s="17">
        <v>476133</v>
      </c>
      <c r="G1232" s="19">
        <f>+B1232/C1232-1</f>
        <v>2.6747748159663409E-2</v>
      </c>
    </row>
    <row r="1233" spans="1:7" x14ac:dyDescent="0.2">
      <c r="A1233" s="14" t="s">
        <v>869</v>
      </c>
      <c r="B1233" s="20">
        <v>216.82</v>
      </c>
      <c r="C1233" s="20">
        <v>220.31</v>
      </c>
      <c r="D1233" s="20">
        <v>222.1799</v>
      </c>
      <c r="E1233" s="20">
        <v>216.66</v>
      </c>
      <c r="F1233" s="17">
        <v>662101</v>
      </c>
      <c r="G1233" s="19">
        <f>+B1233/C1233-1</f>
        <v>-1.5841314511370386E-2</v>
      </c>
    </row>
    <row r="1234" spans="1:7" x14ac:dyDescent="0.2">
      <c r="A1234" s="14" t="s">
        <v>870</v>
      </c>
      <c r="B1234" s="20">
        <v>218.35</v>
      </c>
      <c r="C1234" s="20">
        <v>226.19</v>
      </c>
      <c r="D1234" s="20">
        <v>226.61</v>
      </c>
      <c r="E1234" s="20">
        <v>216.95</v>
      </c>
      <c r="F1234" s="17">
        <v>793444</v>
      </c>
      <c r="G1234" s="19">
        <f>+B1234/C1234-1</f>
        <v>-3.4661125602369669E-2</v>
      </c>
    </row>
    <row r="1235" spans="1:7" x14ac:dyDescent="0.2">
      <c r="A1235" s="14" t="s">
        <v>871</v>
      </c>
      <c r="B1235" s="20">
        <v>225.75</v>
      </c>
      <c r="C1235" s="20">
        <v>228.34</v>
      </c>
      <c r="D1235" s="20">
        <v>229.97</v>
      </c>
      <c r="E1235" s="20">
        <v>224.22</v>
      </c>
      <c r="F1235" s="17">
        <v>584438</v>
      </c>
      <c r="G1235" s="19">
        <f>+B1235/C1235-1</f>
        <v>-1.1342734518700159E-2</v>
      </c>
    </row>
    <row r="1236" spans="1:7" x14ac:dyDescent="0.2">
      <c r="A1236" s="14" t="s">
        <v>872</v>
      </c>
      <c r="B1236" s="20">
        <v>228.25</v>
      </c>
      <c r="C1236" s="20">
        <v>229.96</v>
      </c>
      <c r="D1236" s="20">
        <v>231.19</v>
      </c>
      <c r="E1236" s="20">
        <v>227.22</v>
      </c>
      <c r="F1236" s="17">
        <v>1126550</v>
      </c>
      <c r="G1236" s="19">
        <f>+B1236/C1236-1</f>
        <v>-7.4360758392764126E-3</v>
      </c>
    </row>
    <row r="1237" spans="1:7" x14ac:dyDescent="0.2">
      <c r="A1237" s="14" t="s">
        <v>873</v>
      </c>
      <c r="B1237" s="20">
        <v>230.15</v>
      </c>
      <c r="C1237" s="20">
        <v>230</v>
      </c>
      <c r="D1237" s="20">
        <v>233.43</v>
      </c>
      <c r="E1237" s="20">
        <v>227</v>
      </c>
      <c r="F1237" s="17">
        <v>956567</v>
      </c>
      <c r="G1237" s="19">
        <f>+B1237/C1237-1</f>
        <v>6.5217391304339678E-4</v>
      </c>
    </row>
    <row r="1238" spans="1:7" x14ac:dyDescent="0.2">
      <c r="A1238" s="14" t="s">
        <v>874</v>
      </c>
      <c r="B1238" s="20">
        <v>225.89</v>
      </c>
      <c r="C1238" s="20">
        <v>222.61</v>
      </c>
      <c r="D1238" s="20">
        <v>225.89</v>
      </c>
      <c r="E1238" s="20">
        <v>220.33760000000001</v>
      </c>
      <c r="F1238" s="17">
        <v>716589</v>
      </c>
      <c r="G1238" s="19">
        <f>+B1238/C1238-1</f>
        <v>1.4734288666277129E-2</v>
      </c>
    </row>
    <row r="1239" spans="1:7" x14ac:dyDescent="0.2">
      <c r="A1239" s="14" t="s">
        <v>875</v>
      </c>
      <c r="B1239" s="20">
        <v>222.42</v>
      </c>
      <c r="C1239" s="20">
        <v>221.69</v>
      </c>
      <c r="D1239" s="20">
        <v>226</v>
      </c>
      <c r="E1239" s="20">
        <v>221.22</v>
      </c>
      <c r="F1239" s="17">
        <v>523090</v>
      </c>
      <c r="G1239" s="19">
        <f>+B1239/C1239-1</f>
        <v>3.2928864630790144E-3</v>
      </c>
    </row>
    <row r="1240" spans="1:7" x14ac:dyDescent="0.2">
      <c r="A1240" s="14" t="s">
        <v>876</v>
      </c>
      <c r="B1240" s="20">
        <v>219.52</v>
      </c>
      <c r="C1240" s="20">
        <v>215.27</v>
      </c>
      <c r="D1240" s="20">
        <v>220.44</v>
      </c>
      <c r="E1240" s="20">
        <v>215.03</v>
      </c>
      <c r="F1240" s="17">
        <v>619729</v>
      </c>
      <c r="G1240" s="19">
        <f>+B1240/C1240-1</f>
        <v>1.9742648766665205E-2</v>
      </c>
    </row>
    <row r="1241" spans="1:7" x14ac:dyDescent="0.2">
      <c r="A1241" s="14" t="s">
        <v>877</v>
      </c>
      <c r="B1241" s="20">
        <v>214.34</v>
      </c>
      <c r="C1241" s="20">
        <v>218.71</v>
      </c>
      <c r="D1241" s="20">
        <v>218.84</v>
      </c>
      <c r="E1241" s="20">
        <v>213.76</v>
      </c>
      <c r="F1241" s="17">
        <v>404892</v>
      </c>
      <c r="G1241" s="19">
        <f>+B1241/C1241-1</f>
        <v>-1.9980796488500818E-2</v>
      </c>
    </row>
    <row r="1242" spans="1:7" x14ac:dyDescent="0.2">
      <c r="A1242" s="14" t="s">
        <v>878</v>
      </c>
      <c r="B1242" s="20">
        <v>218.76</v>
      </c>
      <c r="C1242" s="20">
        <v>214.23</v>
      </c>
      <c r="D1242" s="20">
        <v>218.76</v>
      </c>
      <c r="E1242" s="20">
        <v>212.77</v>
      </c>
      <c r="F1242" s="17">
        <v>552627</v>
      </c>
      <c r="G1242" s="19">
        <f>+B1242/C1242-1</f>
        <v>2.1145497829435644E-2</v>
      </c>
    </row>
    <row r="1243" spans="1:7" x14ac:dyDescent="0.2">
      <c r="A1243" s="18">
        <v>43805</v>
      </c>
      <c r="B1243" s="20">
        <v>214</v>
      </c>
      <c r="C1243" s="20">
        <v>214.1</v>
      </c>
      <c r="D1243" s="20">
        <v>214.65</v>
      </c>
      <c r="E1243" s="20">
        <v>210.5</v>
      </c>
      <c r="F1243" s="17">
        <v>657361</v>
      </c>
      <c r="G1243" s="19">
        <f>+B1243/C1243-1</f>
        <v>-4.6707146193369908E-4</v>
      </c>
    </row>
    <row r="1244" spans="1:7" x14ac:dyDescent="0.2">
      <c r="A1244" s="18">
        <v>43775</v>
      </c>
      <c r="B1244" s="20">
        <v>213.83</v>
      </c>
      <c r="C1244" s="20">
        <v>222.37</v>
      </c>
      <c r="D1244" s="20">
        <v>223.79</v>
      </c>
      <c r="E1244" s="20">
        <v>210.01</v>
      </c>
      <c r="F1244" s="17">
        <v>927835</v>
      </c>
      <c r="G1244" s="19">
        <f>+B1244/C1244-1</f>
        <v>-3.8404461033412773E-2</v>
      </c>
    </row>
    <row r="1245" spans="1:7" x14ac:dyDescent="0.2">
      <c r="A1245" s="18">
        <v>43744</v>
      </c>
      <c r="B1245" s="20">
        <v>221.91</v>
      </c>
      <c r="C1245" s="20">
        <v>227.41</v>
      </c>
      <c r="D1245" s="20">
        <v>230.9</v>
      </c>
      <c r="E1245" s="20">
        <v>221.37</v>
      </c>
      <c r="F1245" s="17">
        <v>1077265</v>
      </c>
      <c r="G1245" s="19">
        <f>+B1245/C1245-1</f>
        <v>-2.4185392023218011E-2</v>
      </c>
    </row>
    <row r="1246" spans="1:7" x14ac:dyDescent="0.2">
      <c r="A1246" s="18">
        <v>43652</v>
      </c>
      <c r="B1246" s="20">
        <v>222.45</v>
      </c>
      <c r="C1246" s="20">
        <v>220.34</v>
      </c>
      <c r="D1246" s="20">
        <v>223.887</v>
      </c>
      <c r="E1246" s="20">
        <v>219.79</v>
      </c>
      <c r="F1246" s="17">
        <v>674915</v>
      </c>
      <c r="G1246" s="19">
        <f>+B1246/C1246-1</f>
        <v>9.5761096487245734E-3</v>
      </c>
    </row>
    <row r="1247" spans="1:7" x14ac:dyDescent="0.2">
      <c r="A1247" s="18">
        <v>43622</v>
      </c>
      <c r="B1247" s="20">
        <v>219.21</v>
      </c>
      <c r="C1247" s="20">
        <v>216.77</v>
      </c>
      <c r="D1247" s="20">
        <v>220.92</v>
      </c>
      <c r="E1247" s="20">
        <v>213.17</v>
      </c>
      <c r="F1247" s="17">
        <v>620685</v>
      </c>
      <c r="G1247" s="19">
        <f>+B1247/C1247-1</f>
        <v>1.1256170134243737E-2</v>
      </c>
    </row>
    <row r="1248" spans="1:7" x14ac:dyDescent="0.2">
      <c r="A1248" s="18">
        <v>43591</v>
      </c>
      <c r="B1248" s="20">
        <v>216.77</v>
      </c>
      <c r="C1248" s="20">
        <v>211.55</v>
      </c>
      <c r="D1248" s="20">
        <v>216.77</v>
      </c>
      <c r="E1248" s="20">
        <v>209.27500000000001</v>
      </c>
      <c r="F1248" s="17">
        <v>737831</v>
      </c>
      <c r="G1248" s="19">
        <f>+B1248/C1248-1</f>
        <v>2.4675017726305759E-2</v>
      </c>
    </row>
    <row r="1249" spans="1:7" x14ac:dyDescent="0.2">
      <c r="A1249" s="18">
        <v>43561</v>
      </c>
      <c r="B1249" s="20">
        <v>209.02</v>
      </c>
      <c r="C1249" s="20">
        <v>199.08</v>
      </c>
      <c r="D1249" s="20">
        <v>209.15</v>
      </c>
      <c r="E1249" s="20">
        <v>197.85</v>
      </c>
      <c r="F1249" s="17">
        <v>1000970</v>
      </c>
      <c r="G1249" s="19">
        <f>+B1249/C1249-1</f>
        <v>4.9929676511955012E-2</v>
      </c>
    </row>
    <row r="1250" spans="1:7" x14ac:dyDescent="0.2">
      <c r="A1250" s="18">
        <v>43530</v>
      </c>
      <c r="B1250" s="20">
        <v>197.34</v>
      </c>
      <c r="C1250" s="20">
        <v>211.3</v>
      </c>
      <c r="D1250" s="20">
        <v>213.61</v>
      </c>
      <c r="E1250" s="20">
        <v>194.84</v>
      </c>
      <c r="F1250" s="17">
        <v>1290788</v>
      </c>
      <c r="G1250" s="19">
        <f>+B1250/C1250-1</f>
        <v>-6.6067203028868926E-2</v>
      </c>
    </row>
    <row r="1251" spans="1:7" x14ac:dyDescent="0.2">
      <c r="A1251" s="14" t="s">
        <v>879</v>
      </c>
      <c r="B1251" s="20">
        <v>212.1</v>
      </c>
      <c r="C1251" s="20">
        <v>206.64</v>
      </c>
      <c r="D1251" s="20">
        <v>212.58</v>
      </c>
      <c r="E1251" s="20">
        <v>206.22</v>
      </c>
      <c r="F1251" s="17">
        <v>1200117</v>
      </c>
      <c r="G1251" s="19">
        <f>+B1251/C1251-1</f>
        <v>2.6422764227642226E-2</v>
      </c>
    </row>
    <row r="1252" spans="1:7" x14ac:dyDescent="0.2">
      <c r="A1252" s="14" t="s">
        <v>880</v>
      </c>
      <c r="B1252" s="20">
        <v>209.14</v>
      </c>
      <c r="C1252" s="20">
        <v>207.11</v>
      </c>
      <c r="D1252" s="20">
        <v>209.34</v>
      </c>
      <c r="E1252" s="20">
        <v>205.86</v>
      </c>
      <c r="F1252" s="17">
        <v>525843</v>
      </c>
      <c r="G1252" s="19">
        <f>+B1252/C1252-1</f>
        <v>9.8015547293708316E-3</v>
      </c>
    </row>
    <row r="1253" spans="1:7" x14ac:dyDescent="0.2">
      <c r="A1253" s="14" t="s">
        <v>881</v>
      </c>
      <c r="B1253" s="20">
        <v>206.05</v>
      </c>
      <c r="C1253" s="20">
        <v>207</v>
      </c>
      <c r="D1253" s="20">
        <v>208.36</v>
      </c>
      <c r="E1253" s="20">
        <v>203.18</v>
      </c>
      <c r="F1253" s="17">
        <v>655600</v>
      </c>
      <c r="G1253" s="19">
        <f>+B1253/C1253-1</f>
        <v>-4.5893719806763267E-3</v>
      </c>
    </row>
    <row r="1254" spans="1:7" x14ac:dyDescent="0.2">
      <c r="A1254" s="14" t="s">
        <v>882</v>
      </c>
      <c r="B1254" s="20">
        <v>208.19</v>
      </c>
      <c r="C1254" s="20">
        <v>208.1</v>
      </c>
      <c r="D1254" s="20">
        <v>212.7</v>
      </c>
      <c r="E1254" s="20">
        <v>206.39</v>
      </c>
      <c r="F1254" s="17">
        <v>2821655</v>
      </c>
      <c r="G1254" s="19">
        <f>+B1254/C1254-1</f>
        <v>4.324843825085356E-4</v>
      </c>
    </row>
    <row r="1255" spans="1:7" x14ac:dyDescent="0.2">
      <c r="A1255" s="14" t="s">
        <v>883</v>
      </c>
      <c r="B1255" s="20">
        <v>208.23</v>
      </c>
      <c r="C1255" s="20">
        <v>207.46</v>
      </c>
      <c r="D1255" s="20">
        <v>210.91</v>
      </c>
      <c r="E1255" s="20">
        <v>207.07499999999999</v>
      </c>
      <c r="F1255" s="17">
        <v>511639</v>
      </c>
      <c r="G1255" s="19">
        <f>+B1255/C1255-1</f>
        <v>3.711558854718966E-3</v>
      </c>
    </row>
    <row r="1256" spans="1:7" x14ac:dyDescent="0.2">
      <c r="A1256" s="14" t="s">
        <v>884</v>
      </c>
      <c r="B1256" s="20">
        <v>206.77</v>
      </c>
      <c r="C1256" s="20">
        <v>210.2</v>
      </c>
      <c r="D1256" s="20">
        <v>210.21</v>
      </c>
      <c r="E1256" s="20">
        <v>203.28</v>
      </c>
      <c r="F1256" s="17">
        <v>616431</v>
      </c>
      <c r="G1256" s="19">
        <f>+B1256/C1256-1</f>
        <v>-1.6317792578496526E-2</v>
      </c>
    </row>
    <row r="1257" spans="1:7" x14ac:dyDescent="0.2">
      <c r="A1257" s="14" t="s">
        <v>885</v>
      </c>
      <c r="B1257" s="20">
        <v>213.07</v>
      </c>
      <c r="C1257" s="20">
        <v>212.82</v>
      </c>
      <c r="D1257" s="20">
        <v>215.65</v>
      </c>
      <c r="E1257" s="20">
        <v>212.8</v>
      </c>
      <c r="F1257" s="17">
        <v>435849</v>
      </c>
      <c r="G1257" s="19">
        <f>+B1257/C1257-1</f>
        <v>1.1747016257870335E-3</v>
      </c>
    </row>
    <row r="1258" spans="1:7" x14ac:dyDescent="0.2">
      <c r="A1258" s="14" t="s">
        <v>886</v>
      </c>
      <c r="B1258" s="20">
        <v>213.55</v>
      </c>
      <c r="C1258" s="20">
        <v>209.81</v>
      </c>
      <c r="D1258" s="20">
        <v>214.35</v>
      </c>
      <c r="E1258" s="20">
        <v>209.12</v>
      </c>
      <c r="F1258" s="17">
        <v>730106</v>
      </c>
      <c r="G1258" s="19">
        <f>+B1258/C1258-1</f>
        <v>1.7825651780182028E-2</v>
      </c>
    </row>
    <row r="1259" spans="1:7" x14ac:dyDescent="0.2">
      <c r="A1259" s="14" t="s">
        <v>887</v>
      </c>
      <c r="B1259" s="20">
        <v>207.29</v>
      </c>
      <c r="C1259" s="20">
        <v>208.5</v>
      </c>
      <c r="D1259" s="20">
        <v>209.89</v>
      </c>
      <c r="E1259" s="20">
        <v>203.78</v>
      </c>
      <c r="F1259" s="17">
        <v>716306</v>
      </c>
      <c r="G1259" s="19">
        <f>+B1259/C1259-1</f>
        <v>-5.803357314148716E-3</v>
      </c>
    </row>
    <row r="1260" spans="1:7" x14ac:dyDescent="0.2">
      <c r="A1260" s="14" t="s">
        <v>888</v>
      </c>
      <c r="B1260" s="20">
        <v>210.75</v>
      </c>
      <c r="C1260" s="20">
        <v>210.37</v>
      </c>
      <c r="D1260" s="20">
        <v>215.38</v>
      </c>
      <c r="E1260" s="20">
        <v>209.65</v>
      </c>
      <c r="F1260" s="17">
        <v>619084</v>
      </c>
      <c r="G1260" s="19">
        <f>+B1260/C1260-1</f>
        <v>1.8063412083471064E-3</v>
      </c>
    </row>
    <row r="1261" spans="1:7" x14ac:dyDescent="0.2">
      <c r="A1261" s="14" t="s">
        <v>889</v>
      </c>
      <c r="B1261" s="20">
        <v>212.05</v>
      </c>
      <c r="C1261" s="20">
        <v>205.45</v>
      </c>
      <c r="D1261" s="20">
        <v>214.93</v>
      </c>
      <c r="E1261" s="20">
        <v>205.07</v>
      </c>
      <c r="F1261" s="17">
        <v>923578</v>
      </c>
      <c r="G1261" s="19">
        <f>+B1261/C1261-1</f>
        <v>3.2124604526649003E-2</v>
      </c>
    </row>
    <row r="1262" spans="1:7" x14ac:dyDescent="0.2">
      <c r="A1262" s="14" t="s">
        <v>890</v>
      </c>
      <c r="B1262" s="20">
        <v>204.39</v>
      </c>
      <c r="C1262" s="20">
        <v>201.84</v>
      </c>
      <c r="D1262" s="20">
        <v>205.67</v>
      </c>
      <c r="E1262" s="20">
        <v>200.33</v>
      </c>
      <c r="F1262" s="17">
        <v>669003</v>
      </c>
      <c r="G1262" s="19">
        <f>+B1262/C1262-1</f>
        <v>1.2633769322235366E-2</v>
      </c>
    </row>
    <row r="1263" spans="1:7" x14ac:dyDescent="0.2">
      <c r="A1263" s="14" t="s">
        <v>891</v>
      </c>
      <c r="B1263" s="20">
        <v>203.28</v>
      </c>
      <c r="C1263" s="20">
        <v>199.7</v>
      </c>
      <c r="D1263" s="20">
        <v>204.17</v>
      </c>
      <c r="E1263" s="20">
        <v>197.41</v>
      </c>
      <c r="F1263" s="17">
        <v>717991</v>
      </c>
      <c r="G1263" s="19">
        <f>+B1263/C1263-1</f>
        <v>1.7926890335503209E-2</v>
      </c>
    </row>
    <row r="1264" spans="1:7" x14ac:dyDescent="0.2">
      <c r="A1264" s="14" t="s">
        <v>892</v>
      </c>
      <c r="B1264" s="20">
        <v>197.25</v>
      </c>
      <c r="C1264" s="20">
        <v>203.26</v>
      </c>
      <c r="D1264" s="20">
        <v>204.5</v>
      </c>
      <c r="E1264" s="20">
        <v>196.98</v>
      </c>
      <c r="F1264" s="17">
        <v>943483</v>
      </c>
      <c r="G1264" s="19">
        <f>+B1264/C1264-1</f>
        <v>-2.9568040932795414E-2</v>
      </c>
    </row>
    <row r="1265" spans="1:7" x14ac:dyDescent="0.2">
      <c r="A1265" s="18">
        <v>43743</v>
      </c>
      <c r="B1265" s="20">
        <v>208.39</v>
      </c>
      <c r="C1265" s="20">
        <v>206.87</v>
      </c>
      <c r="D1265" s="20">
        <v>210.55</v>
      </c>
      <c r="E1265" s="20">
        <v>202.8</v>
      </c>
      <c r="F1265" s="17">
        <v>692224</v>
      </c>
      <c r="G1265" s="19">
        <f>+B1265/C1265-1</f>
        <v>7.3476096098998855E-3</v>
      </c>
    </row>
    <row r="1266" spans="1:7" x14ac:dyDescent="0.2">
      <c r="A1266" s="18">
        <v>43713</v>
      </c>
      <c r="B1266" s="20">
        <v>207.89</v>
      </c>
      <c r="C1266" s="20">
        <v>202.87</v>
      </c>
      <c r="D1266" s="20">
        <v>209.92</v>
      </c>
      <c r="E1266" s="20">
        <v>201.315</v>
      </c>
      <c r="F1266" s="17">
        <v>747913</v>
      </c>
      <c r="G1266" s="19">
        <f>+B1266/C1266-1</f>
        <v>2.4744910533839315E-2</v>
      </c>
    </row>
    <row r="1267" spans="1:7" x14ac:dyDescent="0.2">
      <c r="A1267" s="18">
        <v>43682</v>
      </c>
      <c r="B1267" s="20">
        <v>204.75</v>
      </c>
      <c r="C1267" s="20">
        <v>201.54</v>
      </c>
      <c r="D1267" s="20">
        <v>206.2</v>
      </c>
      <c r="E1267" s="20">
        <v>200.69489999999999</v>
      </c>
      <c r="F1267" s="17">
        <v>562266</v>
      </c>
      <c r="G1267" s="19">
        <f>+B1267/C1267-1</f>
        <v>1.5927359333134827E-2</v>
      </c>
    </row>
    <row r="1268" spans="1:7" x14ac:dyDescent="0.2">
      <c r="A1268" s="18">
        <v>43651</v>
      </c>
      <c r="B1268" s="20">
        <v>201.9</v>
      </c>
      <c r="C1268" s="20">
        <v>205.97</v>
      </c>
      <c r="D1268" s="20">
        <v>208.02</v>
      </c>
      <c r="E1268" s="20">
        <v>200.715</v>
      </c>
      <c r="F1268" s="17">
        <v>821512</v>
      </c>
      <c r="G1268" s="19">
        <f>+B1268/C1268-1</f>
        <v>-1.9760159246492215E-2</v>
      </c>
    </row>
    <row r="1269" spans="1:7" x14ac:dyDescent="0.2">
      <c r="A1269" s="18">
        <v>43621</v>
      </c>
      <c r="B1269" s="20">
        <v>207.46</v>
      </c>
      <c r="C1269" s="20">
        <v>204.03</v>
      </c>
      <c r="D1269" s="20">
        <v>208.21</v>
      </c>
      <c r="E1269" s="20">
        <v>202.51</v>
      </c>
      <c r="F1269" s="17">
        <v>884221</v>
      </c>
      <c r="G1269" s="19">
        <f>+B1269/C1269-1</f>
        <v>1.6811253247071445E-2</v>
      </c>
    </row>
    <row r="1270" spans="1:7" x14ac:dyDescent="0.2">
      <c r="A1270" s="18">
        <v>43529</v>
      </c>
      <c r="B1270" s="20">
        <v>206.89</v>
      </c>
      <c r="C1270" s="20">
        <v>202.03</v>
      </c>
      <c r="D1270" s="20">
        <v>207.15</v>
      </c>
      <c r="E1270" s="20">
        <v>201.35</v>
      </c>
      <c r="F1270" s="17">
        <v>891776</v>
      </c>
      <c r="G1270" s="19">
        <f>+B1270/C1270-1</f>
        <v>2.4055833292085271E-2</v>
      </c>
    </row>
    <row r="1271" spans="1:7" x14ac:dyDescent="0.2">
      <c r="A1271" s="18">
        <v>43501</v>
      </c>
      <c r="B1271" s="20">
        <v>201.47</v>
      </c>
      <c r="C1271" s="20">
        <v>201.65</v>
      </c>
      <c r="D1271" s="20">
        <v>206.89</v>
      </c>
      <c r="E1271" s="20">
        <v>199.59</v>
      </c>
      <c r="F1271" s="17">
        <v>931773</v>
      </c>
      <c r="G1271" s="19">
        <f>+B1271/C1271-1</f>
        <v>-8.9263575502107617E-4</v>
      </c>
    </row>
    <row r="1272" spans="1:7" x14ac:dyDescent="0.2">
      <c r="A1272" s="18">
        <v>43470</v>
      </c>
      <c r="B1272" s="20">
        <v>201.46</v>
      </c>
      <c r="C1272" s="20">
        <v>203.2</v>
      </c>
      <c r="D1272" s="20">
        <v>203.2</v>
      </c>
      <c r="E1272" s="20">
        <v>194</v>
      </c>
      <c r="F1272" s="17">
        <v>1263823</v>
      </c>
      <c r="G1272" s="19">
        <f>+B1272/C1272-1</f>
        <v>-8.5629921259841035E-3</v>
      </c>
    </row>
    <row r="1273" spans="1:7" x14ac:dyDescent="0.2">
      <c r="A1273" s="14" t="s">
        <v>893</v>
      </c>
      <c r="B1273" s="20">
        <v>202.53</v>
      </c>
      <c r="C1273" s="20">
        <v>197</v>
      </c>
      <c r="D1273" s="20">
        <v>203.04150000000001</v>
      </c>
      <c r="E1273" s="20">
        <v>196.45</v>
      </c>
      <c r="F1273" s="17">
        <v>991406</v>
      </c>
      <c r="G1273" s="19">
        <f>+B1273/C1273-1</f>
        <v>2.8071065989847765E-2</v>
      </c>
    </row>
    <row r="1274" spans="1:7" x14ac:dyDescent="0.2">
      <c r="A1274" s="14" t="s">
        <v>894</v>
      </c>
      <c r="B1274" s="20">
        <v>198.04</v>
      </c>
      <c r="C1274" s="20">
        <v>201.08</v>
      </c>
      <c r="D1274" s="20">
        <v>202.6</v>
      </c>
      <c r="E1274" s="20">
        <v>196.09</v>
      </c>
      <c r="F1274" s="17">
        <v>760712</v>
      </c>
      <c r="G1274" s="19">
        <f>+B1274/C1274-1</f>
        <v>-1.5118360851402501E-2</v>
      </c>
    </row>
    <row r="1275" spans="1:7" x14ac:dyDescent="0.2">
      <c r="A1275" s="14" t="s">
        <v>895</v>
      </c>
      <c r="B1275" s="20">
        <v>200.07</v>
      </c>
      <c r="C1275" s="20">
        <v>196.56</v>
      </c>
      <c r="D1275" s="20">
        <v>200.78</v>
      </c>
      <c r="E1275" s="20">
        <v>196.0393</v>
      </c>
      <c r="F1275" s="17">
        <v>682088</v>
      </c>
      <c r="G1275" s="19">
        <f>+B1275/C1275-1</f>
        <v>1.7857142857142794E-2</v>
      </c>
    </row>
    <row r="1276" spans="1:7" x14ac:dyDescent="0.2">
      <c r="A1276" s="14" t="s">
        <v>896</v>
      </c>
      <c r="B1276" s="20">
        <v>196.54</v>
      </c>
      <c r="C1276" s="20">
        <v>194.64</v>
      </c>
      <c r="D1276" s="20">
        <v>197.33</v>
      </c>
      <c r="E1276" s="20">
        <v>191.59</v>
      </c>
      <c r="F1276" s="17">
        <v>513529</v>
      </c>
      <c r="G1276" s="19">
        <f>+B1276/C1276-1</f>
        <v>9.7616111796137162E-3</v>
      </c>
    </row>
    <row r="1277" spans="1:7" x14ac:dyDescent="0.2">
      <c r="A1277" s="14" t="s">
        <v>897</v>
      </c>
      <c r="B1277" s="20">
        <v>192.6</v>
      </c>
      <c r="C1277" s="20">
        <v>194.87</v>
      </c>
      <c r="D1277" s="20">
        <v>196.41</v>
      </c>
      <c r="E1277" s="20">
        <v>191.69919999999999</v>
      </c>
      <c r="F1277" s="17">
        <v>1039047</v>
      </c>
      <c r="G1277" s="19">
        <f>+B1277/C1277-1</f>
        <v>-1.1648791502027023E-2</v>
      </c>
    </row>
    <row r="1278" spans="1:7" x14ac:dyDescent="0.2">
      <c r="A1278" s="14" t="s">
        <v>898</v>
      </c>
      <c r="B1278" s="20">
        <v>194.62</v>
      </c>
      <c r="C1278" s="20">
        <v>191.4</v>
      </c>
      <c r="D1278" s="20">
        <v>195.82</v>
      </c>
      <c r="E1278" s="20">
        <v>191.4</v>
      </c>
      <c r="F1278" s="17">
        <v>712266</v>
      </c>
      <c r="G1278" s="19">
        <f>+B1278/C1278-1</f>
        <v>1.6823406478578828E-2</v>
      </c>
    </row>
    <row r="1279" spans="1:7" x14ac:dyDescent="0.2">
      <c r="A1279" s="14" t="s">
        <v>899</v>
      </c>
      <c r="B1279" s="20">
        <v>190.19</v>
      </c>
      <c r="C1279" s="20">
        <v>188.13</v>
      </c>
      <c r="D1279" s="20">
        <v>191.655</v>
      </c>
      <c r="E1279" s="20">
        <v>188.09</v>
      </c>
      <c r="F1279" s="17">
        <v>374664</v>
      </c>
      <c r="G1279" s="19">
        <f>+B1279/C1279-1</f>
        <v>1.0949875086376348E-2</v>
      </c>
    </row>
    <row r="1280" spans="1:7" x14ac:dyDescent="0.2">
      <c r="A1280" s="14" t="s">
        <v>900</v>
      </c>
      <c r="B1280" s="20">
        <v>188.95</v>
      </c>
      <c r="C1280" s="20">
        <v>187.01</v>
      </c>
      <c r="D1280" s="20">
        <v>190.13</v>
      </c>
      <c r="E1280" s="20">
        <v>182.62</v>
      </c>
      <c r="F1280" s="17">
        <v>797290</v>
      </c>
      <c r="G1280" s="19">
        <f>+B1280/C1280-1</f>
        <v>1.0373776803379586E-2</v>
      </c>
    </row>
    <row r="1281" spans="1:7" x14ac:dyDescent="0.2">
      <c r="A1281" s="14" t="s">
        <v>901</v>
      </c>
      <c r="B1281" s="20">
        <v>186.94</v>
      </c>
      <c r="C1281" s="20">
        <v>190.41</v>
      </c>
      <c r="D1281" s="20">
        <v>191.6</v>
      </c>
      <c r="E1281" s="20">
        <v>185.44</v>
      </c>
      <c r="F1281" s="17">
        <v>497991</v>
      </c>
      <c r="G1281" s="19">
        <f>+B1281/C1281-1</f>
        <v>-1.8223832781891658E-2</v>
      </c>
    </row>
    <row r="1282" spans="1:7" x14ac:dyDescent="0.2">
      <c r="A1282" s="14" t="s">
        <v>902</v>
      </c>
      <c r="B1282" s="20">
        <v>188.89</v>
      </c>
      <c r="C1282" s="20">
        <v>190.89</v>
      </c>
      <c r="D1282" s="20">
        <v>192.76</v>
      </c>
      <c r="E1282" s="20">
        <v>187.51</v>
      </c>
      <c r="F1282" s="17">
        <v>374385</v>
      </c>
      <c r="G1282" s="19">
        <f>+B1282/C1282-1</f>
        <v>-1.0477238200010452E-2</v>
      </c>
    </row>
    <row r="1283" spans="1:7" x14ac:dyDescent="0.2">
      <c r="A1283" s="14" t="s">
        <v>903</v>
      </c>
      <c r="B1283" s="20">
        <v>190.16</v>
      </c>
      <c r="C1283" s="20">
        <v>188.53</v>
      </c>
      <c r="D1283" s="20">
        <v>192</v>
      </c>
      <c r="E1283" s="20">
        <v>188.1</v>
      </c>
      <c r="F1283" s="17">
        <v>359403</v>
      </c>
      <c r="G1283" s="19">
        <f>+B1283/C1283-1</f>
        <v>8.6458388585370916E-3</v>
      </c>
    </row>
    <row r="1284" spans="1:7" x14ac:dyDescent="0.2">
      <c r="A1284" s="18">
        <v>43803</v>
      </c>
      <c r="B1284" s="20">
        <v>188.76</v>
      </c>
      <c r="C1284" s="20">
        <v>190.33</v>
      </c>
      <c r="D1284" s="20">
        <v>190.35</v>
      </c>
      <c r="E1284" s="20">
        <v>186.91</v>
      </c>
      <c r="F1284" s="17">
        <v>313424</v>
      </c>
      <c r="G1284" s="19">
        <f>+B1284/C1284-1</f>
        <v>-8.248830977775512E-3</v>
      </c>
    </row>
    <row r="1285" spans="1:7" x14ac:dyDescent="0.2">
      <c r="A1285" s="18">
        <v>43773</v>
      </c>
      <c r="B1285" s="20">
        <v>188.58</v>
      </c>
      <c r="C1285" s="20">
        <v>188.07</v>
      </c>
      <c r="D1285" s="20">
        <v>189</v>
      </c>
      <c r="E1285" s="20">
        <v>186.61</v>
      </c>
      <c r="F1285" s="17">
        <v>263903</v>
      </c>
      <c r="G1285" s="19">
        <f>+B1285/C1285-1</f>
        <v>2.7117562609668688E-3</v>
      </c>
    </row>
    <row r="1286" spans="1:7" x14ac:dyDescent="0.2">
      <c r="A1286" s="18">
        <v>43742</v>
      </c>
      <c r="B1286" s="20">
        <v>187.59</v>
      </c>
      <c r="C1286" s="20">
        <v>185.16</v>
      </c>
      <c r="D1286" s="20">
        <v>188.6</v>
      </c>
      <c r="E1286" s="20">
        <v>185.16</v>
      </c>
      <c r="F1286" s="17">
        <v>346111</v>
      </c>
      <c r="G1286" s="19">
        <f>+B1286/C1286-1</f>
        <v>1.312378483473764E-2</v>
      </c>
    </row>
    <row r="1287" spans="1:7" x14ac:dyDescent="0.2">
      <c r="A1287" s="18">
        <v>43712</v>
      </c>
      <c r="B1287" s="20">
        <v>184.34</v>
      </c>
      <c r="C1287" s="20">
        <v>183</v>
      </c>
      <c r="D1287" s="20">
        <v>185.32</v>
      </c>
      <c r="E1287" s="20">
        <v>183</v>
      </c>
      <c r="F1287" s="17">
        <v>462263</v>
      </c>
      <c r="G1287" s="19">
        <f>+B1287/C1287-1</f>
        <v>7.322404371584712E-3</v>
      </c>
    </row>
    <row r="1288" spans="1:7" x14ac:dyDescent="0.2">
      <c r="A1288" s="18">
        <v>43681</v>
      </c>
      <c r="B1288" s="20">
        <v>184.25</v>
      </c>
      <c r="C1288" s="20">
        <v>183.49</v>
      </c>
      <c r="D1288" s="20">
        <v>184.28</v>
      </c>
      <c r="E1288" s="20">
        <v>179.57</v>
      </c>
      <c r="F1288" s="17">
        <v>620508</v>
      </c>
      <c r="G1288" s="19">
        <f>+B1288/C1288-1</f>
        <v>4.1419150907406888E-3</v>
      </c>
    </row>
    <row r="1289" spans="1:7" x14ac:dyDescent="0.2">
      <c r="A1289" s="18">
        <v>43589</v>
      </c>
      <c r="B1289" s="20">
        <v>183.48</v>
      </c>
      <c r="C1289" s="20">
        <v>184.99</v>
      </c>
      <c r="D1289" s="20">
        <v>185.77969999999999</v>
      </c>
      <c r="E1289" s="20">
        <v>183.34</v>
      </c>
      <c r="F1289" s="17">
        <v>531227</v>
      </c>
      <c r="G1289" s="19">
        <f>+B1289/C1289-1</f>
        <v>-8.1626033839667933E-3</v>
      </c>
    </row>
    <row r="1290" spans="1:7" x14ac:dyDescent="0.2">
      <c r="A1290" s="18">
        <v>43559</v>
      </c>
      <c r="B1290" s="20">
        <v>183.69</v>
      </c>
      <c r="C1290" s="20">
        <v>190.18</v>
      </c>
      <c r="D1290" s="20">
        <v>191.58</v>
      </c>
      <c r="E1290" s="20">
        <v>180.32</v>
      </c>
      <c r="F1290" s="17">
        <v>978910</v>
      </c>
      <c r="G1290" s="19">
        <f>+B1290/C1290-1</f>
        <v>-3.4125565253969925E-2</v>
      </c>
    </row>
    <row r="1291" spans="1:7" x14ac:dyDescent="0.2">
      <c r="A1291" s="18">
        <v>43528</v>
      </c>
      <c r="B1291" s="20">
        <v>190.31</v>
      </c>
      <c r="C1291" s="20">
        <v>191.99</v>
      </c>
      <c r="D1291" s="20">
        <v>192.89</v>
      </c>
      <c r="E1291" s="20">
        <v>188.51</v>
      </c>
      <c r="F1291" s="17">
        <v>551117</v>
      </c>
      <c r="G1291" s="19">
        <f>+B1291/C1291-1</f>
        <v>-8.7504557529037852E-3</v>
      </c>
    </row>
    <row r="1292" spans="1:7" x14ac:dyDescent="0.2">
      <c r="A1292" s="18">
        <v>43500</v>
      </c>
      <c r="B1292" s="20">
        <v>190.72</v>
      </c>
      <c r="C1292" s="20">
        <v>190.29</v>
      </c>
      <c r="D1292" s="20">
        <v>191.45</v>
      </c>
      <c r="E1292" s="20">
        <v>187.64</v>
      </c>
      <c r="F1292" s="17">
        <v>402988</v>
      </c>
      <c r="G1292" s="19">
        <f>+B1292/C1292-1</f>
        <v>2.2597088654159325E-3</v>
      </c>
    </row>
    <row r="1293" spans="1:7" x14ac:dyDescent="0.2">
      <c r="A1293" s="18">
        <v>43469</v>
      </c>
      <c r="B1293" s="20">
        <v>190.28</v>
      </c>
      <c r="C1293" s="20">
        <v>191.08</v>
      </c>
      <c r="D1293" s="20">
        <v>193.75</v>
      </c>
      <c r="E1293" s="20">
        <v>186.8502</v>
      </c>
      <c r="F1293" s="17">
        <v>590807</v>
      </c>
      <c r="G1293" s="19">
        <f>+B1293/C1293-1</f>
        <v>-4.1867280720118139E-3</v>
      </c>
    </row>
    <row r="1294" spans="1:7" x14ac:dyDescent="0.2">
      <c r="A1294" s="14" t="s">
        <v>904</v>
      </c>
      <c r="B1294" s="20">
        <v>189.13</v>
      </c>
      <c r="C1294" s="20">
        <v>188.5</v>
      </c>
      <c r="D1294" s="20">
        <v>190</v>
      </c>
      <c r="E1294" s="20">
        <v>186.04</v>
      </c>
      <c r="F1294" s="17">
        <v>819151</v>
      </c>
      <c r="G1294" s="19">
        <f>+B1294/C1294-1</f>
        <v>3.3421750663129579E-3</v>
      </c>
    </row>
    <row r="1295" spans="1:7" x14ac:dyDescent="0.2">
      <c r="A1295" s="14" t="s">
        <v>905</v>
      </c>
      <c r="B1295" s="20">
        <v>186.69</v>
      </c>
      <c r="C1295" s="20">
        <v>183.54</v>
      </c>
      <c r="D1295" s="20">
        <v>188</v>
      </c>
      <c r="E1295" s="20">
        <v>182.8</v>
      </c>
      <c r="F1295" s="17">
        <v>506607</v>
      </c>
      <c r="G1295" s="19">
        <f>+B1295/C1295-1</f>
        <v>1.7162471395881118E-2</v>
      </c>
    </row>
    <row r="1296" spans="1:7" x14ac:dyDescent="0.2">
      <c r="A1296" s="14" t="s">
        <v>906</v>
      </c>
      <c r="B1296" s="20">
        <v>182.97</v>
      </c>
      <c r="C1296" s="20">
        <v>185.96</v>
      </c>
      <c r="D1296" s="20">
        <v>186.99</v>
      </c>
      <c r="E1296" s="20">
        <v>178</v>
      </c>
      <c r="F1296" s="17">
        <v>520303</v>
      </c>
      <c r="G1296" s="19">
        <f>+B1296/C1296-1</f>
        <v>-1.6078726607872684E-2</v>
      </c>
    </row>
    <row r="1297" spans="1:7" x14ac:dyDescent="0.2">
      <c r="A1297" s="14" t="s">
        <v>907</v>
      </c>
      <c r="B1297" s="20">
        <v>185.71</v>
      </c>
      <c r="C1297" s="20">
        <v>186.87</v>
      </c>
      <c r="D1297" s="20">
        <v>188.9</v>
      </c>
      <c r="E1297" s="20">
        <v>184.45</v>
      </c>
      <c r="F1297" s="17">
        <v>477355</v>
      </c>
      <c r="G1297" s="19">
        <f>+B1297/C1297-1</f>
        <v>-6.2075239471289789E-3</v>
      </c>
    </row>
    <row r="1298" spans="1:7" x14ac:dyDescent="0.2">
      <c r="A1298" s="14" t="s">
        <v>908</v>
      </c>
      <c r="B1298" s="20">
        <v>183.81</v>
      </c>
      <c r="C1298" s="20">
        <v>179.49</v>
      </c>
      <c r="D1298" s="20">
        <v>184.23500000000001</v>
      </c>
      <c r="E1298" s="20">
        <v>174.02</v>
      </c>
      <c r="F1298" s="17">
        <v>610304</v>
      </c>
      <c r="G1298" s="19">
        <f>+B1298/C1298-1</f>
        <v>2.4068193214106692E-2</v>
      </c>
    </row>
    <row r="1299" spans="1:7" x14ac:dyDescent="0.2">
      <c r="A1299" s="14" t="s">
        <v>909</v>
      </c>
      <c r="B1299" s="20">
        <v>181.16</v>
      </c>
      <c r="C1299" s="20">
        <v>189.47</v>
      </c>
      <c r="D1299" s="20">
        <v>190.63</v>
      </c>
      <c r="E1299" s="20">
        <v>180.61</v>
      </c>
      <c r="F1299" s="17">
        <v>747676</v>
      </c>
      <c r="G1299" s="19">
        <f>+B1299/C1299-1</f>
        <v>-4.3859186150841833E-2</v>
      </c>
    </row>
    <row r="1300" spans="1:7" x14ac:dyDescent="0.2">
      <c r="A1300" s="14" t="s">
        <v>910</v>
      </c>
      <c r="B1300" s="20">
        <v>190.05</v>
      </c>
      <c r="C1300" s="20">
        <v>181.35</v>
      </c>
      <c r="D1300" s="20">
        <v>190.63499999999999</v>
      </c>
      <c r="E1300" s="20">
        <v>181.29050000000001</v>
      </c>
      <c r="F1300" s="17">
        <v>906544</v>
      </c>
      <c r="G1300" s="19">
        <f>+B1300/C1300-1</f>
        <v>4.7973531844499595E-2</v>
      </c>
    </row>
    <row r="1301" spans="1:7" x14ac:dyDescent="0.2">
      <c r="A1301" s="14" t="s">
        <v>911</v>
      </c>
      <c r="B1301" s="20">
        <v>181.97</v>
      </c>
      <c r="C1301" s="20">
        <v>183.06</v>
      </c>
      <c r="D1301" s="20">
        <v>185.36</v>
      </c>
      <c r="E1301" s="20">
        <v>180.4</v>
      </c>
      <c r="F1301" s="17">
        <v>426298</v>
      </c>
      <c r="G1301" s="19">
        <f>+B1301/C1301-1</f>
        <v>-5.9543319130339611E-3</v>
      </c>
    </row>
    <row r="1302" spans="1:7" x14ac:dyDescent="0.2">
      <c r="A1302" s="14" t="s">
        <v>912</v>
      </c>
      <c r="B1302" s="20">
        <v>183.12</v>
      </c>
      <c r="C1302" s="20">
        <v>182.23</v>
      </c>
      <c r="D1302" s="20">
        <v>184.03</v>
      </c>
      <c r="E1302" s="20">
        <v>181.13</v>
      </c>
      <c r="F1302" s="17">
        <v>472097</v>
      </c>
      <c r="G1302" s="19">
        <f>+B1302/C1302-1</f>
        <v>4.8839378807004064E-3</v>
      </c>
    </row>
    <row r="1303" spans="1:7" x14ac:dyDescent="0.2">
      <c r="A1303" s="14" t="s">
        <v>913</v>
      </c>
      <c r="B1303" s="20">
        <v>181.69</v>
      </c>
      <c r="C1303" s="20">
        <v>182.09</v>
      </c>
      <c r="D1303" s="20">
        <v>183.495</v>
      </c>
      <c r="E1303" s="20">
        <v>179.5812</v>
      </c>
      <c r="F1303" s="17">
        <v>467796</v>
      </c>
      <c r="G1303" s="19">
        <f>+B1303/C1303-1</f>
        <v>-2.1967159097150413E-3</v>
      </c>
    </row>
    <row r="1304" spans="1:7" x14ac:dyDescent="0.2">
      <c r="A1304" s="14" t="s">
        <v>914</v>
      </c>
      <c r="B1304" s="20">
        <v>181.94</v>
      </c>
      <c r="C1304" s="20">
        <v>183.07</v>
      </c>
      <c r="D1304" s="20">
        <v>183.9</v>
      </c>
      <c r="E1304" s="20">
        <v>180.59</v>
      </c>
      <c r="F1304" s="17">
        <v>604463</v>
      </c>
      <c r="G1304" s="19">
        <f>+B1304/C1304-1</f>
        <v>-6.1725023215163377E-3</v>
      </c>
    </row>
    <row r="1305" spans="1:7" x14ac:dyDescent="0.2">
      <c r="A1305" s="14" t="s">
        <v>915</v>
      </c>
      <c r="B1305" s="20">
        <v>183.35</v>
      </c>
      <c r="C1305" s="20">
        <v>180.9</v>
      </c>
      <c r="D1305" s="20">
        <v>184.25649999999999</v>
      </c>
      <c r="E1305" s="20">
        <v>180.72499999999999</v>
      </c>
      <c r="F1305" s="17">
        <v>662517</v>
      </c>
      <c r="G1305" s="19">
        <f>+B1305/C1305-1</f>
        <v>1.354339414040906E-2</v>
      </c>
    </row>
    <row r="1306" spans="1:7" x14ac:dyDescent="0.2">
      <c r="A1306" s="14" t="s">
        <v>916</v>
      </c>
      <c r="B1306" s="20">
        <v>181.03</v>
      </c>
      <c r="C1306" s="20">
        <v>183.41</v>
      </c>
      <c r="D1306" s="20">
        <v>184.16149999999999</v>
      </c>
      <c r="E1306" s="20">
        <v>180.75</v>
      </c>
      <c r="F1306" s="17">
        <v>446212</v>
      </c>
      <c r="G1306" s="19">
        <f>+B1306/C1306-1</f>
        <v>-1.2976391690747491E-2</v>
      </c>
    </row>
    <row r="1307" spans="1:7" x14ac:dyDescent="0.2">
      <c r="A1307" s="18">
        <v>43802</v>
      </c>
      <c r="B1307" s="20">
        <v>182.29</v>
      </c>
      <c r="C1307" s="20">
        <v>181.64</v>
      </c>
      <c r="D1307" s="20">
        <v>183.03</v>
      </c>
      <c r="E1307" s="20">
        <v>180.00319999999999</v>
      </c>
      <c r="F1307" s="17">
        <v>556206</v>
      </c>
      <c r="G1307" s="19">
        <f>+B1307/C1307-1</f>
        <v>3.5785069367981759E-3</v>
      </c>
    </row>
    <row r="1308" spans="1:7" x14ac:dyDescent="0.2">
      <c r="A1308" s="18">
        <v>43772</v>
      </c>
      <c r="B1308" s="20">
        <v>181.16</v>
      </c>
      <c r="C1308" s="20">
        <v>178.15</v>
      </c>
      <c r="D1308" s="20">
        <v>182.41</v>
      </c>
      <c r="E1308" s="20">
        <v>178</v>
      </c>
      <c r="F1308" s="17">
        <v>776157</v>
      </c>
      <c r="G1308" s="19">
        <f>+B1308/C1308-1</f>
        <v>1.6895874263261224E-2</v>
      </c>
    </row>
    <row r="1309" spans="1:7" x14ac:dyDescent="0.2">
      <c r="A1309" s="18">
        <v>43680</v>
      </c>
      <c r="B1309" s="20">
        <v>178.08</v>
      </c>
      <c r="C1309" s="20">
        <v>172</v>
      </c>
      <c r="D1309" s="20">
        <v>178.15</v>
      </c>
      <c r="E1309" s="20">
        <v>169.06</v>
      </c>
      <c r="F1309" s="17">
        <v>481080</v>
      </c>
      <c r="G1309" s="19">
        <f>+B1309/C1309-1</f>
        <v>3.5348837209302486E-2</v>
      </c>
    </row>
    <row r="1310" spans="1:7" x14ac:dyDescent="0.2">
      <c r="A1310" s="18">
        <v>43649</v>
      </c>
      <c r="B1310" s="20">
        <v>176.23</v>
      </c>
      <c r="C1310" s="20">
        <v>175.6</v>
      </c>
      <c r="D1310" s="20">
        <v>179.32</v>
      </c>
      <c r="E1310" s="20">
        <v>175.02500000000001</v>
      </c>
      <c r="F1310" s="17">
        <v>495044</v>
      </c>
      <c r="G1310" s="19">
        <f>+B1310/C1310-1</f>
        <v>3.587699316628612E-3</v>
      </c>
    </row>
    <row r="1311" spans="1:7" x14ac:dyDescent="0.2">
      <c r="A1311" s="18">
        <v>43619</v>
      </c>
      <c r="B1311" s="20">
        <v>175.64</v>
      </c>
      <c r="C1311" s="20">
        <v>178.99</v>
      </c>
      <c r="D1311" s="20">
        <v>178.99</v>
      </c>
      <c r="E1311" s="20">
        <v>173.49</v>
      </c>
      <c r="F1311" s="17">
        <v>658408</v>
      </c>
      <c r="G1311" s="19">
        <f>+B1311/C1311-1</f>
        <v>-1.8716129392703618E-2</v>
      </c>
    </row>
    <row r="1312" spans="1:7" x14ac:dyDescent="0.2">
      <c r="A1312" s="18">
        <v>43588</v>
      </c>
      <c r="B1312" s="20">
        <v>178.57</v>
      </c>
      <c r="C1312" s="20">
        <v>177.22</v>
      </c>
      <c r="D1312" s="20">
        <v>178.99</v>
      </c>
      <c r="E1312" s="20">
        <v>174.63</v>
      </c>
      <c r="F1312" s="17">
        <v>389016</v>
      </c>
      <c r="G1312" s="19">
        <f>+B1312/C1312-1</f>
        <v>7.6176503780611693E-3</v>
      </c>
    </row>
    <row r="1313" spans="1:7" x14ac:dyDescent="0.2">
      <c r="A1313" s="18">
        <v>43558</v>
      </c>
      <c r="B1313" s="20">
        <v>177.42</v>
      </c>
      <c r="C1313" s="20">
        <v>182.8</v>
      </c>
      <c r="D1313" s="20">
        <v>183.38</v>
      </c>
      <c r="E1313" s="20">
        <v>171.65209999999999</v>
      </c>
      <c r="F1313" s="17">
        <v>902772</v>
      </c>
      <c r="G1313" s="19">
        <f>+B1313/C1313-1</f>
        <v>-2.9431072210065801E-2</v>
      </c>
    </row>
    <row r="1314" spans="1:7" x14ac:dyDescent="0.2">
      <c r="A1314" s="18">
        <v>43468</v>
      </c>
      <c r="B1314" s="20">
        <v>181.8</v>
      </c>
      <c r="C1314" s="20">
        <v>183.7</v>
      </c>
      <c r="D1314" s="20">
        <v>183.7</v>
      </c>
      <c r="E1314" s="20">
        <v>179.42500000000001</v>
      </c>
      <c r="F1314" s="17">
        <v>380616</v>
      </c>
      <c r="G1314" s="19">
        <f>+B1314/C1314-1</f>
        <v>-1.0342950462710832E-2</v>
      </c>
    </row>
    <row r="1315" spans="1:7" x14ac:dyDescent="0.2">
      <c r="A1315" s="14" t="s">
        <v>917</v>
      </c>
      <c r="B1315" s="20">
        <v>181.73</v>
      </c>
      <c r="C1315" s="20">
        <v>182.1</v>
      </c>
      <c r="D1315" s="20">
        <v>183.81</v>
      </c>
      <c r="E1315" s="20">
        <v>181.18</v>
      </c>
      <c r="F1315" s="17">
        <v>204252</v>
      </c>
      <c r="G1315" s="19">
        <f>+B1315/C1315-1</f>
        <v>-2.0318506315211149E-3</v>
      </c>
    </row>
    <row r="1316" spans="1:7" x14ac:dyDescent="0.2">
      <c r="A1316" s="14" t="s">
        <v>918</v>
      </c>
      <c r="B1316" s="20">
        <v>182.72</v>
      </c>
      <c r="C1316" s="20">
        <v>180</v>
      </c>
      <c r="D1316" s="20">
        <v>182.9</v>
      </c>
      <c r="E1316" s="20">
        <v>179.05</v>
      </c>
      <c r="F1316" s="17">
        <v>245530</v>
      </c>
      <c r="G1316" s="19">
        <f>+B1316/C1316-1</f>
        <v>1.5111111111111075E-2</v>
      </c>
    </row>
    <row r="1317" spans="1:7" x14ac:dyDescent="0.2">
      <c r="A1317" s="14" t="s">
        <v>919</v>
      </c>
      <c r="B1317" s="20">
        <v>180.43</v>
      </c>
      <c r="C1317" s="20">
        <v>180.21</v>
      </c>
      <c r="D1317" s="20">
        <v>181.38</v>
      </c>
      <c r="E1317" s="20">
        <v>178.36</v>
      </c>
      <c r="F1317" s="17">
        <v>458460</v>
      </c>
      <c r="G1317" s="19">
        <f>+B1317/C1317-1</f>
        <v>1.2207979579379469E-3</v>
      </c>
    </row>
    <row r="1318" spans="1:7" x14ac:dyDescent="0.2">
      <c r="A1318" s="14" t="s">
        <v>920</v>
      </c>
      <c r="B1318" s="20">
        <v>181.33</v>
      </c>
      <c r="C1318" s="20">
        <v>186</v>
      </c>
      <c r="D1318" s="20">
        <v>186</v>
      </c>
      <c r="E1318" s="20">
        <v>179.44</v>
      </c>
      <c r="F1318" s="17">
        <v>562436</v>
      </c>
      <c r="G1318" s="19">
        <f>+B1318/C1318-1</f>
        <v>-2.5107526881720355E-2</v>
      </c>
    </row>
    <row r="1319" spans="1:7" x14ac:dyDescent="0.2">
      <c r="A1319" s="14" t="s">
        <v>921</v>
      </c>
      <c r="B1319" s="20">
        <v>184.28</v>
      </c>
      <c r="C1319" s="20">
        <v>180</v>
      </c>
      <c r="D1319" s="20">
        <v>184.28</v>
      </c>
      <c r="E1319" s="20">
        <v>179.12</v>
      </c>
      <c r="F1319" s="17">
        <v>678467</v>
      </c>
      <c r="G1319" s="19">
        <f>+B1319/C1319-1</f>
        <v>2.3777777777777676E-2</v>
      </c>
    </row>
    <row r="1320" spans="1:7" x14ac:dyDescent="0.2">
      <c r="A1320" s="14" t="s">
        <v>922</v>
      </c>
      <c r="B1320" s="20">
        <v>178.93</v>
      </c>
      <c r="C1320" s="20">
        <v>176.5</v>
      </c>
      <c r="D1320" s="20">
        <v>180.88</v>
      </c>
      <c r="E1320" s="20">
        <v>176</v>
      </c>
      <c r="F1320" s="17">
        <v>480164</v>
      </c>
      <c r="G1320" s="19">
        <f>+B1320/C1320-1</f>
        <v>1.3767705382436324E-2</v>
      </c>
    </row>
    <row r="1321" spans="1:7" x14ac:dyDescent="0.2">
      <c r="A1321" s="14" t="s">
        <v>923</v>
      </c>
      <c r="B1321" s="20">
        <v>177.04</v>
      </c>
      <c r="C1321" s="20">
        <v>179.38</v>
      </c>
      <c r="D1321" s="20">
        <v>182.55</v>
      </c>
      <c r="E1321" s="20">
        <v>175.85</v>
      </c>
      <c r="F1321" s="17">
        <v>801375</v>
      </c>
      <c r="G1321" s="19">
        <f>+B1321/C1321-1</f>
        <v>-1.3044932545434262E-2</v>
      </c>
    </row>
    <row r="1322" spans="1:7" x14ac:dyDescent="0.2">
      <c r="A1322" s="14" t="s">
        <v>924</v>
      </c>
      <c r="B1322" s="20">
        <v>179.56</v>
      </c>
      <c r="C1322" s="20">
        <v>181.2</v>
      </c>
      <c r="D1322" s="20">
        <v>182.41</v>
      </c>
      <c r="E1322" s="20">
        <v>179.43</v>
      </c>
      <c r="F1322" s="17">
        <v>657043</v>
      </c>
      <c r="G1322" s="19">
        <f>+B1322/C1322-1</f>
        <v>-9.0507726269315469E-3</v>
      </c>
    </row>
    <row r="1323" spans="1:7" x14ac:dyDescent="0.2">
      <c r="A1323" s="14" t="s">
        <v>925</v>
      </c>
      <c r="B1323" s="20">
        <v>182.47</v>
      </c>
      <c r="C1323" s="20">
        <v>179.28</v>
      </c>
      <c r="D1323" s="20">
        <v>182.52500000000001</v>
      </c>
      <c r="E1323" s="20">
        <v>177.65</v>
      </c>
      <c r="F1323" s="17">
        <v>727271</v>
      </c>
      <c r="G1323" s="19">
        <f>+B1323/C1323-1</f>
        <v>1.7793395805443923E-2</v>
      </c>
    </row>
    <row r="1324" spans="1:7" x14ac:dyDescent="0.2">
      <c r="A1324" s="14" t="s">
        <v>926</v>
      </c>
      <c r="B1324" s="20">
        <v>178.38</v>
      </c>
      <c r="C1324" s="20">
        <v>172.09</v>
      </c>
      <c r="D1324" s="20">
        <v>178.68</v>
      </c>
      <c r="E1324" s="20">
        <v>172.09</v>
      </c>
      <c r="F1324" s="17">
        <v>1184209</v>
      </c>
      <c r="G1324" s="19">
        <f>+B1324/C1324-1</f>
        <v>3.6550642105874775E-2</v>
      </c>
    </row>
    <row r="1325" spans="1:7" x14ac:dyDescent="0.2">
      <c r="A1325" s="14" t="s">
        <v>927</v>
      </c>
      <c r="B1325" s="20">
        <v>173.06</v>
      </c>
      <c r="C1325" s="20">
        <v>174</v>
      </c>
      <c r="D1325" s="20">
        <v>175.28</v>
      </c>
      <c r="E1325" s="20">
        <v>172.01</v>
      </c>
      <c r="F1325" s="17">
        <v>613285</v>
      </c>
      <c r="G1325" s="19">
        <f>+B1325/C1325-1</f>
        <v>-5.4022988505747493E-3</v>
      </c>
    </row>
    <row r="1326" spans="1:7" x14ac:dyDescent="0.2">
      <c r="A1326" s="18">
        <v>43801</v>
      </c>
      <c r="B1326" s="20">
        <v>173.34</v>
      </c>
      <c r="C1326" s="20">
        <v>174.08</v>
      </c>
      <c r="D1326" s="20">
        <v>174.69</v>
      </c>
      <c r="E1326" s="20">
        <v>171.88499999999999</v>
      </c>
      <c r="F1326" s="17">
        <v>716073</v>
      </c>
      <c r="G1326" s="19">
        <f>+B1326/C1326-1</f>
        <v>-4.2509191176470784E-3</v>
      </c>
    </row>
    <row r="1327" spans="1:7" x14ac:dyDescent="0.2">
      <c r="A1327" s="18">
        <v>43771</v>
      </c>
      <c r="B1327" s="20">
        <v>172.21</v>
      </c>
      <c r="C1327" s="20">
        <v>176.52</v>
      </c>
      <c r="D1327" s="20">
        <v>177.36</v>
      </c>
      <c r="E1327" s="20">
        <v>170.07</v>
      </c>
      <c r="F1327" s="17">
        <v>1128635</v>
      </c>
      <c r="G1327" s="19">
        <f>+B1327/C1327-1</f>
        <v>-2.4416496714253388E-2</v>
      </c>
    </row>
    <row r="1328" spans="1:7" x14ac:dyDescent="0.2">
      <c r="A1328" s="18">
        <v>43679</v>
      </c>
      <c r="B1328" s="20">
        <v>175.96</v>
      </c>
      <c r="C1328" s="20">
        <v>166.77</v>
      </c>
      <c r="D1328" s="20">
        <v>176.2</v>
      </c>
      <c r="E1328" s="20">
        <v>165.98</v>
      </c>
      <c r="F1328" s="17">
        <v>962360</v>
      </c>
      <c r="G1328" s="19">
        <f>+B1328/C1328-1</f>
        <v>5.5105834382682684E-2</v>
      </c>
    </row>
    <row r="1329" spans="1:7" x14ac:dyDescent="0.2">
      <c r="A1329" s="18">
        <v>43648</v>
      </c>
      <c r="B1329" s="20">
        <v>168.17</v>
      </c>
      <c r="C1329" s="20">
        <v>166.45</v>
      </c>
      <c r="D1329" s="20">
        <v>172.46</v>
      </c>
      <c r="E1329" s="20">
        <v>165.12</v>
      </c>
      <c r="F1329" s="17">
        <v>1268897</v>
      </c>
      <c r="G1329" s="19">
        <f>+B1329/C1329-1</f>
        <v>1.0333433463502573E-2</v>
      </c>
    </row>
    <row r="1330" spans="1:7" x14ac:dyDescent="0.2">
      <c r="A1330" s="18">
        <v>43618</v>
      </c>
      <c r="B1330" s="20">
        <v>169.14</v>
      </c>
      <c r="C1330" s="20">
        <v>170</v>
      </c>
      <c r="D1330" s="20">
        <v>179.22</v>
      </c>
      <c r="E1330" s="20">
        <v>166.41</v>
      </c>
      <c r="F1330" s="17">
        <v>2738675</v>
      </c>
      <c r="G1330" s="19">
        <f>+B1330/C1330-1</f>
        <v>-5.0588235294118933E-3</v>
      </c>
    </row>
    <row r="1331" spans="1:7" x14ac:dyDescent="0.2">
      <c r="A1331" s="18">
        <v>43587</v>
      </c>
      <c r="B1331" s="20">
        <v>156.96</v>
      </c>
      <c r="C1331" s="20">
        <v>156.99</v>
      </c>
      <c r="D1331" s="20">
        <v>158.0599</v>
      </c>
      <c r="E1331" s="20">
        <v>154.5701</v>
      </c>
      <c r="F1331" s="17">
        <v>1019897</v>
      </c>
      <c r="G1331" s="19">
        <f>+B1331/C1331-1</f>
        <v>-1.9109497420222166E-4</v>
      </c>
    </row>
    <row r="1332" spans="1:7" x14ac:dyDescent="0.2">
      <c r="A1332" s="18">
        <v>43557</v>
      </c>
      <c r="B1332" s="20">
        <v>155.96</v>
      </c>
      <c r="C1332" s="20">
        <v>155.21</v>
      </c>
      <c r="D1332" s="20">
        <v>156.88</v>
      </c>
      <c r="E1332" s="20">
        <v>153.44999999999999</v>
      </c>
      <c r="F1332" s="17">
        <v>862442</v>
      </c>
      <c r="G1332" s="19">
        <f>+B1332/C1332-1</f>
        <v>4.8321628761034408E-3</v>
      </c>
    </row>
    <row r="1333" spans="1:7" x14ac:dyDescent="0.2">
      <c r="A1333" s="18">
        <v>43467</v>
      </c>
      <c r="B1333" s="20">
        <v>150.85</v>
      </c>
      <c r="C1333" s="20">
        <v>148.05000000000001</v>
      </c>
      <c r="D1333" s="20">
        <v>150.88</v>
      </c>
      <c r="E1333" s="20">
        <v>147.38999999999999</v>
      </c>
      <c r="F1333" s="17">
        <v>539703</v>
      </c>
      <c r="G1333" s="19">
        <f>+B1333/C1333-1</f>
        <v>1.8912529550827228E-2</v>
      </c>
    </row>
    <row r="1334" spans="1:7" x14ac:dyDescent="0.2">
      <c r="A1334" s="14" t="s">
        <v>928</v>
      </c>
      <c r="B1334" s="20">
        <v>148.24</v>
      </c>
      <c r="C1334" s="20">
        <v>145.91999999999999</v>
      </c>
      <c r="D1334" s="20">
        <v>149.28</v>
      </c>
      <c r="E1334" s="20">
        <v>145.91999999999999</v>
      </c>
      <c r="F1334" s="17">
        <v>454367</v>
      </c>
      <c r="G1334" s="19">
        <f>+B1334/C1334-1</f>
        <v>1.5899122807017774E-2</v>
      </c>
    </row>
    <row r="1335" spans="1:7" x14ac:dyDescent="0.2">
      <c r="A1335" s="14" t="s">
        <v>929</v>
      </c>
      <c r="B1335" s="20">
        <v>145.56</v>
      </c>
      <c r="C1335" s="20">
        <v>143.16999999999999</v>
      </c>
      <c r="D1335" s="20">
        <v>146.11949999999999</v>
      </c>
      <c r="E1335" s="20">
        <v>142.33000000000001</v>
      </c>
      <c r="F1335" s="17">
        <v>349879</v>
      </c>
      <c r="G1335" s="19">
        <f>+B1335/C1335-1</f>
        <v>1.669344136341433E-2</v>
      </c>
    </row>
    <row r="1336" spans="1:7" x14ac:dyDescent="0.2">
      <c r="A1336" s="14" t="s">
        <v>930</v>
      </c>
      <c r="B1336" s="20">
        <v>141.66999999999999</v>
      </c>
      <c r="C1336" s="20">
        <v>144.52000000000001</v>
      </c>
      <c r="D1336" s="20">
        <v>145.28</v>
      </c>
      <c r="E1336" s="20">
        <v>141.36009999999999</v>
      </c>
      <c r="F1336" s="17">
        <v>900782</v>
      </c>
      <c r="G1336" s="19">
        <f>+B1336/C1336-1</f>
        <v>-1.9720453916413083E-2</v>
      </c>
    </row>
    <row r="1337" spans="1:7" x14ac:dyDescent="0.2">
      <c r="A1337" s="14" t="s">
        <v>931</v>
      </c>
      <c r="B1337" s="20">
        <v>144</v>
      </c>
      <c r="C1337" s="20">
        <v>141</v>
      </c>
      <c r="D1337" s="20">
        <v>144.06</v>
      </c>
      <c r="E1337" s="20">
        <v>139.43</v>
      </c>
      <c r="F1337" s="17">
        <v>634903</v>
      </c>
      <c r="G1337" s="19">
        <f>+B1337/C1337-1</f>
        <v>2.1276595744680771E-2</v>
      </c>
    </row>
    <row r="1338" spans="1:7" x14ac:dyDescent="0.2">
      <c r="A1338" s="14" t="s">
        <v>932</v>
      </c>
      <c r="B1338" s="20">
        <v>143.05000000000001</v>
      </c>
      <c r="C1338" s="20">
        <v>140</v>
      </c>
      <c r="D1338" s="20">
        <v>143.12</v>
      </c>
      <c r="E1338" s="20">
        <v>139.10499999999999</v>
      </c>
      <c r="F1338" s="17">
        <v>528614</v>
      </c>
      <c r="G1338" s="19">
        <f>+B1338/C1338-1</f>
        <v>2.1785714285714297E-2</v>
      </c>
    </row>
    <row r="1339" spans="1:7" x14ac:dyDescent="0.2">
      <c r="A1339" s="14" t="s">
        <v>933</v>
      </c>
      <c r="B1339" s="20">
        <v>138.49</v>
      </c>
      <c r="C1339" s="20">
        <v>137.68</v>
      </c>
      <c r="D1339" s="20">
        <v>138.53</v>
      </c>
      <c r="E1339" s="20">
        <v>135.15</v>
      </c>
      <c r="F1339" s="17">
        <v>667845</v>
      </c>
      <c r="G1339" s="19">
        <f>+B1339/C1339-1</f>
        <v>5.8832074375363419E-3</v>
      </c>
    </row>
    <row r="1340" spans="1:7" x14ac:dyDescent="0.2">
      <c r="A1340" s="14" t="s">
        <v>934</v>
      </c>
      <c r="B1340" s="20">
        <v>137.02000000000001</v>
      </c>
      <c r="C1340" s="20">
        <v>138.19</v>
      </c>
      <c r="D1340" s="20">
        <v>140.01</v>
      </c>
      <c r="E1340" s="20">
        <v>136.62</v>
      </c>
      <c r="F1340" s="17">
        <v>498632</v>
      </c>
      <c r="G1340" s="19">
        <f>+B1340/C1340-1</f>
        <v>-8.4666039510817859E-3</v>
      </c>
    </row>
    <row r="1341" spans="1:7" x14ac:dyDescent="0.2">
      <c r="A1341" s="14" t="s">
        <v>935</v>
      </c>
      <c r="B1341" s="20">
        <v>136.54</v>
      </c>
      <c r="C1341" s="20">
        <v>135.1</v>
      </c>
      <c r="D1341" s="20">
        <v>137.15</v>
      </c>
      <c r="E1341" s="20">
        <v>134.5</v>
      </c>
      <c r="F1341" s="17">
        <v>783030</v>
      </c>
      <c r="G1341" s="19">
        <f>+B1341/C1341-1</f>
        <v>1.0658771280532831E-2</v>
      </c>
    </row>
    <row r="1342" spans="1:7" x14ac:dyDescent="0.2">
      <c r="A1342" s="14" t="s">
        <v>936</v>
      </c>
      <c r="B1342" s="20">
        <v>136.24</v>
      </c>
      <c r="C1342" s="20">
        <v>134.12</v>
      </c>
      <c r="D1342" s="20">
        <v>137.38999999999999</v>
      </c>
      <c r="E1342" s="20">
        <v>133.26</v>
      </c>
      <c r="F1342" s="17">
        <v>627379</v>
      </c>
      <c r="G1342" s="19">
        <f>+B1342/C1342-1</f>
        <v>1.5806740232627625E-2</v>
      </c>
    </row>
    <row r="1343" spans="1:7" x14ac:dyDescent="0.2">
      <c r="A1343" s="14" t="s">
        <v>937</v>
      </c>
      <c r="B1343" s="20">
        <v>132.22</v>
      </c>
      <c r="C1343" s="20">
        <v>131.01</v>
      </c>
      <c r="D1343" s="20">
        <v>133.42500000000001</v>
      </c>
      <c r="E1343" s="20">
        <v>130.095</v>
      </c>
      <c r="F1343" s="17">
        <v>276752</v>
      </c>
      <c r="G1343" s="19">
        <f>+B1343/C1343-1</f>
        <v>9.2359361880773871E-3</v>
      </c>
    </row>
    <row r="1344" spans="1:7" x14ac:dyDescent="0.2">
      <c r="A1344" s="14" t="s">
        <v>938</v>
      </c>
      <c r="B1344" s="20">
        <v>131.38</v>
      </c>
      <c r="C1344" s="20">
        <v>131.88</v>
      </c>
      <c r="D1344" s="20">
        <v>133.47499999999999</v>
      </c>
      <c r="E1344" s="20">
        <v>130.1</v>
      </c>
      <c r="F1344" s="17">
        <v>293443</v>
      </c>
      <c r="G1344" s="19">
        <f>+B1344/C1344-1</f>
        <v>-3.7913254473763702E-3</v>
      </c>
    </row>
    <row r="1345" spans="1:7" x14ac:dyDescent="0.2">
      <c r="A1345" s="14" t="s">
        <v>939</v>
      </c>
      <c r="B1345" s="20">
        <v>130.77000000000001</v>
      </c>
      <c r="C1345" s="20">
        <v>125.23</v>
      </c>
      <c r="D1345" s="20">
        <v>131</v>
      </c>
      <c r="E1345" s="20">
        <v>125.23</v>
      </c>
      <c r="F1345" s="17">
        <v>561107</v>
      </c>
      <c r="G1345" s="19">
        <f>+B1345/C1345-1</f>
        <v>4.4238600974207509E-2</v>
      </c>
    </row>
    <row r="1346" spans="1:7" x14ac:dyDescent="0.2">
      <c r="A1346" s="14" t="s">
        <v>940</v>
      </c>
      <c r="B1346" s="20">
        <v>124.57</v>
      </c>
      <c r="C1346" s="20">
        <v>125.68</v>
      </c>
      <c r="D1346" s="20">
        <v>126.14</v>
      </c>
      <c r="E1346" s="20">
        <v>123.73</v>
      </c>
      <c r="F1346" s="17">
        <v>499170</v>
      </c>
      <c r="G1346" s="19">
        <f>+B1346/C1346-1</f>
        <v>-8.831954169319034E-3</v>
      </c>
    </row>
    <row r="1347" spans="1:7" x14ac:dyDescent="0.2">
      <c r="A1347" s="18">
        <v>43770</v>
      </c>
      <c r="B1347" s="20">
        <v>127.3</v>
      </c>
      <c r="C1347" s="20">
        <v>127.88</v>
      </c>
      <c r="D1347" s="20">
        <v>128.93</v>
      </c>
      <c r="E1347" s="20">
        <v>127.04</v>
      </c>
      <c r="F1347" s="17">
        <v>276154</v>
      </c>
      <c r="G1347" s="19">
        <f>+B1347/C1347-1</f>
        <v>-4.5355020331561136E-3</v>
      </c>
    </row>
    <row r="1348" spans="1:7" x14ac:dyDescent="0.2">
      <c r="A1348" s="18">
        <v>43739</v>
      </c>
      <c r="B1348" s="20">
        <v>128.61000000000001</v>
      </c>
      <c r="C1348" s="20">
        <v>127.1</v>
      </c>
      <c r="D1348" s="20">
        <v>129.44999999999999</v>
      </c>
      <c r="E1348" s="20">
        <v>126.82</v>
      </c>
      <c r="F1348" s="17">
        <v>302912</v>
      </c>
      <c r="G1348" s="19">
        <f>+B1348/C1348-1</f>
        <v>1.1880409126671987E-2</v>
      </c>
    </row>
    <row r="1349" spans="1:7" x14ac:dyDescent="0.2">
      <c r="A1349" s="18">
        <v>43709</v>
      </c>
      <c r="B1349" s="20">
        <v>128.47</v>
      </c>
      <c r="C1349" s="20">
        <v>128.12</v>
      </c>
      <c r="D1349" s="20">
        <v>129.7482</v>
      </c>
      <c r="E1349" s="20">
        <v>126.99</v>
      </c>
      <c r="F1349" s="17">
        <v>410102</v>
      </c>
      <c r="G1349" s="19">
        <f>+B1349/C1349-1</f>
        <v>2.7318139244458806E-3</v>
      </c>
    </row>
    <row r="1350" spans="1:7" x14ac:dyDescent="0.2">
      <c r="A1350" s="18">
        <v>43678</v>
      </c>
      <c r="B1350" s="20">
        <v>127.14</v>
      </c>
      <c r="C1350" s="20">
        <v>126.16</v>
      </c>
      <c r="D1350" s="20">
        <v>128.06</v>
      </c>
      <c r="E1350" s="20">
        <v>123.36320000000001</v>
      </c>
      <c r="F1350" s="17">
        <v>478902</v>
      </c>
      <c r="G1350" s="19">
        <f>+B1350/C1350-1</f>
        <v>7.7679137603043902E-3</v>
      </c>
    </row>
    <row r="1351" spans="1:7" x14ac:dyDescent="0.2">
      <c r="A1351" s="18">
        <v>43647</v>
      </c>
      <c r="B1351" s="20">
        <v>124.11</v>
      </c>
      <c r="C1351" s="20">
        <v>122.09</v>
      </c>
      <c r="D1351" s="20">
        <v>124.87</v>
      </c>
      <c r="E1351" s="20">
        <v>121.9605</v>
      </c>
      <c r="F1351" s="17">
        <v>634826</v>
      </c>
      <c r="G1351" s="19">
        <f>+B1351/C1351-1</f>
        <v>1.6545171594725128E-2</v>
      </c>
    </row>
    <row r="1352" spans="1:7" x14ac:dyDescent="0.2">
      <c r="A1352" s="18">
        <v>43556</v>
      </c>
      <c r="B1352" s="20">
        <v>121.02</v>
      </c>
      <c r="C1352" s="20">
        <v>118.95</v>
      </c>
      <c r="D1352" s="20">
        <v>124.13</v>
      </c>
      <c r="E1352" s="20">
        <v>117.61</v>
      </c>
      <c r="F1352" s="17">
        <v>586169</v>
      </c>
      <c r="G1352" s="19">
        <f>+B1352/C1352-1</f>
        <v>1.7402269861286124E-2</v>
      </c>
    </row>
    <row r="1353" spans="1:7" x14ac:dyDescent="0.2">
      <c r="A1353" s="18">
        <v>43525</v>
      </c>
      <c r="B1353" s="20">
        <v>116.5</v>
      </c>
      <c r="C1353" s="20">
        <v>117.87</v>
      </c>
      <c r="D1353" s="20">
        <v>119.54</v>
      </c>
      <c r="E1353" s="20">
        <v>115.03</v>
      </c>
      <c r="F1353" s="17">
        <v>728666</v>
      </c>
      <c r="G1353" s="19">
        <f>+B1353/C1353-1</f>
        <v>-1.1622974463391889E-2</v>
      </c>
    </row>
    <row r="1354" spans="1:7" x14ac:dyDescent="0.2">
      <c r="A1354" s="18">
        <v>43497</v>
      </c>
      <c r="B1354" s="20">
        <v>119.7</v>
      </c>
      <c r="C1354" s="20">
        <v>119.88</v>
      </c>
      <c r="D1354" s="20">
        <v>121.8</v>
      </c>
      <c r="E1354" s="20">
        <v>118.33</v>
      </c>
      <c r="F1354" s="17">
        <v>596913</v>
      </c>
      <c r="G1354" s="19">
        <f>+B1354/C1354-1</f>
        <v>-1.5015015015014122E-3</v>
      </c>
    </row>
    <row r="1355" spans="1:7" x14ac:dyDescent="0.2">
      <c r="A1355" s="14" t="s">
        <v>941</v>
      </c>
      <c r="B1355" s="20">
        <v>122.45</v>
      </c>
      <c r="C1355" s="20">
        <v>122.57</v>
      </c>
      <c r="D1355" s="20">
        <v>123.3323</v>
      </c>
      <c r="E1355" s="20">
        <v>120.81</v>
      </c>
      <c r="F1355" s="17">
        <v>597899</v>
      </c>
      <c r="G1355" s="19">
        <f>+B1355/C1355-1</f>
        <v>-9.7903238965479922E-4</v>
      </c>
    </row>
    <row r="1356" spans="1:7" x14ac:dyDescent="0.2">
      <c r="A1356" s="14" t="s">
        <v>942</v>
      </c>
      <c r="B1356" s="20">
        <v>121.24</v>
      </c>
      <c r="C1356" s="20">
        <v>122.66</v>
      </c>
      <c r="D1356" s="20">
        <v>123.83</v>
      </c>
      <c r="E1356" s="20">
        <v>119.15</v>
      </c>
      <c r="F1356" s="17">
        <v>336371</v>
      </c>
      <c r="G1356" s="19">
        <f>+B1356/C1356-1</f>
        <v>-1.1576716125876407E-2</v>
      </c>
    </row>
    <row r="1357" spans="1:7" x14ac:dyDescent="0.2">
      <c r="A1357" s="14" t="s">
        <v>943</v>
      </c>
      <c r="B1357" s="20">
        <v>121.75</v>
      </c>
      <c r="C1357" s="20">
        <v>117.85</v>
      </c>
      <c r="D1357" s="20">
        <v>121.84</v>
      </c>
      <c r="E1357" s="20">
        <v>116.5</v>
      </c>
      <c r="F1357" s="17">
        <v>393551</v>
      </c>
      <c r="G1357" s="19">
        <f>+B1357/C1357-1</f>
        <v>3.3092914722104405E-2</v>
      </c>
    </row>
    <row r="1358" spans="1:7" x14ac:dyDescent="0.2">
      <c r="A1358" s="14" t="s">
        <v>944</v>
      </c>
      <c r="B1358" s="20">
        <v>120.22</v>
      </c>
      <c r="C1358" s="20">
        <v>111.93</v>
      </c>
      <c r="D1358" s="20">
        <v>120.48</v>
      </c>
      <c r="E1358" s="20">
        <v>111.93</v>
      </c>
      <c r="F1358" s="17">
        <v>486718</v>
      </c>
      <c r="G1358" s="19">
        <f>+B1358/C1358-1</f>
        <v>7.4064147234878863E-2</v>
      </c>
    </row>
    <row r="1359" spans="1:7" x14ac:dyDescent="0.2">
      <c r="A1359" s="14" t="s">
        <v>945</v>
      </c>
      <c r="B1359" s="20">
        <v>111.54</v>
      </c>
      <c r="C1359" s="20">
        <v>113.61</v>
      </c>
      <c r="D1359" s="20">
        <v>116.22</v>
      </c>
      <c r="E1359" s="20">
        <v>111.48</v>
      </c>
      <c r="F1359" s="17">
        <v>541717</v>
      </c>
      <c r="G1359" s="19">
        <f>+B1359/C1359-1</f>
        <v>-1.8220227092685448E-2</v>
      </c>
    </row>
    <row r="1360" spans="1:7" x14ac:dyDescent="0.2">
      <c r="A1360" s="14" t="s">
        <v>946</v>
      </c>
      <c r="B1360" s="20">
        <v>115.01</v>
      </c>
      <c r="C1360" s="20">
        <v>119.86</v>
      </c>
      <c r="D1360" s="20">
        <v>120.86</v>
      </c>
      <c r="E1360" s="20">
        <v>114.65</v>
      </c>
      <c r="F1360" s="17">
        <v>840365</v>
      </c>
      <c r="G1360" s="19">
        <f>+B1360/C1360-1</f>
        <v>-4.0463874520273557E-2</v>
      </c>
    </row>
    <row r="1361" spans="1:7" x14ac:dyDescent="0.2">
      <c r="A1361" s="14" t="s">
        <v>947</v>
      </c>
      <c r="B1361" s="20">
        <v>119.56</v>
      </c>
      <c r="C1361" s="20">
        <v>122.62</v>
      </c>
      <c r="D1361" s="20">
        <v>124.745</v>
      </c>
      <c r="E1361" s="20">
        <v>115.02</v>
      </c>
      <c r="F1361" s="17">
        <v>764512</v>
      </c>
      <c r="G1361" s="19">
        <f>+B1361/C1361-1</f>
        <v>-2.4955145979448701E-2</v>
      </c>
    </row>
    <row r="1362" spans="1:7" x14ac:dyDescent="0.2">
      <c r="A1362" s="14" t="s">
        <v>948</v>
      </c>
      <c r="B1362" s="20">
        <v>123.65</v>
      </c>
      <c r="C1362" s="20">
        <v>125.4</v>
      </c>
      <c r="D1362" s="20">
        <v>127.64</v>
      </c>
      <c r="E1362" s="20">
        <v>121.4</v>
      </c>
      <c r="F1362" s="17">
        <v>400896</v>
      </c>
      <c r="G1362" s="19">
        <f>+B1362/C1362-1</f>
        <v>-1.3955342902711276E-2</v>
      </c>
    </row>
    <row r="1363" spans="1:7" x14ac:dyDescent="0.2">
      <c r="A1363" s="14" t="s">
        <v>949</v>
      </c>
      <c r="B1363" s="20">
        <v>124.87</v>
      </c>
      <c r="C1363" s="20">
        <v>125.14</v>
      </c>
      <c r="D1363" s="20">
        <v>126.27</v>
      </c>
      <c r="E1363" s="20">
        <v>123.7</v>
      </c>
      <c r="F1363" s="17">
        <v>432815</v>
      </c>
      <c r="G1363" s="19">
        <f>+B1363/C1363-1</f>
        <v>-2.1575835064727711E-3</v>
      </c>
    </row>
    <row r="1364" spans="1:7" x14ac:dyDescent="0.2">
      <c r="A1364" s="14" t="s">
        <v>950</v>
      </c>
      <c r="B1364" s="20">
        <v>123.35</v>
      </c>
      <c r="C1364" s="20">
        <v>129</v>
      </c>
      <c r="D1364" s="20">
        <v>129.28</v>
      </c>
      <c r="E1364" s="20">
        <v>122.51</v>
      </c>
      <c r="F1364" s="17">
        <v>637509</v>
      </c>
      <c r="G1364" s="19">
        <f>+B1364/C1364-1</f>
        <v>-4.379844961240309E-2</v>
      </c>
    </row>
    <row r="1365" spans="1:7" x14ac:dyDescent="0.2">
      <c r="A1365" s="14" t="s">
        <v>951</v>
      </c>
      <c r="B1365" s="20">
        <v>130.62</v>
      </c>
      <c r="C1365" s="20">
        <v>131.02000000000001</v>
      </c>
      <c r="D1365" s="20">
        <v>132.87</v>
      </c>
      <c r="E1365" s="20">
        <v>129.63999999999999</v>
      </c>
      <c r="F1365" s="17">
        <v>575543</v>
      </c>
      <c r="G1365" s="19">
        <f>+B1365/C1365-1</f>
        <v>-3.0529690123645148E-3</v>
      </c>
    </row>
    <row r="1366" spans="1:7" x14ac:dyDescent="0.2">
      <c r="A1366" s="14" t="s">
        <v>952</v>
      </c>
      <c r="B1366" s="20">
        <v>133.36000000000001</v>
      </c>
      <c r="C1366" s="20">
        <v>135.53</v>
      </c>
      <c r="D1366" s="20">
        <v>136.68</v>
      </c>
      <c r="E1366" s="20">
        <v>132</v>
      </c>
      <c r="F1366" s="17">
        <v>441474</v>
      </c>
      <c r="G1366" s="19">
        <f>+B1366/C1366-1</f>
        <v>-1.6011215229100428E-2</v>
      </c>
    </row>
    <row r="1367" spans="1:7" x14ac:dyDescent="0.2">
      <c r="A1367" s="18">
        <v>43446</v>
      </c>
      <c r="B1367" s="20">
        <v>134.59</v>
      </c>
      <c r="C1367" s="20">
        <v>134.5</v>
      </c>
      <c r="D1367" s="20">
        <v>137.21</v>
      </c>
      <c r="E1367" s="20">
        <v>134.05000000000001</v>
      </c>
      <c r="F1367" s="17">
        <v>489371</v>
      </c>
      <c r="G1367" s="19">
        <f>+B1367/C1367-1</f>
        <v>6.6914498141268375E-4</v>
      </c>
    </row>
    <row r="1368" spans="1:7" x14ac:dyDescent="0.2">
      <c r="A1368" s="18">
        <v>43416</v>
      </c>
      <c r="B1368" s="20">
        <v>131.62</v>
      </c>
      <c r="C1368" s="20">
        <v>133.9</v>
      </c>
      <c r="D1368" s="20">
        <v>134.84</v>
      </c>
      <c r="E1368" s="20">
        <v>129.61000000000001</v>
      </c>
      <c r="F1368" s="17">
        <v>709549</v>
      </c>
      <c r="G1368" s="19">
        <f>+B1368/C1368-1</f>
        <v>-1.7027632561613104E-2</v>
      </c>
    </row>
    <row r="1369" spans="1:7" x14ac:dyDescent="0.2">
      <c r="A1369" s="18">
        <v>43385</v>
      </c>
      <c r="B1369" s="20">
        <v>131.72</v>
      </c>
      <c r="C1369" s="20">
        <v>128.61000000000001</v>
      </c>
      <c r="D1369" s="20">
        <v>133.095</v>
      </c>
      <c r="E1369" s="20">
        <v>128</v>
      </c>
      <c r="F1369" s="17">
        <v>600365</v>
      </c>
      <c r="G1369" s="19">
        <f>+B1369/C1369-1</f>
        <v>2.4181634398569241E-2</v>
      </c>
    </row>
    <row r="1370" spans="1:7" x14ac:dyDescent="0.2">
      <c r="A1370" s="18">
        <v>43293</v>
      </c>
      <c r="B1370" s="20">
        <v>129.63999999999999</v>
      </c>
      <c r="C1370" s="20">
        <v>133.38</v>
      </c>
      <c r="D1370" s="20">
        <v>135.02000000000001</v>
      </c>
      <c r="E1370" s="20">
        <v>127.56</v>
      </c>
      <c r="F1370" s="17">
        <v>708375</v>
      </c>
      <c r="G1370" s="19">
        <f>+B1370/C1370-1</f>
        <v>-2.8040185934922857E-2</v>
      </c>
    </row>
    <row r="1371" spans="1:7" x14ac:dyDescent="0.2">
      <c r="A1371" s="18">
        <v>43263</v>
      </c>
      <c r="B1371" s="20">
        <v>133.57</v>
      </c>
      <c r="C1371" s="20">
        <v>127.44</v>
      </c>
      <c r="D1371" s="20">
        <v>134.15</v>
      </c>
      <c r="E1371" s="20">
        <v>124.77</v>
      </c>
      <c r="F1371" s="17">
        <v>643690</v>
      </c>
      <c r="G1371" s="19">
        <f>+B1371/C1371-1</f>
        <v>4.8101067168863754E-2</v>
      </c>
    </row>
    <row r="1372" spans="1:7" x14ac:dyDescent="0.2">
      <c r="A1372" s="18">
        <v>43202</v>
      </c>
      <c r="B1372" s="20">
        <v>131</v>
      </c>
      <c r="C1372" s="20">
        <v>133.54</v>
      </c>
      <c r="D1372" s="20">
        <v>136.43</v>
      </c>
      <c r="E1372" s="20">
        <v>130.16999999999999</v>
      </c>
      <c r="F1372" s="17">
        <v>553354</v>
      </c>
      <c r="G1372" s="19">
        <f>+B1372/C1372-1</f>
        <v>-1.9020518196794955E-2</v>
      </c>
    </row>
    <row r="1373" spans="1:7" x14ac:dyDescent="0.2">
      <c r="A1373" s="18">
        <v>43171</v>
      </c>
      <c r="B1373" s="20">
        <v>134.72999999999999</v>
      </c>
      <c r="C1373" s="20">
        <v>136.02000000000001</v>
      </c>
      <c r="D1373" s="20">
        <v>136.02000000000001</v>
      </c>
      <c r="E1373" s="20">
        <v>132.13</v>
      </c>
      <c r="F1373" s="17">
        <v>456779</v>
      </c>
      <c r="G1373" s="19">
        <f>+B1373/C1373-1</f>
        <v>-9.4838994265550314E-3</v>
      </c>
    </row>
    <row r="1374" spans="1:7" x14ac:dyDescent="0.2">
      <c r="A1374" s="14" t="s">
        <v>953</v>
      </c>
      <c r="B1374" s="20">
        <v>132.77000000000001</v>
      </c>
      <c r="C1374" s="20">
        <v>131.63999999999999</v>
      </c>
      <c r="D1374" s="20">
        <v>133.29</v>
      </c>
      <c r="E1374" s="20">
        <v>130.97999999999999</v>
      </c>
      <c r="F1374" s="17">
        <v>686722</v>
      </c>
      <c r="G1374" s="19">
        <f>+B1374/C1374-1</f>
        <v>8.5840170161046725E-3</v>
      </c>
    </row>
    <row r="1375" spans="1:7" x14ac:dyDescent="0.2">
      <c r="A1375" s="14" t="s">
        <v>954</v>
      </c>
      <c r="B1375" s="20">
        <v>131.37</v>
      </c>
      <c r="C1375" s="20">
        <v>129.37</v>
      </c>
      <c r="D1375" s="20">
        <v>133.16999999999999</v>
      </c>
      <c r="E1375" s="20">
        <v>128.68</v>
      </c>
      <c r="F1375" s="17">
        <v>534452</v>
      </c>
      <c r="G1375" s="19">
        <f>+B1375/C1375-1</f>
        <v>1.5459534668006425E-2</v>
      </c>
    </row>
    <row r="1376" spans="1:7" x14ac:dyDescent="0.2">
      <c r="A1376" s="14" t="s">
        <v>955</v>
      </c>
      <c r="B1376" s="20">
        <v>130.05000000000001</v>
      </c>
      <c r="C1376" s="20">
        <v>123.75</v>
      </c>
      <c r="D1376" s="20">
        <v>130.54</v>
      </c>
      <c r="E1376" s="20">
        <v>123.35</v>
      </c>
      <c r="F1376" s="17">
        <v>599934</v>
      </c>
      <c r="G1376" s="19">
        <f>+B1376/C1376-1</f>
        <v>5.0909090909091015E-2</v>
      </c>
    </row>
    <row r="1377" spans="1:7" x14ac:dyDescent="0.2">
      <c r="A1377" s="14" t="s">
        <v>956</v>
      </c>
      <c r="B1377" s="20">
        <v>121.49</v>
      </c>
      <c r="C1377" s="20">
        <v>121.4</v>
      </c>
      <c r="D1377" s="20">
        <v>122.245</v>
      </c>
      <c r="E1377" s="20">
        <v>120.09</v>
      </c>
      <c r="F1377" s="17">
        <v>450356</v>
      </c>
      <c r="G1377" s="19">
        <f>+B1377/C1377-1</f>
        <v>7.4135090609539489E-4</v>
      </c>
    </row>
    <row r="1378" spans="1:7" x14ac:dyDescent="0.2">
      <c r="A1378" s="14" t="s">
        <v>957</v>
      </c>
      <c r="B1378" s="20">
        <v>122.83</v>
      </c>
      <c r="C1378" s="20">
        <v>121.9</v>
      </c>
      <c r="D1378" s="20">
        <v>123.26300000000001</v>
      </c>
      <c r="E1378" s="20">
        <v>120.2812</v>
      </c>
      <c r="F1378" s="17">
        <v>517819</v>
      </c>
      <c r="G1378" s="19">
        <f>+B1378/C1378-1</f>
        <v>7.6292042657915005E-3</v>
      </c>
    </row>
    <row r="1379" spans="1:7" x14ac:dyDescent="0.2">
      <c r="A1379" s="14" t="s">
        <v>958</v>
      </c>
      <c r="B1379" s="20">
        <v>119.15</v>
      </c>
      <c r="C1379" s="20">
        <v>118.6</v>
      </c>
      <c r="D1379" s="20">
        <v>121.6</v>
      </c>
      <c r="E1379" s="20">
        <v>118.2</v>
      </c>
      <c r="F1379" s="17">
        <v>404727</v>
      </c>
      <c r="G1379" s="19">
        <f>+B1379/C1379-1</f>
        <v>4.6374367622261659E-3</v>
      </c>
    </row>
    <row r="1380" spans="1:7" x14ac:dyDescent="0.2">
      <c r="A1380" s="14" t="s">
        <v>959</v>
      </c>
      <c r="B1380" s="20">
        <v>120.04</v>
      </c>
      <c r="C1380" s="20">
        <v>116.34</v>
      </c>
      <c r="D1380" s="20">
        <v>120.82</v>
      </c>
      <c r="E1380" s="20">
        <v>115</v>
      </c>
      <c r="F1380" s="17">
        <v>707588</v>
      </c>
      <c r="G1380" s="19">
        <f>+B1380/C1380-1</f>
        <v>3.1803335052432491E-2</v>
      </c>
    </row>
    <row r="1381" spans="1:7" x14ac:dyDescent="0.2">
      <c r="A1381" s="14" t="s">
        <v>960</v>
      </c>
      <c r="B1381" s="20">
        <v>114</v>
      </c>
      <c r="C1381" s="20">
        <v>110</v>
      </c>
      <c r="D1381" s="20">
        <v>114.71</v>
      </c>
      <c r="E1381" s="20">
        <v>107.46</v>
      </c>
      <c r="F1381" s="17">
        <v>1178540</v>
      </c>
      <c r="G1381" s="19">
        <f>+B1381/C1381-1</f>
        <v>3.6363636363636376E-2</v>
      </c>
    </row>
    <row r="1382" spans="1:7" x14ac:dyDescent="0.2">
      <c r="A1382" s="14" t="s">
        <v>961</v>
      </c>
      <c r="B1382" s="20">
        <v>113.18</v>
      </c>
      <c r="C1382" s="20">
        <v>122.49</v>
      </c>
      <c r="D1382" s="20">
        <v>122.8998</v>
      </c>
      <c r="E1382" s="20">
        <v>113.04</v>
      </c>
      <c r="F1382" s="17">
        <v>957788</v>
      </c>
      <c r="G1382" s="19">
        <f>+B1382/C1382-1</f>
        <v>-7.6006204588129567E-2</v>
      </c>
    </row>
    <row r="1383" spans="1:7" x14ac:dyDescent="0.2">
      <c r="A1383" s="14" t="s">
        <v>962</v>
      </c>
      <c r="B1383" s="20">
        <v>123.62</v>
      </c>
      <c r="C1383" s="20">
        <v>122.9</v>
      </c>
      <c r="D1383" s="20">
        <v>125.72</v>
      </c>
      <c r="E1383" s="20">
        <v>122.04</v>
      </c>
      <c r="F1383" s="17">
        <v>933073</v>
      </c>
      <c r="G1383" s="19">
        <f>+B1383/C1383-1</f>
        <v>5.8584214808787838E-3</v>
      </c>
    </row>
    <row r="1384" spans="1:7" x14ac:dyDescent="0.2">
      <c r="A1384" s="14" t="s">
        <v>963</v>
      </c>
      <c r="B1384" s="20">
        <v>124.7</v>
      </c>
      <c r="C1384" s="20">
        <v>122.49</v>
      </c>
      <c r="D1384" s="20">
        <v>125.78</v>
      </c>
      <c r="E1384" s="20">
        <v>122.1662</v>
      </c>
      <c r="F1384" s="17">
        <v>726734</v>
      </c>
      <c r="G1384" s="19">
        <f>+B1384/C1384-1</f>
        <v>1.8042289166462666E-2</v>
      </c>
    </row>
    <row r="1385" spans="1:7" x14ac:dyDescent="0.2">
      <c r="A1385" s="14" t="s">
        <v>964</v>
      </c>
      <c r="B1385" s="20">
        <v>122.92</v>
      </c>
      <c r="C1385" s="20">
        <v>124.94</v>
      </c>
      <c r="D1385" s="20">
        <v>126.33710000000001</v>
      </c>
      <c r="E1385" s="20">
        <v>122.17</v>
      </c>
      <c r="F1385" s="17">
        <v>569705</v>
      </c>
      <c r="G1385" s="19">
        <f>+B1385/C1385-1</f>
        <v>-1.6167760525051977E-2</v>
      </c>
    </row>
    <row r="1386" spans="1:7" x14ac:dyDescent="0.2">
      <c r="A1386" s="14" t="s">
        <v>965</v>
      </c>
      <c r="B1386" s="20">
        <v>123.7</v>
      </c>
      <c r="C1386" s="20">
        <v>123.35</v>
      </c>
      <c r="D1386" s="20">
        <v>126.32</v>
      </c>
      <c r="E1386" s="20">
        <v>121.68</v>
      </c>
      <c r="F1386" s="17">
        <v>556448</v>
      </c>
      <c r="G1386" s="19">
        <f>+B1386/C1386-1</f>
        <v>2.8374543980544953E-3</v>
      </c>
    </row>
    <row r="1387" spans="1:7" x14ac:dyDescent="0.2">
      <c r="A1387" s="18">
        <v>43445</v>
      </c>
      <c r="B1387" s="20">
        <v>122.59</v>
      </c>
      <c r="C1387" s="20">
        <v>125.92</v>
      </c>
      <c r="D1387" s="20">
        <v>126.3374</v>
      </c>
      <c r="E1387" s="20">
        <v>120.5</v>
      </c>
      <c r="F1387" s="17">
        <v>746977</v>
      </c>
      <c r="G1387" s="19">
        <f>+B1387/C1387-1</f>
        <v>-2.6445362134688732E-2</v>
      </c>
    </row>
    <row r="1388" spans="1:7" x14ac:dyDescent="0.2">
      <c r="A1388" s="18">
        <v>43354</v>
      </c>
      <c r="B1388" s="20">
        <v>126.97</v>
      </c>
      <c r="C1388" s="20">
        <v>126.06</v>
      </c>
      <c r="D1388" s="20">
        <v>127.27</v>
      </c>
      <c r="E1388" s="20">
        <v>123.67</v>
      </c>
      <c r="F1388" s="17">
        <v>587453</v>
      </c>
      <c r="G1388" s="19">
        <f>+B1388/C1388-1</f>
        <v>7.2187847056957022E-3</v>
      </c>
    </row>
    <row r="1389" spans="1:7" x14ac:dyDescent="0.2">
      <c r="A1389" s="18">
        <v>43323</v>
      </c>
      <c r="B1389" s="20">
        <v>127.33</v>
      </c>
      <c r="C1389" s="20">
        <v>128.35</v>
      </c>
      <c r="D1389" s="20">
        <v>129.13</v>
      </c>
      <c r="E1389" s="20">
        <v>125.52</v>
      </c>
      <c r="F1389" s="17">
        <v>550843</v>
      </c>
      <c r="G1389" s="19">
        <f>+B1389/C1389-1</f>
        <v>-7.9470198675496428E-3</v>
      </c>
    </row>
    <row r="1390" spans="1:7" x14ac:dyDescent="0.2">
      <c r="A1390" s="18">
        <v>43292</v>
      </c>
      <c r="B1390" s="20">
        <v>128.22999999999999</v>
      </c>
      <c r="C1390" s="20">
        <v>125.35</v>
      </c>
      <c r="D1390" s="20">
        <v>130.03</v>
      </c>
      <c r="E1390" s="20">
        <v>124.46</v>
      </c>
      <c r="F1390" s="17">
        <v>723199</v>
      </c>
      <c r="G1390" s="19">
        <f>+B1390/C1390-1</f>
        <v>2.2975668129238125E-2</v>
      </c>
    </row>
    <row r="1391" spans="1:7" x14ac:dyDescent="0.2">
      <c r="A1391" s="18">
        <v>43262</v>
      </c>
      <c r="B1391" s="20">
        <v>123.16</v>
      </c>
      <c r="C1391" s="20">
        <v>124.22</v>
      </c>
      <c r="D1391" s="20">
        <v>126.9</v>
      </c>
      <c r="E1391" s="20">
        <v>122.33</v>
      </c>
      <c r="F1391" s="17">
        <v>495107</v>
      </c>
      <c r="G1391" s="19">
        <f>+B1391/C1391-1</f>
        <v>-8.5332474641764966E-3</v>
      </c>
    </row>
    <row r="1392" spans="1:7" x14ac:dyDescent="0.2">
      <c r="A1392" s="18">
        <v>43231</v>
      </c>
      <c r="B1392" s="20">
        <v>124.23</v>
      </c>
      <c r="C1392" s="20">
        <v>125.09</v>
      </c>
      <c r="D1392" s="20">
        <v>125.595</v>
      </c>
      <c r="E1392" s="20">
        <v>122</v>
      </c>
      <c r="F1392" s="17">
        <v>829413</v>
      </c>
      <c r="G1392" s="19">
        <f>+B1392/C1392-1</f>
        <v>-6.8750499640258811E-3</v>
      </c>
    </row>
    <row r="1393" spans="1:7" x14ac:dyDescent="0.2">
      <c r="A1393" s="18">
        <v>43142</v>
      </c>
      <c r="B1393" s="20">
        <v>125.12</v>
      </c>
      <c r="C1393" s="20">
        <v>126.65</v>
      </c>
      <c r="D1393" s="20">
        <v>129.56</v>
      </c>
      <c r="E1393" s="20">
        <v>123.82</v>
      </c>
      <c r="F1393" s="17">
        <v>905953</v>
      </c>
      <c r="G1393" s="19">
        <f>+B1393/C1393-1</f>
        <v>-1.2080536912751683E-2</v>
      </c>
    </row>
    <row r="1394" spans="1:7" x14ac:dyDescent="0.2">
      <c r="A1394" s="18">
        <v>43111</v>
      </c>
      <c r="B1394" s="20">
        <v>125.49</v>
      </c>
      <c r="C1394" s="20">
        <v>125.32</v>
      </c>
      <c r="D1394" s="20">
        <v>125.98</v>
      </c>
      <c r="E1394" s="20">
        <v>122</v>
      </c>
      <c r="F1394" s="17">
        <v>1064992</v>
      </c>
      <c r="G1394" s="19">
        <f>+B1394/C1394-1</f>
        <v>1.3565272901372438E-3</v>
      </c>
    </row>
    <row r="1395" spans="1:7" x14ac:dyDescent="0.2">
      <c r="A1395" s="14" t="s">
        <v>966</v>
      </c>
      <c r="B1395" s="20">
        <v>125.2</v>
      </c>
      <c r="C1395" s="20">
        <v>124.73</v>
      </c>
      <c r="D1395" s="20">
        <v>131.22999999999999</v>
      </c>
      <c r="E1395" s="20">
        <v>120.1</v>
      </c>
      <c r="F1395" s="17">
        <v>2252331</v>
      </c>
      <c r="G1395" s="19">
        <f>+B1395/C1395-1</f>
        <v>3.7681391806301257E-3</v>
      </c>
    </row>
    <row r="1396" spans="1:7" x14ac:dyDescent="0.2">
      <c r="A1396" s="14" t="s">
        <v>967</v>
      </c>
      <c r="B1396" s="20">
        <v>129.59</v>
      </c>
      <c r="C1396" s="20">
        <v>122.23</v>
      </c>
      <c r="D1396" s="20">
        <v>130.4</v>
      </c>
      <c r="E1396" s="20">
        <v>122</v>
      </c>
      <c r="F1396" s="17">
        <v>1791314</v>
      </c>
      <c r="G1396" s="19">
        <f>+B1396/C1396-1</f>
        <v>6.0214349995909355E-2</v>
      </c>
    </row>
    <row r="1397" spans="1:7" x14ac:dyDescent="0.2">
      <c r="A1397" s="14" t="s">
        <v>968</v>
      </c>
      <c r="B1397" s="20">
        <v>123.87</v>
      </c>
      <c r="C1397" s="20">
        <v>127.92</v>
      </c>
      <c r="D1397" s="20">
        <v>129.32</v>
      </c>
      <c r="E1397" s="20">
        <v>121.74</v>
      </c>
      <c r="F1397" s="17">
        <v>1062896</v>
      </c>
      <c r="G1397" s="19">
        <f>+B1397/C1397-1</f>
        <v>-3.166041275797371E-2</v>
      </c>
    </row>
    <row r="1398" spans="1:7" x14ac:dyDescent="0.2">
      <c r="A1398" s="14" t="s">
        <v>969</v>
      </c>
      <c r="B1398" s="20">
        <v>124.06</v>
      </c>
      <c r="C1398" s="20">
        <v>122.84</v>
      </c>
      <c r="D1398" s="20">
        <v>127.71</v>
      </c>
      <c r="E1398" s="20">
        <v>120</v>
      </c>
      <c r="F1398" s="17">
        <v>960502</v>
      </c>
      <c r="G1398" s="19">
        <f>+B1398/C1398-1</f>
        <v>9.9316183653532786E-3</v>
      </c>
    </row>
    <row r="1399" spans="1:7" x14ac:dyDescent="0.2">
      <c r="A1399" s="14" t="s">
        <v>970</v>
      </c>
      <c r="B1399" s="20">
        <v>127.38</v>
      </c>
      <c r="C1399" s="20">
        <v>124.45</v>
      </c>
      <c r="D1399" s="20">
        <v>129.55000000000001</v>
      </c>
      <c r="E1399" s="20">
        <v>124.15</v>
      </c>
      <c r="F1399" s="17">
        <v>738137</v>
      </c>
      <c r="G1399" s="19">
        <f>+B1399/C1399-1</f>
        <v>2.354359180393728E-2</v>
      </c>
    </row>
    <row r="1400" spans="1:7" x14ac:dyDescent="0.2">
      <c r="A1400" s="14" t="s">
        <v>971</v>
      </c>
      <c r="B1400" s="20">
        <v>123.48</v>
      </c>
      <c r="C1400" s="20">
        <v>131.59</v>
      </c>
      <c r="D1400" s="20">
        <v>133.24</v>
      </c>
      <c r="E1400" s="20">
        <v>123.32</v>
      </c>
      <c r="F1400" s="17">
        <v>745102</v>
      </c>
      <c r="G1400" s="19">
        <f>+B1400/C1400-1</f>
        <v>-6.1630823010867086E-2</v>
      </c>
    </row>
    <row r="1401" spans="1:7" x14ac:dyDescent="0.2">
      <c r="A1401" s="14" t="s">
        <v>972</v>
      </c>
      <c r="B1401" s="20">
        <v>131.80000000000001</v>
      </c>
      <c r="C1401" s="20">
        <v>130.02000000000001</v>
      </c>
      <c r="D1401" s="20">
        <v>132.86000000000001</v>
      </c>
      <c r="E1401" s="20">
        <v>128.25049999999999</v>
      </c>
      <c r="F1401" s="17">
        <v>743329</v>
      </c>
      <c r="G1401" s="19">
        <f>+B1401/C1401-1</f>
        <v>1.3690201507460475E-2</v>
      </c>
    </row>
    <row r="1402" spans="1:7" x14ac:dyDescent="0.2">
      <c r="A1402" s="14" t="s">
        <v>973</v>
      </c>
      <c r="B1402" s="20">
        <v>133.76</v>
      </c>
      <c r="C1402" s="20">
        <v>131.24</v>
      </c>
      <c r="D1402" s="20">
        <v>135.13</v>
      </c>
      <c r="E1402" s="20">
        <v>130.565</v>
      </c>
      <c r="F1402" s="17">
        <v>512120</v>
      </c>
      <c r="G1402" s="19">
        <f>+B1402/C1402-1</f>
        <v>1.920146296860703E-2</v>
      </c>
    </row>
    <row r="1403" spans="1:7" x14ac:dyDescent="0.2">
      <c r="A1403" s="14" t="s">
        <v>974</v>
      </c>
      <c r="B1403" s="20">
        <v>130.91999999999999</v>
      </c>
      <c r="C1403" s="20">
        <v>134.88999999999999</v>
      </c>
      <c r="D1403" s="20">
        <v>136.13</v>
      </c>
      <c r="E1403" s="20">
        <v>130.41999999999999</v>
      </c>
      <c r="F1403" s="17">
        <v>837172</v>
      </c>
      <c r="G1403" s="19">
        <f>+B1403/C1403-1</f>
        <v>-2.9431388538809444E-2</v>
      </c>
    </row>
    <row r="1404" spans="1:7" x14ac:dyDescent="0.2">
      <c r="A1404" s="14" t="s">
        <v>975</v>
      </c>
      <c r="B1404" s="20">
        <v>133.63999999999999</v>
      </c>
      <c r="C1404" s="20">
        <v>135.25</v>
      </c>
      <c r="D1404" s="20">
        <v>136.44999999999999</v>
      </c>
      <c r="E1404" s="20">
        <v>131.38</v>
      </c>
      <c r="F1404" s="17">
        <v>561618</v>
      </c>
      <c r="G1404" s="19">
        <f>+B1404/C1404-1</f>
        <v>-1.1903881700554675E-2</v>
      </c>
    </row>
    <row r="1405" spans="1:7" x14ac:dyDescent="0.2">
      <c r="A1405" s="14" t="s">
        <v>976</v>
      </c>
      <c r="B1405" s="20">
        <v>136.51</v>
      </c>
      <c r="C1405" s="20">
        <v>137.86000000000001</v>
      </c>
      <c r="D1405" s="20">
        <v>137.99359999999999</v>
      </c>
      <c r="E1405" s="20">
        <v>133.57</v>
      </c>
      <c r="F1405" s="17">
        <v>656988</v>
      </c>
      <c r="G1405" s="19">
        <f>+B1405/C1405-1</f>
        <v>-9.7925431597274404E-3</v>
      </c>
    </row>
    <row r="1406" spans="1:7" x14ac:dyDescent="0.2">
      <c r="A1406" s="14" t="s">
        <v>977</v>
      </c>
      <c r="B1406" s="20">
        <v>136.06</v>
      </c>
      <c r="C1406" s="20">
        <v>132</v>
      </c>
      <c r="D1406" s="20">
        <v>136.35</v>
      </c>
      <c r="E1406" s="20">
        <v>131.58500000000001</v>
      </c>
      <c r="F1406" s="17">
        <v>621501</v>
      </c>
      <c r="G1406" s="19">
        <f>+B1406/C1406-1</f>
        <v>3.0757575757575761E-2</v>
      </c>
    </row>
    <row r="1407" spans="1:7" x14ac:dyDescent="0.2">
      <c r="A1407" s="14" t="s">
        <v>978</v>
      </c>
      <c r="B1407" s="20">
        <v>129.84</v>
      </c>
      <c r="C1407" s="20">
        <v>130.80000000000001</v>
      </c>
      <c r="D1407" s="20">
        <v>131.80000000000001</v>
      </c>
      <c r="E1407" s="20">
        <v>128</v>
      </c>
      <c r="F1407" s="17">
        <v>602268</v>
      </c>
      <c r="G1407" s="19">
        <f>+B1407/C1407-1</f>
        <v>-7.3394495412845151E-3</v>
      </c>
    </row>
    <row r="1408" spans="1:7" x14ac:dyDescent="0.2">
      <c r="A1408" s="18">
        <v>43444</v>
      </c>
      <c r="B1408" s="20">
        <v>130.88</v>
      </c>
      <c r="C1408" s="20">
        <v>132.22999999999999</v>
      </c>
      <c r="D1408" s="20">
        <v>133.46</v>
      </c>
      <c r="E1408" s="20">
        <v>126.86</v>
      </c>
      <c r="F1408" s="17">
        <v>964832</v>
      </c>
      <c r="G1408" s="19">
        <f>+B1408/C1408-1</f>
        <v>-1.0209483475761894E-2</v>
      </c>
    </row>
    <row r="1409" spans="1:7" x14ac:dyDescent="0.2">
      <c r="A1409" s="18">
        <v>43414</v>
      </c>
      <c r="B1409" s="20">
        <v>126.12</v>
      </c>
      <c r="C1409" s="20">
        <v>127.5</v>
      </c>
      <c r="D1409" s="20">
        <v>133.63999999999999</v>
      </c>
      <c r="E1409" s="20">
        <v>125.33</v>
      </c>
      <c r="F1409" s="17">
        <v>1322819</v>
      </c>
      <c r="G1409" s="19">
        <f>+B1409/C1409-1</f>
        <v>-1.0823529411764676E-2</v>
      </c>
    </row>
    <row r="1410" spans="1:7" x14ac:dyDescent="0.2">
      <c r="A1410" s="18">
        <v>43383</v>
      </c>
      <c r="B1410" s="20">
        <v>128.56</v>
      </c>
      <c r="C1410" s="20">
        <v>133.93</v>
      </c>
      <c r="D1410" s="20">
        <v>135.38</v>
      </c>
      <c r="E1410" s="20">
        <v>125.72</v>
      </c>
      <c r="F1410" s="17">
        <v>1612849</v>
      </c>
      <c r="G1410" s="19">
        <f>+B1410/C1410-1</f>
        <v>-4.0095572313895378E-2</v>
      </c>
    </row>
    <row r="1411" spans="1:7" x14ac:dyDescent="0.2">
      <c r="A1411" s="18">
        <v>43353</v>
      </c>
      <c r="B1411" s="20">
        <v>134.80000000000001</v>
      </c>
      <c r="C1411" s="20">
        <v>133.87</v>
      </c>
      <c r="D1411" s="20">
        <v>137.4</v>
      </c>
      <c r="E1411" s="20">
        <v>132</v>
      </c>
      <c r="F1411" s="17">
        <v>568326</v>
      </c>
      <c r="G1411" s="19">
        <f>+B1411/C1411-1</f>
        <v>6.9470381713603313E-3</v>
      </c>
    </row>
    <row r="1412" spans="1:7" x14ac:dyDescent="0.2">
      <c r="A1412" s="18">
        <v>43322</v>
      </c>
      <c r="B1412" s="20">
        <v>134.77000000000001</v>
      </c>
      <c r="C1412" s="20">
        <v>138.15</v>
      </c>
      <c r="D1412" s="20">
        <v>138.5</v>
      </c>
      <c r="E1412" s="20">
        <v>131.37</v>
      </c>
      <c r="F1412" s="17">
        <v>801545</v>
      </c>
      <c r="G1412" s="19">
        <f>+B1412/C1412-1</f>
        <v>-2.4466159971045953E-2</v>
      </c>
    </row>
    <row r="1413" spans="1:7" x14ac:dyDescent="0.2">
      <c r="A1413" s="18">
        <v>43230</v>
      </c>
      <c r="B1413" s="20">
        <v>139.05000000000001</v>
      </c>
      <c r="C1413" s="20">
        <v>140.16999999999999</v>
      </c>
      <c r="D1413" s="20">
        <v>143.44</v>
      </c>
      <c r="E1413" s="20">
        <v>135.19999999999999</v>
      </c>
      <c r="F1413" s="17">
        <v>944995</v>
      </c>
      <c r="G1413" s="19">
        <f>+B1413/C1413-1</f>
        <v>-7.9902974958976358E-3</v>
      </c>
    </row>
    <row r="1414" spans="1:7" x14ac:dyDescent="0.2">
      <c r="A1414" s="18">
        <v>43200</v>
      </c>
      <c r="B1414" s="20">
        <v>140.69999999999999</v>
      </c>
      <c r="C1414" s="20">
        <v>147.22999999999999</v>
      </c>
      <c r="D1414" s="20">
        <v>147.661</v>
      </c>
      <c r="E1414" s="20">
        <v>138.50059999999999</v>
      </c>
      <c r="F1414" s="17">
        <v>1346652</v>
      </c>
      <c r="G1414" s="19">
        <f>+B1414/C1414-1</f>
        <v>-4.4352373836853864E-2</v>
      </c>
    </row>
    <row r="1415" spans="1:7" x14ac:dyDescent="0.2">
      <c r="A1415" s="18">
        <v>43169</v>
      </c>
      <c r="B1415" s="20">
        <v>147.6</v>
      </c>
      <c r="C1415" s="20">
        <v>148.44</v>
      </c>
      <c r="D1415" s="20">
        <v>149.81</v>
      </c>
      <c r="E1415" s="20">
        <v>146.01</v>
      </c>
      <c r="F1415" s="17">
        <v>750377</v>
      </c>
      <c r="G1415" s="19">
        <f>+B1415/C1415-1</f>
        <v>-5.6588520614390125E-3</v>
      </c>
    </row>
    <row r="1416" spans="1:7" x14ac:dyDescent="0.2">
      <c r="A1416" s="18">
        <v>43141</v>
      </c>
      <c r="B1416" s="20">
        <v>146.91999999999999</v>
      </c>
      <c r="C1416" s="20">
        <v>150.34</v>
      </c>
      <c r="D1416" s="20">
        <v>151.69</v>
      </c>
      <c r="E1416" s="20">
        <v>146.19999999999999</v>
      </c>
      <c r="F1416" s="17">
        <v>724860</v>
      </c>
      <c r="G1416" s="19">
        <f>+B1416/C1416-1</f>
        <v>-2.2748436876413591E-2</v>
      </c>
    </row>
    <row r="1417" spans="1:7" x14ac:dyDescent="0.2">
      <c r="A1417" s="18">
        <v>43110</v>
      </c>
      <c r="B1417" s="20">
        <v>150.80000000000001</v>
      </c>
      <c r="C1417" s="20">
        <v>154.26</v>
      </c>
      <c r="D1417" s="20">
        <v>157.44999999999999</v>
      </c>
      <c r="E1417" s="20">
        <v>150.51</v>
      </c>
      <c r="F1417" s="17">
        <v>848987</v>
      </c>
      <c r="G1417" s="19">
        <f>+B1417/C1417-1</f>
        <v>-2.2429664203293065E-2</v>
      </c>
    </row>
    <row r="1418" spans="1:7" x14ac:dyDescent="0.2">
      <c r="A1418" s="14" t="s">
        <v>979</v>
      </c>
      <c r="B1418" s="20">
        <v>155.41</v>
      </c>
      <c r="C1418" s="20">
        <v>154.47999999999999</v>
      </c>
      <c r="D1418" s="20">
        <v>157.19</v>
      </c>
      <c r="E1418" s="20">
        <v>154.28</v>
      </c>
      <c r="F1418" s="17">
        <v>383505</v>
      </c>
      <c r="G1418" s="19">
        <f>+B1418/C1418-1</f>
        <v>6.0201967892283825E-3</v>
      </c>
    </row>
    <row r="1419" spans="1:7" x14ac:dyDescent="0.2">
      <c r="A1419" s="14" t="s">
        <v>980</v>
      </c>
      <c r="B1419" s="20">
        <v>154.97999999999999</v>
      </c>
      <c r="C1419" s="20">
        <v>155.51</v>
      </c>
      <c r="D1419" s="20">
        <v>157.25120000000001</v>
      </c>
      <c r="E1419" s="20">
        <v>154.52719999999999</v>
      </c>
      <c r="F1419" s="17">
        <v>353560</v>
      </c>
      <c r="G1419" s="19">
        <f>+B1419/C1419-1</f>
        <v>-3.4081409555655195E-3</v>
      </c>
    </row>
    <row r="1420" spans="1:7" x14ac:dyDescent="0.2">
      <c r="A1420" s="14" t="s">
        <v>981</v>
      </c>
      <c r="B1420" s="20">
        <v>154.77000000000001</v>
      </c>
      <c r="C1420" s="20">
        <v>156.28</v>
      </c>
      <c r="D1420" s="20">
        <v>157.13</v>
      </c>
      <c r="E1420" s="20">
        <v>153.28</v>
      </c>
      <c r="F1420" s="17">
        <v>511886</v>
      </c>
      <c r="G1420" s="19">
        <f>+B1420/C1420-1</f>
        <v>-9.6621448681852851E-3</v>
      </c>
    </row>
    <row r="1421" spans="1:7" x14ac:dyDescent="0.2">
      <c r="A1421" s="14" t="s">
        <v>982</v>
      </c>
      <c r="B1421" s="20">
        <v>159.02000000000001</v>
      </c>
      <c r="C1421" s="20">
        <v>155.88</v>
      </c>
      <c r="D1421" s="20">
        <v>159.74</v>
      </c>
      <c r="E1421" s="20">
        <v>155.1</v>
      </c>
      <c r="F1421" s="17">
        <v>642938</v>
      </c>
      <c r="G1421" s="19">
        <f>+B1421/C1421-1</f>
        <v>2.0143700282268417E-2</v>
      </c>
    </row>
    <row r="1422" spans="1:7" x14ac:dyDescent="0.2">
      <c r="A1422" s="14" t="s">
        <v>983</v>
      </c>
      <c r="B1422" s="20">
        <v>154.97</v>
      </c>
      <c r="C1422" s="20">
        <v>152.72</v>
      </c>
      <c r="D1422" s="20">
        <v>156.11000000000001</v>
      </c>
      <c r="E1422" s="20">
        <v>150.71</v>
      </c>
      <c r="F1422" s="17">
        <v>501413</v>
      </c>
      <c r="G1422" s="19">
        <f>+B1422/C1422-1</f>
        <v>1.4732844421162961E-2</v>
      </c>
    </row>
    <row r="1423" spans="1:7" x14ac:dyDescent="0.2">
      <c r="A1423" s="14" t="s">
        <v>984</v>
      </c>
      <c r="B1423" s="20">
        <v>153.65</v>
      </c>
      <c r="C1423" s="20">
        <v>154.13999999999999</v>
      </c>
      <c r="D1423" s="20">
        <v>155.02000000000001</v>
      </c>
      <c r="E1423" s="20">
        <v>152.63</v>
      </c>
      <c r="F1423" s="17">
        <v>831445</v>
      </c>
      <c r="G1423" s="19">
        <f>+B1423/C1423-1</f>
        <v>-3.1789282470480185E-3</v>
      </c>
    </row>
    <row r="1424" spans="1:7" x14ac:dyDescent="0.2">
      <c r="A1424" s="14" t="s">
        <v>985</v>
      </c>
      <c r="B1424" s="20">
        <v>153.47999999999999</v>
      </c>
      <c r="C1424" s="20">
        <v>154.1</v>
      </c>
      <c r="D1424" s="20">
        <v>155.9</v>
      </c>
      <c r="E1424" s="20">
        <v>151.30000000000001</v>
      </c>
      <c r="F1424" s="17">
        <v>1130959</v>
      </c>
      <c r="G1424" s="19">
        <f>+B1424/C1424-1</f>
        <v>-4.0233614536016038E-3</v>
      </c>
    </row>
    <row r="1425" spans="1:7" x14ac:dyDescent="0.2">
      <c r="A1425" s="14" t="s">
        <v>986</v>
      </c>
      <c r="B1425" s="20">
        <v>153.63</v>
      </c>
      <c r="C1425" s="20">
        <v>157.44</v>
      </c>
      <c r="D1425" s="20">
        <v>158.52000000000001</v>
      </c>
      <c r="E1425" s="20">
        <v>152.19</v>
      </c>
      <c r="F1425" s="17">
        <v>806317</v>
      </c>
      <c r="G1425" s="19">
        <f>+B1425/C1425-1</f>
        <v>-2.4199695121951192E-2</v>
      </c>
    </row>
    <row r="1426" spans="1:7" x14ac:dyDescent="0.2">
      <c r="A1426" s="14" t="s">
        <v>987</v>
      </c>
      <c r="B1426" s="20">
        <v>157.69</v>
      </c>
      <c r="C1426" s="20">
        <v>157.57</v>
      </c>
      <c r="D1426" s="20">
        <v>159.5</v>
      </c>
      <c r="E1426" s="20">
        <v>157.15</v>
      </c>
      <c r="F1426" s="17">
        <v>696536</v>
      </c>
      <c r="G1426" s="19">
        <f>+B1426/C1426-1</f>
        <v>7.6156628799894932E-4</v>
      </c>
    </row>
    <row r="1427" spans="1:7" x14ac:dyDescent="0.2">
      <c r="A1427" s="14" t="s">
        <v>988</v>
      </c>
      <c r="B1427" s="20">
        <v>157.4</v>
      </c>
      <c r="C1427" s="20">
        <v>163.01</v>
      </c>
      <c r="D1427" s="20">
        <v>163.32</v>
      </c>
      <c r="E1427" s="20">
        <v>156.5</v>
      </c>
      <c r="F1427" s="17">
        <v>670342</v>
      </c>
      <c r="G1427" s="19">
        <f>+B1427/C1427-1</f>
        <v>-3.4415066560333663E-2</v>
      </c>
    </row>
    <row r="1428" spans="1:7" x14ac:dyDescent="0.2">
      <c r="A1428" s="14" t="s">
        <v>989</v>
      </c>
      <c r="B1428" s="20">
        <v>163.32</v>
      </c>
      <c r="C1428" s="20">
        <v>162.1</v>
      </c>
      <c r="D1428" s="20">
        <v>164.08</v>
      </c>
      <c r="E1428" s="20">
        <v>161.66999999999999</v>
      </c>
      <c r="F1428" s="17">
        <v>517913</v>
      </c>
      <c r="G1428" s="19">
        <f>+B1428/C1428-1</f>
        <v>7.5262183837137009E-3</v>
      </c>
    </row>
    <row r="1429" spans="1:7" x14ac:dyDescent="0.2">
      <c r="A1429" s="14" t="s">
        <v>990</v>
      </c>
      <c r="B1429" s="20">
        <v>162.09</v>
      </c>
      <c r="C1429" s="20">
        <v>159.94</v>
      </c>
      <c r="D1429" s="20">
        <v>162.72</v>
      </c>
      <c r="E1429" s="20">
        <v>159.71</v>
      </c>
      <c r="F1429" s="17">
        <v>656379</v>
      </c>
      <c r="G1429" s="19">
        <f>+B1429/C1429-1</f>
        <v>1.3442540952857351E-2</v>
      </c>
    </row>
    <row r="1430" spans="1:7" x14ac:dyDescent="0.2">
      <c r="A1430" s="18">
        <v>43443</v>
      </c>
      <c r="B1430" s="20">
        <v>158.86000000000001</v>
      </c>
      <c r="C1430" s="20">
        <v>159.51</v>
      </c>
      <c r="D1430" s="20">
        <v>159.755</v>
      </c>
      <c r="E1430" s="20">
        <v>155.84</v>
      </c>
      <c r="F1430" s="17">
        <v>605017</v>
      </c>
      <c r="G1430" s="19">
        <f>+B1430/C1430-1</f>
        <v>-4.0749796251017267E-3</v>
      </c>
    </row>
    <row r="1431" spans="1:7" x14ac:dyDescent="0.2">
      <c r="A1431" s="18">
        <v>43413</v>
      </c>
      <c r="B1431" s="20">
        <v>159</v>
      </c>
      <c r="C1431" s="20">
        <v>156.84</v>
      </c>
      <c r="D1431" s="20">
        <v>159.85</v>
      </c>
      <c r="E1431" s="20">
        <v>156.47</v>
      </c>
      <c r="F1431" s="17">
        <v>695825</v>
      </c>
      <c r="G1431" s="19">
        <f>+B1431/C1431-1</f>
        <v>1.3771996939556219E-2</v>
      </c>
    </row>
    <row r="1432" spans="1:7" x14ac:dyDescent="0.2">
      <c r="A1432" s="18">
        <v>43382</v>
      </c>
      <c r="B1432" s="20">
        <v>156.97999999999999</v>
      </c>
      <c r="C1432" s="20">
        <v>156.66</v>
      </c>
      <c r="D1432" s="20">
        <v>157.47</v>
      </c>
      <c r="E1432" s="20">
        <v>154.13999999999999</v>
      </c>
      <c r="F1432" s="17">
        <v>650052</v>
      </c>
      <c r="G1432" s="19">
        <f>+B1432/C1432-1</f>
        <v>2.0426401123452287E-3</v>
      </c>
    </row>
    <row r="1433" spans="1:7" x14ac:dyDescent="0.2">
      <c r="A1433" s="18">
        <v>43290</v>
      </c>
      <c r="B1433" s="20">
        <v>155.9</v>
      </c>
      <c r="C1433" s="20">
        <v>151</v>
      </c>
      <c r="D1433" s="20">
        <v>156.25</v>
      </c>
      <c r="E1433" s="20">
        <v>150</v>
      </c>
      <c r="F1433" s="17">
        <v>785685</v>
      </c>
      <c r="G1433" s="19">
        <f>+B1433/C1433-1</f>
        <v>3.2450331125827958E-2</v>
      </c>
    </row>
    <row r="1434" spans="1:7" x14ac:dyDescent="0.2">
      <c r="A1434" s="18">
        <v>43260</v>
      </c>
      <c r="B1434" s="20">
        <v>152.04</v>
      </c>
      <c r="C1434" s="20">
        <v>149.02000000000001</v>
      </c>
      <c r="D1434" s="20">
        <v>152.63</v>
      </c>
      <c r="E1434" s="20">
        <v>147.86000000000001</v>
      </c>
      <c r="F1434" s="17">
        <v>743842</v>
      </c>
      <c r="G1434" s="19">
        <f>+B1434/C1434-1</f>
        <v>2.0265736142799584E-2</v>
      </c>
    </row>
    <row r="1435" spans="1:7" x14ac:dyDescent="0.2">
      <c r="A1435" s="18">
        <v>43229</v>
      </c>
      <c r="B1435" s="20">
        <v>148.41999999999999</v>
      </c>
      <c r="C1435" s="20">
        <v>155.16999999999999</v>
      </c>
      <c r="D1435" s="20">
        <v>155.53</v>
      </c>
      <c r="E1435" s="20">
        <v>146.4</v>
      </c>
      <c r="F1435" s="17">
        <v>932195</v>
      </c>
      <c r="G1435" s="19">
        <f>+B1435/C1435-1</f>
        <v>-4.3500676677192707E-2</v>
      </c>
    </row>
    <row r="1436" spans="1:7" x14ac:dyDescent="0.2">
      <c r="A1436" s="18">
        <v>43199</v>
      </c>
      <c r="B1436" s="20">
        <v>156.22</v>
      </c>
      <c r="C1436" s="20">
        <v>155.52000000000001</v>
      </c>
      <c r="D1436" s="20">
        <v>156.99</v>
      </c>
      <c r="E1436" s="20">
        <v>154.01</v>
      </c>
      <c r="F1436" s="17">
        <v>549739</v>
      </c>
      <c r="G1436" s="19">
        <f>+B1436/C1436-1</f>
        <v>4.5010288065843174E-3</v>
      </c>
    </row>
    <row r="1437" spans="1:7" x14ac:dyDescent="0.2">
      <c r="A1437" s="14" t="s">
        <v>991</v>
      </c>
      <c r="B1437" s="20">
        <v>155.12</v>
      </c>
      <c r="C1437" s="20">
        <v>152.02000000000001</v>
      </c>
      <c r="D1437" s="20">
        <v>155.13</v>
      </c>
      <c r="E1437" s="20">
        <v>150.93</v>
      </c>
      <c r="F1437" s="17">
        <v>460433</v>
      </c>
      <c r="G1437" s="19">
        <f>+B1437/C1437-1</f>
        <v>2.0392053677147803E-2</v>
      </c>
    </row>
    <row r="1438" spans="1:7" x14ac:dyDescent="0.2">
      <c r="A1438" s="14" t="s">
        <v>992</v>
      </c>
      <c r="B1438" s="20">
        <v>152.79</v>
      </c>
      <c r="C1438" s="20">
        <v>152.75</v>
      </c>
      <c r="D1438" s="20">
        <v>154.4</v>
      </c>
      <c r="E1438" s="20">
        <v>152.07</v>
      </c>
      <c r="F1438" s="17">
        <v>529189</v>
      </c>
      <c r="G1438" s="19">
        <f>+B1438/C1438-1</f>
        <v>2.618657937807356E-4</v>
      </c>
    </row>
    <row r="1439" spans="1:7" x14ac:dyDescent="0.2">
      <c r="A1439" s="14" t="s">
        <v>993</v>
      </c>
      <c r="B1439" s="20">
        <v>153.93</v>
      </c>
      <c r="C1439" s="20">
        <v>152.41</v>
      </c>
      <c r="D1439" s="20">
        <v>154.32</v>
      </c>
      <c r="E1439" s="20">
        <v>152.32</v>
      </c>
      <c r="F1439" s="17">
        <v>417147</v>
      </c>
      <c r="G1439" s="19">
        <f>+B1439/C1439-1</f>
        <v>9.9730988780264429E-3</v>
      </c>
    </row>
    <row r="1440" spans="1:7" x14ac:dyDescent="0.2">
      <c r="A1440" s="14" t="s">
        <v>994</v>
      </c>
      <c r="B1440" s="20">
        <v>152.34</v>
      </c>
      <c r="C1440" s="20">
        <v>152.18</v>
      </c>
      <c r="D1440" s="20">
        <v>152.97</v>
      </c>
      <c r="E1440" s="20">
        <v>149.47999999999999</v>
      </c>
      <c r="F1440" s="17">
        <v>721518</v>
      </c>
      <c r="G1440" s="19">
        <f>+B1440/C1440-1</f>
        <v>1.0513865159678115E-3</v>
      </c>
    </row>
    <row r="1441" spans="1:7" x14ac:dyDescent="0.2">
      <c r="A1441" s="14" t="s">
        <v>995</v>
      </c>
      <c r="B1441" s="20">
        <v>151.47</v>
      </c>
      <c r="C1441" s="20">
        <v>152</v>
      </c>
      <c r="D1441" s="20">
        <v>153.59989999999999</v>
      </c>
      <c r="E1441" s="20">
        <v>150.5</v>
      </c>
      <c r="F1441" s="17">
        <v>650415</v>
      </c>
      <c r="G1441" s="19">
        <f>+B1441/C1441-1</f>
        <v>-3.4868421052631771E-3</v>
      </c>
    </row>
    <row r="1442" spans="1:7" x14ac:dyDescent="0.2">
      <c r="A1442" s="14" t="s">
        <v>996</v>
      </c>
      <c r="B1442" s="20">
        <v>150.94</v>
      </c>
      <c r="C1442" s="20">
        <v>146.84</v>
      </c>
      <c r="D1442" s="20">
        <v>150.94999999999999</v>
      </c>
      <c r="E1442" s="20">
        <v>146.69</v>
      </c>
      <c r="F1442" s="17">
        <v>840271</v>
      </c>
      <c r="G1442" s="19">
        <f>+B1442/C1442-1</f>
        <v>2.7921547262326207E-2</v>
      </c>
    </row>
    <row r="1443" spans="1:7" x14ac:dyDescent="0.2">
      <c r="A1443" s="14" t="s">
        <v>997</v>
      </c>
      <c r="B1443" s="20">
        <v>146.25</v>
      </c>
      <c r="C1443" s="20">
        <v>145.97</v>
      </c>
      <c r="D1443" s="20">
        <v>148.32</v>
      </c>
      <c r="E1443" s="20">
        <v>145.37</v>
      </c>
      <c r="F1443" s="17">
        <v>504757</v>
      </c>
      <c r="G1443" s="19">
        <f>+B1443/C1443-1</f>
        <v>1.9182023703501194E-3</v>
      </c>
    </row>
    <row r="1444" spans="1:7" x14ac:dyDescent="0.2">
      <c r="A1444" s="14" t="s">
        <v>998</v>
      </c>
      <c r="B1444" s="20">
        <v>145.35</v>
      </c>
      <c r="C1444" s="20">
        <v>142.74</v>
      </c>
      <c r="D1444" s="20">
        <v>145.7415</v>
      </c>
      <c r="E1444" s="20">
        <v>142.24</v>
      </c>
      <c r="F1444" s="17">
        <v>553934</v>
      </c>
      <c r="G1444" s="19">
        <f>+B1444/C1444-1</f>
        <v>1.8284993694829721E-2</v>
      </c>
    </row>
    <row r="1445" spans="1:7" x14ac:dyDescent="0.2">
      <c r="A1445" s="14" t="s">
        <v>999</v>
      </c>
      <c r="B1445" s="20">
        <v>144.05000000000001</v>
      </c>
      <c r="C1445" s="20">
        <v>141.66</v>
      </c>
      <c r="D1445" s="20">
        <v>145</v>
      </c>
      <c r="E1445" s="20">
        <v>141.62</v>
      </c>
      <c r="F1445" s="17">
        <v>828683</v>
      </c>
      <c r="G1445" s="19">
        <f>+B1445/C1445-1</f>
        <v>1.687138218269113E-2</v>
      </c>
    </row>
    <row r="1446" spans="1:7" x14ac:dyDescent="0.2">
      <c r="A1446" s="14" t="s">
        <v>1000</v>
      </c>
      <c r="B1446" s="20">
        <v>141.61000000000001</v>
      </c>
      <c r="C1446" s="20">
        <v>139.96</v>
      </c>
      <c r="D1446" s="20">
        <v>142.04499999999999</v>
      </c>
      <c r="E1446" s="20">
        <v>138.19999999999999</v>
      </c>
      <c r="F1446" s="17">
        <v>685589</v>
      </c>
      <c r="G1446" s="19">
        <f>+B1446/C1446-1</f>
        <v>1.1789082595027089E-2</v>
      </c>
    </row>
    <row r="1447" spans="1:7" x14ac:dyDescent="0.2">
      <c r="A1447" s="14" t="s">
        <v>1001</v>
      </c>
      <c r="B1447" s="20">
        <v>139.87</v>
      </c>
      <c r="C1447" s="20">
        <v>138.02000000000001</v>
      </c>
      <c r="D1447" s="20">
        <v>140.37</v>
      </c>
      <c r="E1447" s="20">
        <v>136.69999999999999</v>
      </c>
      <c r="F1447" s="17">
        <v>754728</v>
      </c>
      <c r="G1447" s="19">
        <f>+B1447/C1447-1</f>
        <v>1.3403854513838631E-2</v>
      </c>
    </row>
    <row r="1448" spans="1:7" x14ac:dyDescent="0.2">
      <c r="A1448" s="14" t="s">
        <v>1002</v>
      </c>
      <c r="B1448" s="20">
        <v>138.26</v>
      </c>
      <c r="C1448" s="20">
        <v>137</v>
      </c>
      <c r="D1448" s="20">
        <v>138.6892</v>
      </c>
      <c r="E1448" s="20">
        <v>135.66999999999999</v>
      </c>
      <c r="F1448" s="17">
        <v>827408</v>
      </c>
      <c r="G1448" s="19">
        <f>+B1448/C1448-1</f>
        <v>9.1970802919707495E-3</v>
      </c>
    </row>
    <row r="1449" spans="1:7" x14ac:dyDescent="0.2">
      <c r="A1449" s="14" t="s">
        <v>1003</v>
      </c>
      <c r="B1449" s="20">
        <v>135.58000000000001</v>
      </c>
      <c r="C1449" s="20">
        <v>136.37</v>
      </c>
      <c r="D1449" s="20">
        <v>138.33000000000001</v>
      </c>
      <c r="E1449" s="20">
        <v>134.18700000000001</v>
      </c>
      <c r="F1449" s="17">
        <v>714125</v>
      </c>
      <c r="G1449" s="19">
        <f>+B1449/C1449-1</f>
        <v>-5.793062990393727E-3</v>
      </c>
    </row>
    <row r="1450" spans="1:7" x14ac:dyDescent="0.2">
      <c r="A1450" s="14" t="s">
        <v>1004</v>
      </c>
      <c r="B1450" s="20">
        <v>137.9</v>
      </c>
      <c r="C1450" s="20">
        <v>135.22</v>
      </c>
      <c r="D1450" s="20">
        <v>138.18</v>
      </c>
      <c r="E1450" s="20">
        <v>132.6</v>
      </c>
      <c r="F1450" s="17">
        <v>623129</v>
      </c>
      <c r="G1450" s="19">
        <f>+B1450/C1450-1</f>
        <v>1.9819553320514771E-2</v>
      </c>
    </row>
    <row r="1451" spans="1:7" x14ac:dyDescent="0.2">
      <c r="A1451" s="14" t="s">
        <v>1005</v>
      </c>
      <c r="B1451" s="20">
        <v>134.6</v>
      </c>
      <c r="C1451" s="20">
        <v>135.59</v>
      </c>
      <c r="D1451" s="20">
        <v>136.86000000000001</v>
      </c>
      <c r="E1451" s="20">
        <v>134.08000000000001</v>
      </c>
      <c r="F1451" s="17">
        <v>398731</v>
      </c>
      <c r="G1451" s="19">
        <f>+B1451/C1451-1</f>
        <v>-7.3014234088060181E-3</v>
      </c>
    </row>
    <row r="1452" spans="1:7" x14ac:dyDescent="0.2">
      <c r="A1452" s="18">
        <v>43381</v>
      </c>
      <c r="B1452" s="20">
        <v>135.76</v>
      </c>
      <c r="C1452" s="20">
        <v>133.09</v>
      </c>
      <c r="D1452" s="20">
        <v>136.13</v>
      </c>
      <c r="E1452" s="20">
        <v>132.52000000000001</v>
      </c>
      <c r="F1452" s="17">
        <v>639092</v>
      </c>
      <c r="G1452" s="19">
        <f>+B1452/C1452-1</f>
        <v>2.0061612442707766E-2</v>
      </c>
    </row>
    <row r="1453" spans="1:7" x14ac:dyDescent="0.2">
      <c r="A1453" s="18">
        <v>43351</v>
      </c>
      <c r="B1453" s="20">
        <v>133.85</v>
      </c>
      <c r="C1453" s="20">
        <v>134.87</v>
      </c>
      <c r="D1453" s="20">
        <v>136.16</v>
      </c>
      <c r="E1453" s="20">
        <v>133.71</v>
      </c>
      <c r="F1453" s="17">
        <v>530607</v>
      </c>
      <c r="G1453" s="19">
        <f>+B1453/C1453-1</f>
        <v>-7.5628382887225065E-3</v>
      </c>
    </row>
    <row r="1454" spans="1:7" x14ac:dyDescent="0.2">
      <c r="A1454" s="18">
        <v>43320</v>
      </c>
      <c r="B1454" s="20">
        <v>134.84</v>
      </c>
      <c r="C1454" s="20">
        <v>134.88</v>
      </c>
      <c r="D1454" s="20">
        <v>136.30000000000001</v>
      </c>
      <c r="E1454" s="20">
        <v>133.15</v>
      </c>
      <c r="F1454" s="17">
        <v>457437</v>
      </c>
      <c r="G1454" s="19">
        <f>+B1454/C1454-1</f>
        <v>-2.9655990510080166E-4</v>
      </c>
    </row>
    <row r="1455" spans="1:7" x14ac:dyDescent="0.2">
      <c r="A1455" s="18">
        <v>43289</v>
      </c>
      <c r="B1455" s="20">
        <v>134.4</v>
      </c>
      <c r="C1455" s="20">
        <v>135.02000000000001</v>
      </c>
      <c r="D1455" s="20">
        <v>136.80000000000001</v>
      </c>
      <c r="E1455" s="20">
        <v>133.405</v>
      </c>
      <c r="F1455" s="17">
        <v>600609</v>
      </c>
      <c r="G1455" s="19">
        <f>+B1455/C1455-1</f>
        <v>-4.5919123092875713E-3</v>
      </c>
    </row>
    <row r="1456" spans="1:7" x14ac:dyDescent="0.2">
      <c r="A1456" s="18">
        <v>43259</v>
      </c>
      <c r="B1456" s="20">
        <v>134.47999999999999</v>
      </c>
      <c r="C1456" s="20">
        <v>133.04</v>
      </c>
      <c r="D1456" s="20">
        <v>135.19999999999999</v>
      </c>
      <c r="E1456" s="20">
        <v>132.55000000000001</v>
      </c>
      <c r="F1456" s="17">
        <v>857701</v>
      </c>
      <c r="G1456" s="19">
        <f>+B1456/C1456-1</f>
        <v>1.0823812387251941E-2</v>
      </c>
    </row>
    <row r="1457" spans="1:7" x14ac:dyDescent="0.2">
      <c r="A1457" s="18">
        <v>43167</v>
      </c>
      <c r="B1457" s="20">
        <v>132.82</v>
      </c>
      <c r="C1457" s="20">
        <v>135</v>
      </c>
      <c r="D1457" s="20">
        <v>135.5</v>
      </c>
      <c r="E1457" s="20">
        <v>130.74</v>
      </c>
      <c r="F1457" s="17">
        <v>1879279</v>
      </c>
      <c r="G1457" s="19">
        <f>+B1457/C1457-1</f>
        <v>-1.6148148148148245E-2</v>
      </c>
    </row>
    <row r="1458" spans="1:7" x14ac:dyDescent="0.2">
      <c r="A1458" s="18">
        <v>43139</v>
      </c>
      <c r="B1458" s="20">
        <v>135.03</v>
      </c>
      <c r="C1458" s="20">
        <v>125.17</v>
      </c>
      <c r="D1458" s="20">
        <v>135.85</v>
      </c>
      <c r="E1458" s="20">
        <v>125.13</v>
      </c>
      <c r="F1458" s="17">
        <v>2138134</v>
      </c>
      <c r="G1458" s="19">
        <f>+B1458/C1458-1</f>
        <v>7.8772868898298265E-2</v>
      </c>
    </row>
    <row r="1459" spans="1:7" x14ac:dyDescent="0.2">
      <c r="A1459" s="18">
        <v>43108</v>
      </c>
      <c r="B1459" s="20">
        <v>125.94</v>
      </c>
      <c r="C1459" s="20">
        <v>116.05</v>
      </c>
      <c r="D1459" s="20">
        <v>128</v>
      </c>
      <c r="E1459" s="20">
        <v>115</v>
      </c>
      <c r="F1459" s="17">
        <v>4368787</v>
      </c>
      <c r="G1459" s="19">
        <f>+B1459/C1459-1</f>
        <v>8.5221887117621797E-2</v>
      </c>
    </row>
    <row r="1460" spans="1:7" x14ac:dyDescent="0.2">
      <c r="A1460" s="14" t="s">
        <v>1006</v>
      </c>
      <c r="B1460" s="20">
        <v>106.25</v>
      </c>
      <c r="C1460" s="20">
        <v>103.89</v>
      </c>
      <c r="D1460" s="20">
        <v>106.47</v>
      </c>
      <c r="E1460" s="20">
        <v>100.87</v>
      </c>
      <c r="F1460" s="17">
        <v>1750469</v>
      </c>
      <c r="G1460" s="19">
        <f>+B1460/C1460-1</f>
        <v>2.2716334584656828E-2</v>
      </c>
    </row>
    <row r="1461" spans="1:7" x14ac:dyDescent="0.2">
      <c r="A1461" s="14" t="s">
        <v>1007</v>
      </c>
      <c r="B1461" s="20">
        <v>103.12</v>
      </c>
      <c r="C1461" s="20">
        <v>107.76</v>
      </c>
      <c r="D1461" s="20">
        <v>108.01</v>
      </c>
      <c r="E1461" s="20">
        <v>102.47</v>
      </c>
      <c r="F1461" s="17">
        <v>770256</v>
      </c>
      <c r="G1461" s="19">
        <f>+B1461/C1461-1</f>
        <v>-4.3058648849294778E-2</v>
      </c>
    </row>
    <row r="1462" spans="1:7" x14ac:dyDescent="0.2">
      <c r="A1462" s="14" t="s">
        <v>1008</v>
      </c>
      <c r="B1462" s="20">
        <v>108.01</v>
      </c>
      <c r="C1462" s="20">
        <v>112.87</v>
      </c>
      <c r="D1462" s="20">
        <v>113.1053</v>
      </c>
      <c r="E1462" s="20">
        <v>106.05</v>
      </c>
      <c r="F1462" s="17">
        <v>722140</v>
      </c>
      <c r="G1462" s="19">
        <f>+B1462/C1462-1</f>
        <v>-4.3058385753521722E-2</v>
      </c>
    </row>
    <row r="1463" spans="1:7" x14ac:dyDescent="0.2">
      <c r="A1463" s="14" t="s">
        <v>1009</v>
      </c>
      <c r="B1463" s="20">
        <v>112.68</v>
      </c>
      <c r="C1463" s="20">
        <v>111.75</v>
      </c>
      <c r="D1463" s="20">
        <v>113.53</v>
      </c>
      <c r="E1463" s="20">
        <v>110.03100000000001</v>
      </c>
      <c r="F1463" s="17">
        <v>464538</v>
      </c>
      <c r="G1463" s="19">
        <f>+B1463/C1463-1</f>
        <v>8.322147651006695E-3</v>
      </c>
    </row>
    <row r="1464" spans="1:7" x14ac:dyDescent="0.2">
      <c r="A1464" s="14" t="s">
        <v>1010</v>
      </c>
      <c r="B1464" s="20">
        <v>112.61</v>
      </c>
      <c r="C1464" s="20">
        <v>109.6</v>
      </c>
      <c r="D1464" s="20">
        <v>112.97</v>
      </c>
      <c r="E1464" s="20">
        <v>109.6</v>
      </c>
      <c r="F1464" s="17">
        <v>438086</v>
      </c>
      <c r="G1464" s="19">
        <f>+B1464/C1464-1</f>
        <v>2.7463503649635124E-2</v>
      </c>
    </row>
    <row r="1465" spans="1:7" x14ac:dyDescent="0.2">
      <c r="A1465" s="14" t="s">
        <v>1011</v>
      </c>
      <c r="B1465" s="20">
        <v>109.88</v>
      </c>
      <c r="C1465" s="20">
        <v>113.29</v>
      </c>
      <c r="D1465" s="20">
        <v>113.91</v>
      </c>
      <c r="E1465" s="20">
        <v>108.83</v>
      </c>
      <c r="F1465" s="17">
        <v>567673</v>
      </c>
      <c r="G1465" s="19">
        <f>+B1465/C1465-1</f>
        <v>-3.0099744019772334E-2</v>
      </c>
    </row>
    <row r="1466" spans="1:7" x14ac:dyDescent="0.2">
      <c r="A1466" s="14" t="s">
        <v>1012</v>
      </c>
      <c r="B1466" s="20">
        <v>112.75</v>
      </c>
      <c r="C1466" s="20">
        <v>111.73</v>
      </c>
      <c r="D1466" s="20">
        <v>113.1</v>
      </c>
      <c r="E1466" s="20">
        <v>110.15</v>
      </c>
      <c r="F1466" s="17">
        <v>415347</v>
      </c>
      <c r="G1466" s="19">
        <f>+B1466/C1466-1</f>
        <v>9.1291506309854054E-3</v>
      </c>
    </row>
    <row r="1467" spans="1:7" x14ac:dyDescent="0.2">
      <c r="A1467" s="14" t="s">
        <v>1013</v>
      </c>
      <c r="B1467" s="20">
        <v>111.76</v>
      </c>
      <c r="C1467" s="20">
        <v>111.97</v>
      </c>
      <c r="D1467" s="20">
        <v>112.43</v>
      </c>
      <c r="E1467" s="20">
        <v>111.37</v>
      </c>
      <c r="F1467" s="17">
        <v>426796</v>
      </c>
      <c r="G1467" s="19">
        <f>+B1467/C1467-1</f>
        <v>-1.8755023667053061E-3</v>
      </c>
    </row>
    <row r="1468" spans="1:7" x14ac:dyDescent="0.2">
      <c r="A1468" s="14" t="s">
        <v>1014</v>
      </c>
      <c r="B1468" s="20">
        <v>111.56</v>
      </c>
      <c r="C1468" s="20">
        <v>111.87</v>
      </c>
      <c r="D1468" s="20">
        <v>112.67</v>
      </c>
      <c r="E1468" s="20">
        <v>110.51</v>
      </c>
      <c r="F1468" s="17">
        <v>465446</v>
      </c>
      <c r="G1468" s="19">
        <f>+B1468/C1468-1</f>
        <v>-2.7710735675338105E-3</v>
      </c>
    </row>
    <row r="1469" spans="1:7" x14ac:dyDescent="0.2">
      <c r="A1469" s="14" t="s">
        <v>1015</v>
      </c>
      <c r="B1469" s="20">
        <v>111.13</v>
      </c>
      <c r="C1469" s="20">
        <v>110.85</v>
      </c>
      <c r="D1469" s="20">
        <v>111.44</v>
      </c>
      <c r="E1469" s="20">
        <v>109.7826</v>
      </c>
      <c r="F1469" s="17">
        <v>444072</v>
      </c>
      <c r="G1469" s="19">
        <f>+B1469/C1469-1</f>
        <v>2.5259359494813616E-3</v>
      </c>
    </row>
    <row r="1470" spans="1:7" x14ac:dyDescent="0.2">
      <c r="A1470" s="14" t="s">
        <v>1016</v>
      </c>
      <c r="B1470" s="20">
        <v>110.73</v>
      </c>
      <c r="C1470" s="20">
        <v>108.72</v>
      </c>
      <c r="D1470" s="20">
        <v>111.52</v>
      </c>
      <c r="E1470" s="20">
        <v>107.54</v>
      </c>
      <c r="F1470" s="17">
        <v>406459</v>
      </c>
      <c r="G1470" s="19">
        <f>+B1470/C1470-1</f>
        <v>1.8487858719646866E-2</v>
      </c>
    </row>
    <row r="1471" spans="1:7" x14ac:dyDescent="0.2">
      <c r="A1471" s="14" t="s">
        <v>1017</v>
      </c>
      <c r="B1471" s="20">
        <v>109.82</v>
      </c>
      <c r="C1471" s="20">
        <v>110.29</v>
      </c>
      <c r="D1471" s="20">
        <v>110.94</v>
      </c>
      <c r="E1471" s="20">
        <v>109.31</v>
      </c>
      <c r="F1471" s="17">
        <v>286568</v>
      </c>
      <c r="G1471" s="19">
        <f>+B1471/C1471-1</f>
        <v>-4.2614924290508283E-3</v>
      </c>
    </row>
    <row r="1472" spans="1:7" x14ac:dyDescent="0.2">
      <c r="A1472" s="14" t="s">
        <v>1018</v>
      </c>
      <c r="B1472" s="20">
        <v>110.19</v>
      </c>
      <c r="C1472" s="20">
        <v>110.52</v>
      </c>
      <c r="D1472" s="20">
        <v>111.18</v>
      </c>
      <c r="E1472" s="20">
        <v>109.22</v>
      </c>
      <c r="F1472" s="17">
        <v>417367</v>
      </c>
      <c r="G1472" s="19">
        <f>+B1472/C1472-1</f>
        <v>-2.9858849077090133E-3</v>
      </c>
    </row>
    <row r="1473" spans="1:7" x14ac:dyDescent="0.2">
      <c r="A1473" s="18">
        <v>43441</v>
      </c>
      <c r="B1473" s="20">
        <v>110.51</v>
      </c>
      <c r="C1473" s="20">
        <v>107.72</v>
      </c>
      <c r="D1473" s="20">
        <v>110.8</v>
      </c>
      <c r="E1473" s="20">
        <v>107.38</v>
      </c>
      <c r="F1473" s="17">
        <v>793388</v>
      </c>
      <c r="G1473" s="19">
        <f>+B1473/C1473-1</f>
        <v>2.5900482733011598E-2</v>
      </c>
    </row>
    <row r="1474" spans="1:7" x14ac:dyDescent="0.2">
      <c r="A1474" s="18">
        <v>43411</v>
      </c>
      <c r="B1474" s="20">
        <v>106.94</v>
      </c>
      <c r="C1474" s="20">
        <v>104.45</v>
      </c>
      <c r="D1474" s="20">
        <v>107.65</v>
      </c>
      <c r="E1474" s="20">
        <v>104.45</v>
      </c>
      <c r="F1474" s="17">
        <v>573922</v>
      </c>
      <c r="G1474" s="19">
        <f>+B1474/C1474-1</f>
        <v>2.3839157491622798E-2</v>
      </c>
    </row>
    <row r="1475" spans="1:7" x14ac:dyDescent="0.2">
      <c r="A1475" s="18">
        <v>43380</v>
      </c>
      <c r="B1475" s="20">
        <v>105.54</v>
      </c>
      <c r="C1475" s="20">
        <v>105.07</v>
      </c>
      <c r="D1475" s="20">
        <v>106.11</v>
      </c>
      <c r="E1475" s="20">
        <v>103.85</v>
      </c>
      <c r="F1475" s="17">
        <v>459278</v>
      </c>
      <c r="G1475" s="19">
        <f>+B1475/C1475-1</f>
        <v>4.4732083372991394E-3</v>
      </c>
    </row>
    <row r="1476" spans="1:7" x14ac:dyDescent="0.2">
      <c r="A1476" s="18">
        <v>43350</v>
      </c>
      <c r="B1476" s="20">
        <v>104.87</v>
      </c>
      <c r="C1476" s="20">
        <v>104.25</v>
      </c>
      <c r="D1476" s="20">
        <v>105.07</v>
      </c>
      <c r="E1476" s="20">
        <v>102.25</v>
      </c>
      <c r="F1476" s="17">
        <v>592354</v>
      </c>
      <c r="G1476" s="19">
        <f>+B1476/C1476-1</f>
        <v>5.9472422062349928E-3</v>
      </c>
    </row>
    <row r="1477" spans="1:7" x14ac:dyDescent="0.2">
      <c r="A1477" s="18">
        <v>43258</v>
      </c>
      <c r="B1477" s="20">
        <v>103.48</v>
      </c>
      <c r="C1477" s="20">
        <v>101.74</v>
      </c>
      <c r="D1477" s="20">
        <v>103.82</v>
      </c>
      <c r="E1477" s="20">
        <v>100.91</v>
      </c>
      <c r="F1477" s="17">
        <v>374849</v>
      </c>
      <c r="G1477" s="19">
        <f>+B1477/C1477-1</f>
        <v>1.7102417928051894E-2</v>
      </c>
    </row>
    <row r="1478" spans="1:7" x14ac:dyDescent="0.2">
      <c r="A1478" s="18">
        <v>43227</v>
      </c>
      <c r="B1478" s="20">
        <v>101.37</v>
      </c>
      <c r="C1478" s="20">
        <v>101.35</v>
      </c>
      <c r="D1478" s="20">
        <v>102.05</v>
      </c>
      <c r="E1478" s="20">
        <v>100.21</v>
      </c>
      <c r="F1478" s="17">
        <v>667440</v>
      </c>
      <c r="G1478" s="19">
        <f>+B1478/C1478-1</f>
        <v>1.9733596447957247E-4</v>
      </c>
    </row>
    <row r="1479" spans="1:7" x14ac:dyDescent="0.2">
      <c r="A1479" s="18">
        <v>43166</v>
      </c>
      <c r="B1479" s="20">
        <v>100.67</v>
      </c>
      <c r="C1479" s="20">
        <v>101.5</v>
      </c>
      <c r="D1479" s="20">
        <v>102</v>
      </c>
      <c r="E1479" s="20">
        <v>99.91</v>
      </c>
      <c r="F1479" s="17">
        <v>326411</v>
      </c>
      <c r="G1479" s="19">
        <f>+B1479/C1479-1</f>
        <v>-8.1773399014778425E-3</v>
      </c>
    </row>
    <row r="1480" spans="1:7" x14ac:dyDescent="0.2">
      <c r="A1480" s="18">
        <v>43138</v>
      </c>
      <c r="B1480" s="20">
        <v>101.24</v>
      </c>
      <c r="C1480" s="20">
        <v>97.89</v>
      </c>
      <c r="D1480" s="20">
        <v>101.35</v>
      </c>
      <c r="E1480" s="20">
        <v>97.185000000000002</v>
      </c>
      <c r="F1480" s="17">
        <v>631640</v>
      </c>
      <c r="G1480" s="19">
        <f>+B1480/C1480-1</f>
        <v>3.4222086014914721E-2</v>
      </c>
    </row>
    <row r="1481" spans="1:7" x14ac:dyDescent="0.2">
      <c r="A1481" s="14" t="s">
        <v>1019</v>
      </c>
      <c r="B1481" s="20">
        <v>98.83</v>
      </c>
      <c r="C1481" s="20">
        <v>100.4</v>
      </c>
      <c r="D1481" s="20">
        <v>101.5899</v>
      </c>
      <c r="E1481" s="20">
        <v>98.7</v>
      </c>
      <c r="F1481" s="17">
        <v>781176</v>
      </c>
      <c r="G1481" s="19">
        <f>+B1481/C1481-1</f>
        <v>-1.5637450199203262E-2</v>
      </c>
    </row>
    <row r="1482" spans="1:7" x14ac:dyDescent="0.2">
      <c r="A1482" s="14" t="s">
        <v>1020</v>
      </c>
      <c r="B1482" s="20">
        <v>100.03</v>
      </c>
      <c r="C1482" s="20">
        <v>96.78</v>
      </c>
      <c r="D1482" s="20">
        <v>100.62</v>
      </c>
      <c r="E1482" s="20">
        <v>96.44</v>
      </c>
      <c r="F1482" s="17">
        <v>754030</v>
      </c>
      <c r="G1482" s="19">
        <f>+B1482/C1482-1</f>
        <v>3.3581318454226183E-2</v>
      </c>
    </row>
    <row r="1483" spans="1:7" x14ac:dyDescent="0.2">
      <c r="A1483" s="14" t="s">
        <v>1021</v>
      </c>
      <c r="B1483" s="20">
        <v>97.27</v>
      </c>
      <c r="C1483" s="20">
        <v>102.3</v>
      </c>
      <c r="D1483" s="20">
        <v>103.158</v>
      </c>
      <c r="E1483" s="20">
        <v>97.06</v>
      </c>
      <c r="F1483" s="17">
        <v>988772</v>
      </c>
      <c r="G1483" s="19">
        <f>+B1483/C1483-1</f>
        <v>-4.9169110459433063E-2</v>
      </c>
    </row>
    <row r="1484" spans="1:7" x14ac:dyDescent="0.2">
      <c r="A1484" s="14" t="s">
        <v>1022</v>
      </c>
      <c r="B1484" s="20">
        <v>101.66</v>
      </c>
      <c r="C1484" s="20">
        <v>101.01</v>
      </c>
      <c r="D1484" s="20">
        <v>102.77</v>
      </c>
      <c r="E1484" s="20">
        <v>100.685</v>
      </c>
      <c r="F1484" s="17">
        <v>1031661</v>
      </c>
      <c r="G1484" s="19">
        <f>+B1484/C1484-1</f>
        <v>6.4350064350062741E-3</v>
      </c>
    </row>
    <row r="1485" spans="1:7" x14ac:dyDescent="0.2">
      <c r="A1485" s="14" t="s">
        <v>1023</v>
      </c>
      <c r="B1485" s="20">
        <v>100.44</v>
      </c>
      <c r="C1485" s="20">
        <v>106.68</v>
      </c>
      <c r="D1485" s="20">
        <v>106.88</v>
      </c>
      <c r="E1485" s="20">
        <v>99.57</v>
      </c>
      <c r="F1485" s="17">
        <v>1745955</v>
      </c>
      <c r="G1485" s="19">
        <f>+B1485/C1485-1</f>
        <v>-5.849268841394839E-2</v>
      </c>
    </row>
    <row r="1486" spans="1:7" x14ac:dyDescent="0.2">
      <c r="A1486" s="14" t="s">
        <v>1024</v>
      </c>
      <c r="B1486" s="20">
        <v>107.22</v>
      </c>
      <c r="C1486" s="20">
        <v>109.9</v>
      </c>
      <c r="D1486" s="20">
        <v>110.05500000000001</v>
      </c>
      <c r="E1486" s="20">
        <v>106.08</v>
      </c>
      <c r="F1486" s="17">
        <v>5205041</v>
      </c>
      <c r="G1486" s="19">
        <f>+B1486/C1486-1</f>
        <v>-2.4385805277525097E-2</v>
      </c>
    </row>
    <row r="1487" spans="1:7" x14ac:dyDescent="0.2">
      <c r="A1487" s="14" t="s">
        <v>1025</v>
      </c>
      <c r="B1487" s="20">
        <v>109.83</v>
      </c>
      <c r="C1487" s="20">
        <v>113.13</v>
      </c>
      <c r="D1487" s="20">
        <v>113.36</v>
      </c>
      <c r="E1487" s="20">
        <v>108.44</v>
      </c>
      <c r="F1487" s="17">
        <v>850143</v>
      </c>
      <c r="G1487" s="19">
        <f>+B1487/C1487-1</f>
        <v>-2.9169981437284553E-2</v>
      </c>
    </row>
    <row r="1488" spans="1:7" x14ac:dyDescent="0.2">
      <c r="A1488" s="14" t="s">
        <v>1026</v>
      </c>
      <c r="B1488" s="20">
        <v>112.65</v>
      </c>
      <c r="C1488" s="20">
        <v>113.93</v>
      </c>
      <c r="D1488" s="20">
        <v>115.54</v>
      </c>
      <c r="E1488" s="20">
        <v>112.48</v>
      </c>
      <c r="F1488" s="17">
        <v>758431</v>
      </c>
      <c r="G1488" s="19">
        <f>+B1488/C1488-1</f>
        <v>-1.1234968840516113E-2</v>
      </c>
    </row>
    <row r="1489" spans="1:7" x14ac:dyDescent="0.2">
      <c r="A1489" s="14" t="s">
        <v>1027</v>
      </c>
      <c r="B1489" s="20">
        <v>113.68</v>
      </c>
      <c r="C1489" s="20">
        <v>113.08</v>
      </c>
      <c r="D1489" s="20">
        <v>113.89</v>
      </c>
      <c r="E1489" s="20">
        <v>109.61</v>
      </c>
      <c r="F1489" s="17">
        <v>813131</v>
      </c>
      <c r="G1489" s="19">
        <f>+B1489/C1489-1</f>
        <v>5.3059780686239844E-3</v>
      </c>
    </row>
    <row r="1490" spans="1:7" x14ac:dyDescent="0.2">
      <c r="A1490" s="14" t="s">
        <v>1028</v>
      </c>
      <c r="B1490" s="20">
        <v>114.13</v>
      </c>
      <c r="C1490" s="20">
        <v>112.34</v>
      </c>
      <c r="D1490" s="20">
        <v>115.19</v>
      </c>
      <c r="E1490" s="20">
        <v>111.24</v>
      </c>
      <c r="F1490" s="17">
        <v>745696</v>
      </c>
      <c r="G1490" s="19">
        <f>+B1490/C1490-1</f>
        <v>1.5933772476410812E-2</v>
      </c>
    </row>
    <row r="1491" spans="1:7" x14ac:dyDescent="0.2">
      <c r="A1491" s="14" t="s">
        <v>1029</v>
      </c>
      <c r="B1491" s="20">
        <v>112.62</v>
      </c>
      <c r="C1491" s="20">
        <v>113.1</v>
      </c>
      <c r="D1491" s="20">
        <v>113.54559999999999</v>
      </c>
      <c r="E1491" s="20">
        <v>110.28</v>
      </c>
      <c r="F1491" s="17">
        <v>784978</v>
      </c>
      <c r="G1491" s="19">
        <f>+B1491/C1491-1</f>
        <v>-4.2440318302385815E-3</v>
      </c>
    </row>
    <row r="1492" spans="1:7" x14ac:dyDescent="0.2">
      <c r="A1492" s="14" t="s">
        <v>1030</v>
      </c>
      <c r="B1492" s="20">
        <v>113.67</v>
      </c>
      <c r="C1492" s="20">
        <v>112.1</v>
      </c>
      <c r="D1492" s="20">
        <v>114.9</v>
      </c>
      <c r="E1492" s="20">
        <v>112.1</v>
      </c>
      <c r="F1492" s="17">
        <v>882267</v>
      </c>
      <c r="G1492" s="19">
        <f>+B1492/C1492-1</f>
        <v>1.4005352363960721E-2</v>
      </c>
    </row>
    <row r="1493" spans="1:7" x14ac:dyDescent="0.2">
      <c r="A1493" s="14" t="s">
        <v>1031</v>
      </c>
      <c r="B1493" s="20">
        <v>111.72</v>
      </c>
      <c r="C1493" s="20">
        <v>110.01</v>
      </c>
      <c r="D1493" s="20">
        <v>113.75</v>
      </c>
      <c r="E1493" s="20">
        <v>110.01</v>
      </c>
      <c r="F1493" s="17">
        <v>1021989</v>
      </c>
      <c r="G1493" s="19">
        <f>+B1493/C1493-1</f>
        <v>1.5544041450777035E-2</v>
      </c>
    </row>
    <row r="1494" spans="1:7" x14ac:dyDescent="0.2">
      <c r="A1494" s="18">
        <v>43440</v>
      </c>
      <c r="B1494" s="20">
        <v>110.45</v>
      </c>
      <c r="C1494" s="20">
        <v>107.01</v>
      </c>
      <c r="D1494" s="20">
        <v>110.86199999999999</v>
      </c>
      <c r="E1494" s="20">
        <v>107.01</v>
      </c>
      <c r="F1494" s="17">
        <v>780294</v>
      </c>
      <c r="G1494" s="19">
        <f>+B1494/C1494-1</f>
        <v>3.2146528361835403E-2</v>
      </c>
    </row>
    <row r="1495" spans="1:7" x14ac:dyDescent="0.2">
      <c r="A1495" s="18">
        <v>43410</v>
      </c>
      <c r="B1495" s="20">
        <v>106.64</v>
      </c>
      <c r="C1495" s="20">
        <v>105.77</v>
      </c>
      <c r="D1495" s="20">
        <v>106.9</v>
      </c>
      <c r="E1495" s="20">
        <v>105.56</v>
      </c>
      <c r="F1495" s="17">
        <v>437792</v>
      </c>
      <c r="G1495" s="19">
        <f>+B1495/C1495-1</f>
        <v>8.2253947244019798E-3</v>
      </c>
    </row>
    <row r="1496" spans="1:7" x14ac:dyDescent="0.2">
      <c r="A1496" s="18">
        <v>43318</v>
      </c>
      <c r="B1496" s="20">
        <v>105.47</v>
      </c>
      <c r="C1496" s="20">
        <v>103.09</v>
      </c>
      <c r="D1496" s="20">
        <v>105.5</v>
      </c>
      <c r="E1496" s="20">
        <v>102.5035</v>
      </c>
      <c r="F1496" s="17">
        <v>670102</v>
      </c>
      <c r="G1496" s="19">
        <f>+B1496/C1496-1</f>
        <v>2.3086623338830048E-2</v>
      </c>
    </row>
    <row r="1497" spans="1:7" x14ac:dyDescent="0.2">
      <c r="A1497" s="18">
        <v>43287</v>
      </c>
      <c r="B1497" s="20">
        <v>103.04</v>
      </c>
      <c r="C1497" s="20">
        <v>109.5</v>
      </c>
      <c r="D1497" s="20">
        <v>109.5975</v>
      </c>
      <c r="E1497" s="20">
        <v>102.25</v>
      </c>
      <c r="F1497" s="17">
        <v>905531</v>
      </c>
      <c r="G1497" s="19">
        <f>+B1497/C1497-1</f>
        <v>-5.899543378995431E-2</v>
      </c>
    </row>
    <row r="1498" spans="1:7" x14ac:dyDescent="0.2">
      <c r="A1498" s="18">
        <v>43257</v>
      </c>
      <c r="B1498" s="20">
        <v>109.44</v>
      </c>
      <c r="C1498" s="20">
        <v>109.86</v>
      </c>
      <c r="D1498" s="20">
        <v>110.24</v>
      </c>
      <c r="E1498" s="20">
        <v>108.6</v>
      </c>
      <c r="F1498" s="17">
        <v>552825</v>
      </c>
      <c r="G1498" s="19">
        <f>+B1498/C1498-1</f>
        <v>-3.8230475150191623E-3</v>
      </c>
    </row>
    <row r="1499" spans="1:7" x14ac:dyDescent="0.2">
      <c r="A1499" s="18">
        <v>43226</v>
      </c>
      <c r="B1499" s="20">
        <v>109.86</v>
      </c>
      <c r="C1499" s="20">
        <v>107.92</v>
      </c>
      <c r="D1499" s="20">
        <v>110.489</v>
      </c>
      <c r="E1499" s="20">
        <v>107.88</v>
      </c>
      <c r="F1499" s="17">
        <v>631781</v>
      </c>
      <c r="G1499" s="19">
        <f>+B1499/C1499-1</f>
        <v>1.7976278724981531E-2</v>
      </c>
    </row>
    <row r="1500" spans="1:7" x14ac:dyDescent="0.2">
      <c r="A1500" s="18">
        <v>43196</v>
      </c>
      <c r="B1500" s="20">
        <v>107.92</v>
      </c>
      <c r="C1500" s="20">
        <v>105.67</v>
      </c>
      <c r="D1500" s="20">
        <v>108.38</v>
      </c>
      <c r="E1500" s="20">
        <v>105.67</v>
      </c>
      <c r="F1500" s="17">
        <v>773593</v>
      </c>
      <c r="G1500" s="19">
        <f>+B1500/C1500-1</f>
        <v>2.1292703700198645E-2</v>
      </c>
    </row>
    <row r="1501" spans="1:7" x14ac:dyDescent="0.2">
      <c r="A1501" s="18">
        <v>43106</v>
      </c>
      <c r="B1501" s="20">
        <v>105.57</v>
      </c>
      <c r="C1501" s="20">
        <v>105.99</v>
      </c>
      <c r="D1501" s="20">
        <v>106.56</v>
      </c>
      <c r="E1501" s="20">
        <v>104.39</v>
      </c>
      <c r="F1501" s="17">
        <v>658976</v>
      </c>
      <c r="G1501" s="19">
        <f>+B1501/C1501-1</f>
        <v>-3.9626379847155224E-3</v>
      </c>
    </row>
    <row r="1502" spans="1:7" x14ac:dyDescent="0.2">
      <c r="A1502" s="14" t="s">
        <v>1032</v>
      </c>
      <c r="B1502" s="20">
        <v>105.47</v>
      </c>
      <c r="C1502" s="20">
        <v>104.99</v>
      </c>
      <c r="D1502" s="20">
        <v>106.85</v>
      </c>
      <c r="E1502" s="20">
        <v>104.4</v>
      </c>
      <c r="F1502" s="17">
        <v>663067</v>
      </c>
      <c r="G1502" s="19">
        <f>+B1502/C1502-1</f>
        <v>4.5718639870464539E-3</v>
      </c>
    </row>
    <row r="1503" spans="1:7" x14ac:dyDescent="0.2">
      <c r="A1503" s="14" t="s">
        <v>1033</v>
      </c>
      <c r="B1503" s="20">
        <v>105.02</v>
      </c>
      <c r="C1503" s="20">
        <v>105.09</v>
      </c>
      <c r="D1503" s="20">
        <v>107.38</v>
      </c>
      <c r="E1503" s="20">
        <v>104.92100000000001</v>
      </c>
      <c r="F1503" s="17">
        <v>513496</v>
      </c>
      <c r="G1503" s="19">
        <f>+B1503/C1503-1</f>
        <v>-6.6609572747178269E-4</v>
      </c>
    </row>
    <row r="1504" spans="1:7" x14ac:dyDescent="0.2">
      <c r="A1504" s="14" t="s">
        <v>1034</v>
      </c>
      <c r="B1504" s="20">
        <v>104.05</v>
      </c>
      <c r="C1504" s="20">
        <v>103.13</v>
      </c>
      <c r="D1504" s="20">
        <v>104.8036</v>
      </c>
      <c r="E1504" s="20">
        <v>103</v>
      </c>
      <c r="F1504" s="17">
        <v>490429</v>
      </c>
      <c r="G1504" s="19">
        <f>+B1504/C1504-1</f>
        <v>8.9207795985648541E-3</v>
      </c>
    </row>
    <row r="1505" spans="1:7" x14ac:dyDescent="0.2">
      <c r="A1505" s="14" t="s">
        <v>1035</v>
      </c>
      <c r="B1505" s="20">
        <v>104.02</v>
      </c>
      <c r="C1505" s="20">
        <v>102.8</v>
      </c>
      <c r="D1505" s="20">
        <v>104.96</v>
      </c>
      <c r="E1505" s="20">
        <v>102.56</v>
      </c>
      <c r="F1505" s="17">
        <v>676298</v>
      </c>
      <c r="G1505" s="19">
        <f>+B1505/C1505-1</f>
        <v>1.18677042801556E-2</v>
      </c>
    </row>
    <row r="1506" spans="1:7" x14ac:dyDescent="0.2">
      <c r="A1506" s="14" t="s">
        <v>1036</v>
      </c>
      <c r="B1506" s="20">
        <v>103.05</v>
      </c>
      <c r="C1506" s="20">
        <v>102.06</v>
      </c>
      <c r="D1506" s="20">
        <v>103.92</v>
      </c>
      <c r="E1506" s="20">
        <v>101.38</v>
      </c>
      <c r="F1506" s="17">
        <v>543882</v>
      </c>
      <c r="G1506" s="19">
        <f>+B1506/C1506-1</f>
        <v>9.7001763668429497E-3</v>
      </c>
    </row>
    <row r="1507" spans="1:7" x14ac:dyDescent="0.2">
      <c r="A1507" s="14" t="s">
        <v>1037</v>
      </c>
      <c r="B1507" s="20">
        <v>101.78</v>
      </c>
      <c r="C1507" s="20">
        <v>100.12</v>
      </c>
      <c r="D1507" s="20">
        <v>101.82</v>
      </c>
      <c r="E1507" s="20">
        <v>98.01</v>
      </c>
      <c r="F1507" s="17">
        <v>711857</v>
      </c>
      <c r="G1507" s="19">
        <f>+B1507/C1507-1</f>
        <v>1.6580103875349472E-2</v>
      </c>
    </row>
    <row r="1508" spans="1:7" x14ac:dyDescent="0.2">
      <c r="A1508" s="14" t="s">
        <v>1038</v>
      </c>
      <c r="B1508" s="20">
        <v>100.93</v>
      </c>
      <c r="C1508" s="20">
        <v>102.78</v>
      </c>
      <c r="D1508" s="20">
        <v>103.26</v>
      </c>
      <c r="E1508" s="20">
        <v>100.88</v>
      </c>
      <c r="F1508" s="17">
        <v>581255</v>
      </c>
      <c r="G1508" s="19">
        <f>+B1508/C1508-1</f>
        <v>-1.799961081922552E-2</v>
      </c>
    </row>
    <row r="1509" spans="1:7" x14ac:dyDescent="0.2">
      <c r="A1509" s="14" t="s">
        <v>1039</v>
      </c>
      <c r="B1509" s="20">
        <v>102.7</v>
      </c>
      <c r="C1509" s="20">
        <v>104.26</v>
      </c>
      <c r="D1509" s="20">
        <v>104.81</v>
      </c>
      <c r="E1509" s="20">
        <v>102.23</v>
      </c>
      <c r="F1509" s="17">
        <v>519848</v>
      </c>
      <c r="G1509" s="19">
        <f>+B1509/C1509-1</f>
        <v>-1.4962593516209544E-2</v>
      </c>
    </row>
    <row r="1510" spans="1:7" x14ac:dyDescent="0.2">
      <c r="A1510" s="14" t="s">
        <v>1040</v>
      </c>
      <c r="B1510" s="20">
        <v>103.52</v>
      </c>
      <c r="C1510" s="20">
        <v>101.63</v>
      </c>
      <c r="D1510" s="20">
        <v>103.82</v>
      </c>
      <c r="E1510" s="20">
        <v>101.38</v>
      </c>
      <c r="F1510" s="17">
        <v>586699</v>
      </c>
      <c r="G1510" s="19">
        <f>+B1510/C1510-1</f>
        <v>1.8596871002656723E-2</v>
      </c>
    </row>
    <row r="1511" spans="1:7" x14ac:dyDescent="0.2">
      <c r="A1511" s="14" t="s">
        <v>1041</v>
      </c>
      <c r="B1511" s="20">
        <v>101.69</v>
      </c>
      <c r="C1511" s="20">
        <v>101.67</v>
      </c>
      <c r="D1511" s="20">
        <v>102.88</v>
      </c>
      <c r="E1511" s="20">
        <v>101.01</v>
      </c>
      <c r="F1511" s="17">
        <v>942191</v>
      </c>
      <c r="G1511" s="19">
        <f>+B1511/C1511-1</f>
        <v>1.9671486180783404E-4</v>
      </c>
    </row>
    <row r="1512" spans="1:7" x14ac:dyDescent="0.2">
      <c r="A1512" s="14" t="s">
        <v>1042</v>
      </c>
      <c r="B1512" s="20">
        <v>101.67</v>
      </c>
      <c r="C1512" s="20">
        <v>101.83</v>
      </c>
      <c r="D1512" s="20">
        <v>102.889</v>
      </c>
      <c r="E1512" s="20">
        <v>100.58</v>
      </c>
      <c r="F1512" s="17">
        <v>870343</v>
      </c>
      <c r="G1512" s="19">
        <f>+B1512/C1512-1</f>
        <v>-1.5712461946381096E-3</v>
      </c>
    </row>
    <row r="1513" spans="1:7" x14ac:dyDescent="0.2">
      <c r="A1513" s="14" t="s">
        <v>1043</v>
      </c>
      <c r="B1513" s="20">
        <v>101.57</v>
      </c>
      <c r="C1513" s="20">
        <v>101.23</v>
      </c>
      <c r="D1513" s="20">
        <v>102.185</v>
      </c>
      <c r="E1513" s="20">
        <v>100.28</v>
      </c>
      <c r="F1513" s="17">
        <v>852560</v>
      </c>
      <c r="G1513" s="19">
        <f>+B1513/C1513-1</f>
        <v>3.3586881359279896E-3</v>
      </c>
    </row>
    <row r="1514" spans="1:7" x14ac:dyDescent="0.2">
      <c r="A1514" s="14" t="s">
        <v>1044</v>
      </c>
      <c r="B1514" s="20">
        <v>102.01</v>
      </c>
      <c r="C1514" s="20">
        <v>107.5</v>
      </c>
      <c r="D1514" s="20">
        <v>108.21</v>
      </c>
      <c r="E1514" s="20">
        <v>101.61</v>
      </c>
      <c r="F1514" s="17">
        <v>1613082</v>
      </c>
      <c r="G1514" s="19">
        <f>+B1514/C1514-1</f>
        <v>-5.1069767441860425E-2</v>
      </c>
    </row>
    <row r="1515" spans="1:7" x14ac:dyDescent="0.2">
      <c r="A1515" s="18">
        <v>43409</v>
      </c>
      <c r="B1515" s="20">
        <v>107.38</v>
      </c>
      <c r="C1515" s="20">
        <v>109.63</v>
      </c>
      <c r="D1515" s="20">
        <v>109.81</v>
      </c>
      <c r="E1515" s="20">
        <v>107.23</v>
      </c>
      <c r="F1515" s="17">
        <v>833560</v>
      </c>
      <c r="G1515" s="19">
        <f>+B1515/C1515-1</f>
        <v>-2.0523579312232032E-2</v>
      </c>
    </row>
    <row r="1516" spans="1:7" x14ac:dyDescent="0.2">
      <c r="A1516" s="18">
        <v>43378</v>
      </c>
      <c r="B1516" s="20">
        <v>109.52</v>
      </c>
      <c r="C1516" s="20">
        <v>109.47</v>
      </c>
      <c r="D1516" s="20">
        <v>110.7814</v>
      </c>
      <c r="E1516" s="20">
        <v>108.931</v>
      </c>
      <c r="F1516" s="17">
        <v>570435</v>
      </c>
      <c r="G1516" s="19">
        <f>+B1516/C1516-1</f>
        <v>4.5674614049517892E-4</v>
      </c>
    </row>
    <row r="1517" spans="1:7" x14ac:dyDescent="0.2">
      <c r="A1517" s="18">
        <v>43348</v>
      </c>
      <c r="B1517" s="20">
        <v>109</v>
      </c>
      <c r="C1517" s="20">
        <v>109</v>
      </c>
      <c r="D1517" s="20">
        <v>109.58</v>
      </c>
      <c r="E1517" s="20">
        <v>107.755</v>
      </c>
      <c r="F1517" s="17">
        <v>493643</v>
      </c>
      <c r="G1517" s="19">
        <f>+B1517/C1517-1</f>
        <v>0</v>
      </c>
    </row>
    <row r="1518" spans="1:7" x14ac:dyDescent="0.2">
      <c r="A1518" s="18">
        <v>43317</v>
      </c>
      <c r="B1518" s="20">
        <v>108.97</v>
      </c>
      <c r="C1518" s="20">
        <v>108.32</v>
      </c>
      <c r="D1518" s="20">
        <v>109.36</v>
      </c>
      <c r="E1518" s="20">
        <v>107.4301</v>
      </c>
      <c r="F1518" s="17">
        <v>324496</v>
      </c>
      <c r="G1518" s="19">
        <f>+B1518/C1518-1</f>
        <v>6.0007385524372125E-3</v>
      </c>
    </row>
    <row r="1519" spans="1:7" x14ac:dyDescent="0.2">
      <c r="A1519" s="18">
        <v>43286</v>
      </c>
      <c r="B1519" s="20">
        <v>108.32</v>
      </c>
      <c r="C1519" s="20">
        <v>107.52</v>
      </c>
      <c r="D1519" s="20">
        <v>109.12</v>
      </c>
      <c r="E1519" s="20">
        <v>106.88500000000001</v>
      </c>
      <c r="F1519" s="17">
        <v>521054</v>
      </c>
      <c r="G1519" s="19">
        <f>+B1519/C1519-1</f>
        <v>7.4404761904762751E-3</v>
      </c>
    </row>
    <row r="1520" spans="1:7" x14ac:dyDescent="0.2">
      <c r="A1520" s="18">
        <v>43195</v>
      </c>
      <c r="B1520" s="20">
        <v>107.29</v>
      </c>
      <c r="C1520" s="20">
        <v>104.86</v>
      </c>
      <c r="D1520" s="20">
        <v>108.36</v>
      </c>
      <c r="E1520" s="20">
        <v>104.04</v>
      </c>
      <c r="F1520" s="17">
        <v>590952</v>
      </c>
      <c r="G1520" s="19">
        <f>+B1520/C1520-1</f>
        <v>2.3173755483501868E-2</v>
      </c>
    </row>
    <row r="1521" spans="1:7" x14ac:dyDescent="0.2">
      <c r="A1521" s="18">
        <v>43164</v>
      </c>
      <c r="B1521" s="20">
        <v>105.12</v>
      </c>
      <c r="C1521" s="20">
        <v>104.78</v>
      </c>
      <c r="D1521" s="20">
        <v>105.7</v>
      </c>
      <c r="E1521" s="20">
        <v>101.1</v>
      </c>
      <c r="F1521" s="17">
        <v>1015607</v>
      </c>
      <c r="G1521" s="19">
        <f>+B1521/C1521-1</f>
        <v>3.2448940637526125E-3</v>
      </c>
    </row>
    <row r="1522" spans="1:7" x14ac:dyDescent="0.2">
      <c r="A1522" s="18">
        <v>43136</v>
      </c>
      <c r="B1522" s="20">
        <v>104.38</v>
      </c>
      <c r="C1522" s="20">
        <v>104.94</v>
      </c>
      <c r="D1522" s="20">
        <v>108.85</v>
      </c>
      <c r="E1522" s="20">
        <v>103.001</v>
      </c>
      <c r="F1522" s="17">
        <v>2208588</v>
      </c>
      <c r="G1522" s="19">
        <f>+B1522/C1522-1</f>
        <v>-5.3363826948732429E-3</v>
      </c>
    </row>
    <row r="1523" spans="1:7" x14ac:dyDescent="0.2">
      <c r="A1523" s="18">
        <v>43105</v>
      </c>
      <c r="B1523" s="20">
        <v>112.59</v>
      </c>
      <c r="C1523" s="20">
        <v>114</v>
      </c>
      <c r="D1523" s="20">
        <v>114</v>
      </c>
      <c r="E1523" s="20">
        <v>110.92</v>
      </c>
      <c r="F1523" s="17">
        <v>1697279</v>
      </c>
      <c r="G1523" s="19">
        <f>+B1523/C1523-1</f>
        <v>-1.2368421052631584E-2</v>
      </c>
    </row>
    <row r="1524" spans="1:7" x14ac:dyDescent="0.2">
      <c r="A1524" s="14" t="s">
        <v>1045</v>
      </c>
      <c r="B1524" s="20">
        <v>114.21</v>
      </c>
      <c r="C1524" s="20">
        <v>114.23</v>
      </c>
      <c r="D1524" s="20">
        <v>115.99</v>
      </c>
      <c r="E1524" s="20">
        <v>113.55</v>
      </c>
      <c r="F1524" s="17">
        <v>750653</v>
      </c>
      <c r="G1524" s="19">
        <f>+B1524/C1524-1</f>
        <v>-1.7508535411026038E-4</v>
      </c>
    </row>
    <row r="1525" spans="1:7" x14ac:dyDescent="0.2">
      <c r="A1525" s="14" t="s">
        <v>1046</v>
      </c>
      <c r="B1525" s="20">
        <v>113.49</v>
      </c>
      <c r="C1525" s="20">
        <v>114.4</v>
      </c>
      <c r="D1525" s="20">
        <v>114.47</v>
      </c>
      <c r="E1525" s="20">
        <v>111.545</v>
      </c>
      <c r="F1525" s="17">
        <v>490111</v>
      </c>
      <c r="G1525" s="19">
        <f>+B1525/C1525-1</f>
        <v>-7.9545454545455474E-3</v>
      </c>
    </row>
    <row r="1526" spans="1:7" x14ac:dyDescent="0.2">
      <c r="A1526" s="14" t="s">
        <v>1047</v>
      </c>
      <c r="B1526" s="20">
        <v>113.4</v>
      </c>
      <c r="C1526" s="20">
        <v>112.09</v>
      </c>
      <c r="D1526" s="20">
        <v>114.21</v>
      </c>
      <c r="E1526" s="20">
        <v>111.26309999999999</v>
      </c>
      <c r="F1526" s="17">
        <v>447524</v>
      </c>
      <c r="G1526" s="19">
        <f>+B1526/C1526-1</f>
        <v>1.1687037202248174E-2</v>
      </c>
    </row>
    <row r="1527" spans="1:7" x14ac:dyDescent="0.2">
      <c r="A1527" s="14" t="s">
        <v>1048</v>
      </c>
      <c r="B1527" s="20">
        <v>110.78</v>
      </c>
      <c r="C1527" s="20">
        <v>110.55</v>
      </c>
      <c r="D1527" s="20">
        <v>110.91</v>
      </c>
      <c r="E1527" s="20">
        <v>107.45</v>
      </c>
      <c r="F1527" s="17">
        <v>617988</v>
      </c>
      <c r="G1527" s="19">
        <f>+B1527/C1527-1</f>
        <v>2.0805065581186444E-3</v>
      </c>
    </row>
    <row r="1528" spans="1:7" x14ac:dyDescent="0.2">
      <c r="A1528" s="14" t="s">
        <v>1049</v>
      </c>
      <c r="B1528" s="20">
        <v>110.55</v>
      </c>
      <c r="C1528" s="20">
        <v>114.92</v>
      </c>
      <c r="D1528" s="20">
        <v>116.63</v>
      </c>
      <c r="E1528" s="20">
        <v>109.41</v>
      </c>
      <c r="F1528" s="17">
        <v>1131266</v>
      </c>
      <c r="G1528" s="19">
        <f>+B1528/C1528-1</f>
        <v>-3.8026453184824227E-2</v>
      </c>
    </row>
    <row r="1529" spans="1:7" x14ac:dyDescent="0.2">
      <c r="A1529" s="14" t="s">
        <v>1050</v>
      </c>
      <c r="B1529" s="20">
        <v>114.07</v>
      </c>
      <c r="C1529" s="20">
        <v>115.45</v>
      </c>
      <c r="D1529" s="20">
        <v>115.76</v>
      </c>
      <c r="E1529" s="20">
        <v>113.71</v>
      </c>
      <c r="F1529" s="17">
        <v>757442</v>
      </c>
      <c r="G1529" s="19">
        <f>+B1529/C1529-1</f>
        <v>-1.1953226504980541E-2</v>
      </c>
    </row>
    <row r="1530" spans="1:7" x14ac:dyDescent="0.2">
      <c r="A1530" s="14" t="s">
        <v>1051</v>
      </c>
      <c r="B1530" s="20">
        <v>115.76</v>
      </c>
      <c r="C1530" s="20">
        <v>116.17</v>
      </c>
      <c r="D1530" s="20">
        <v>116.71</v>
      </c>
      <c r="E1530" s="20">
        <v>114.37</v>
      </c>
      <c r="F1530" s="17">
        <v>683442</v>
      </c>
      <c r="G1530" s="19">
        <f>+B1530/C1530-1</f>
        <v>-3.5293104932426766E-3</v>
      </c>
    </row>
    <row r="1531" spans="1:7" x14ac:dyDescent="0.2">
      <c r="A1531" s="14" t="s">
        <v>1052</v>
      </c>
      <c r="B1531" s="20">
        <v>116.76</v>
      </c>
      <c r="C1531" s="20">
        <v>116.8</v>
      </c>
      <c r="D1531" s="20">
        <v>117.69499999999999</v>
      </c>
      <c r="E1531" s="20">
        <v>115.6</v>
      </c>
      <c r="F1531" s="17">
        <v>435218</v>
      </c>
      <c r="G1531" s="19">
        <f>+B1531/C1531-1</f>
        <v>-3.4246575342455898E-4</v>
      </c>
    </row>
    <row r="1532" spans="1:7" x14ac:dyDescent="0.2">
      <c r="A1532" s="14" t="s">
        <v>1053</v>
      </c>
      <c r="B1532" s="20">
        <v>117.62</v>
      </c>
      <c r="C1532" s="20">
        <v>116.76</v>
      </c>
      <c r="D1532" s="20">
        <v>118.45</v>
      </c>
      <c r="E1532" s="20">
        <v>115.05</v>
      </c>
      <c r="F1532" s="17">
        <v>680849</v>
      </c>
      <c r="G1532" s="19">
        <f>+B1532/C1532-1</f>
        <v>7.3655361425144505E-3</v>
      </c>
    </row>
    <row r="1533" spans="1:7" x14ac:dyDescent="0.2">
      <c r="A1533" s="14" t="s">
        <v>1054</v>
      </c>
      <c r="B1533" s="20">
        <v>116.03</v>
      </c>
      <c r="C1533" s="20">
        <v>112.94</v>
      </c>
      <c r="D1533" s="20">
        <v>117</v>
      </c>
      <c r="E1533" s="20">
        <v>112.77500000000001</v>
      </c>
      <c r="F1533" s="17">
        <v>987453</v>
      </c>
      <c r="G1533" s="19">
        <f>+B1533/C1533-1</f>
        <v>2.7359659996458285E-2</v>
      </c>
    </row>
    <row r="1534" spans="1:7" x14ac:dyDescent="0.2">
      <c r="A1534" s="14" t="s">
        <v>1055</v>
      </c>
      <c r="B1534" s="20">
        <v>112.01</v>
      </c>
      <c r="C1534" s="20">
        <v>111</v>
      </c>
      <c r="D1534" s="20">
        <v>112.52</v>
      </c>
      <c r="E1534" s="20">
        <v>109.57</v>
      </c>
      <c r="F1534" s="17">
        <v>552739</v>
      </c>
      <c r="G1534" s="19">
        <f>+B1534/C1534-1</f>
        <v>9.0990990990991172E-3</v>
      </c>
    </row>
    <row r="1535" spans="1:7" x14ac:dyDescent="0.2">
      <c r="A1535" s="14" t="s">
        <v>1056</v>
      </c>
      <c r="B1535" s="20">
        <v>109.96</v>
      </c>
      <c r="C1535" s="20">
        <v>112.5</v>
      </c>
      <c r="D1535" s="20">
        <v>113.05</v>
      </c>
      <c r="E1535" s="20">
        <v>108.83</v>
      </c>
      <c r="F1535" s="17">
        <v>744211</v>
      </c>
      <c r="G1535" s="19">
        <f>+B1535/C1535-1</f>
        <v>-2.2577777777777808E-2</v>
      </c>
    </row>
    <row r="1536" spans="1:7" x14ac:dyDescent="0.2">
      <c r="A1536" s="18">
        <v>43438</v>
      </c>
      <c r="B1536" s="20">
        <v>111.46</v>
      </c>
      <c r="C1536" s="20">
        <v>111.27</v>
      </c>
      <c r="D1536" s="20">
        <v>112.62</v>
      </c>
      <c r="E1536" s="20">
        <v>110.541</v>
      </c>
      <c r="F1536" s="17">
        <v>589513</v>
      </c>
      <c r="G1536" s="19">
        <f>+B1536/C1536-1</f>
        <v>1.7075581917858074E-3</v>
      </c>
    </row>
    <row r="1537" spans="1:7" x14ac:dyDescent="0.2">
      <c r="A1537" s="18">
        <v>43408</v>
      </c>
      <c r="B1537" s="20">
        <v>112.27</v>
      </c>
      <c r="C1537" s="20">
        <v>110.81</v>
      </c>
      <c r="D1537" s="20">
        <v>113.72</v>
      </c>
      <c r="E1537" s="20">
        <v>110.605</v>
      </c>
      <c r="F1537" s="17">
        <v>443416</v>
      </c>
      <c r="G1537" s="19">
        <f>+B1537/C1537-1</f>
        <v>1.3175706163703671E-2</v>
      </c>
    </row>
    <row r="1538" spans="1:7" x14ac:dyDescent="0.2">
      <c r="A1538" s="18">
        <v>43377</v>
      </c>
      <c r="B1538" s="20">
        <v>111.04</v>
      </c>
      <c r="C1538" s="20">
        <v>109.95</v>
      </c>
      <c r="D1538" s="20">
        <v>111.57</v>
      </c>
      <c r="E1538" s="20">
        <v>108.2</v>
      </c>
      <c r="F1538" s="17">
        <v>437731</v>
      </c>
      <c r="G1538" s="19">
        <f>+B1538/C1538-1</f>
        <v>9.9135970895862791E-3</v>
      </c>
    </row>
    <row r="1539" spans="1:7" x14ac:dyDescent="0.2">
      <c r="A1539" s="18">
        <v>43347</v>
      </c>
      <c r="B1539" s="20">
        <v>107.79</v>
      </c>
      <c r="C1539" s="20">
        <v>108.32</v>
      </c>
      <c r="D1539" s="20">
        <v>110.24</v>
      </c>
      <c r="E1539" s="20">
        <v>107.68</v>
      </c>
      <c r="F1539" s="17">
        <v>508552</v>
      </c>
      <c r="G1539" s="19">
        <f>+B1539/C1539-1</f>
        <v>-4.8929098966025153E-3</v>
      </c>
    </row>
    <row r="1540" spans="1:7" x14ac:dyDescent="0.2">
      <c r="A1540" s="18">
        <v>43255</v>
      </c>
      <c r="B1540" s="20">
        <v>107.18</v>
      </c>
      <c r="C1540" s="20">
        <v>107.56</v>
      </c>
      <c r="D1540" s="20">
        <v>109.25</v>
      </c>
      <c r="E1540" s="20">
        <v>106.37</v>
      </c>
      <c r="F1540" s="17">
        <v>579088</v>
      </c>
      <c r="G1540" s="19">
        <f>+B1540/C1540-1</f>
        <v>-3.5329118631460821E-3</v>
      </c>
    </row>
    <row r="1541" spans="1:7" x14ac:dyDescent="0.2">
      <c r="A1541" s="18">
        <v>43224</v>
      </c>
      <c r="B1541" s="20">
        <v>108.6</v>
      </c>
      <c r="C1541" s="20">
        <v>109.03</v>
      </c>
      <c r="D1541" s="20">
        <v>110.13</v>
      </c>
      <c r="E1541" s="20">
        <v>107.95</v>
      </c>
      <c r="F1541" s="17">
        <v>556503</v>
      </c>
      <c r="G1541" s="19">
        <f>+B1541/C1541-1</f>
        <v>-3.943868660001848E-3</v>
      </c>
    </row>
    <row r="1542" spans="1:7" x14ac:dyDescent="0.2">
      <c r="A1542" s="18">
        <v>43194</v>
      </c>
      <c r="B1542" s="20">
        <v>107.87</v>
      </c>
      <c r="C1542" s="20">
        <v>101.57</v>
      </c>
      <c r="D1542" s="20">
        <v>108.26</v>
      </c>
      <c r="E1542" s="20">
        <v>101.55</v>
      </c>
      <c r="F1542" s="17">
        <v>470416</v>
      </c>
      <c r="G1542" s="19">
        <f>+B1542/C1542-1</f>
        <v>6.2026188835286211E-2</v>
      </c>
    </row>
    <row r="1543" spans="1:7" x14ac:dyDescent="0.2">
      <c r="A1543" s="18">
        <v>43163</v>
      </c>
      <c r="B1543" s="20">
        <v>104.77</v>
      </c>
      <c r="C1543" s="20">
        <v>104.78</v>
      </c>
      <c r="D1543" s="20">
        <v>105.66</v>
      </c>
      <c r="E1543" s="20">
        <v>103.19</v>
      </c>
      <c r="F1543" s="17">
        <v>601493</v>
      </c>
      <c r="G1543" s="19">
        <f>+B1543/C1543-1</f>
        <v>-9.5438060698671556E-5</v>
      </c>
    </row>
    <row r="1544" spans="1:7" x14ac:dyDescent="0.2">
      <c r="A1544" s="18">
        <v>43135</v>
      </c>
      <c r="B1544" s="20">
        <v>103.88</v>
      </c>
      <c r="C1544" s="20">
        <v>106.31</v>
      </c>
      <c r="D1544" s="20">
        <v>107.59950000000001</v>
      </c>
      <c r="E1544" s="20">
        <v>102</v>
      </c>
      <c r="F1544" s="17">
        <v>841551</v>
      </c>
      <c r="G1544" s="19">
        <f>+B1544/C1544-1</f>
        <v>-2.2857680368733035E-2</v>
      </c>
    </row>
    <row r="1545" spans="1:7" x14ac:dyDescent="0.2">
      <c r="A1545" s="14" t="s">
        <v>1057</v>
      </c>
      <c r="B1545" s="20">
        <v>107.39</v>
      </c>
      <c r="C1545" s="20">
        <v>105.46</v>
      </c>
      <c r="D1545" s="20">
        <v>109</v>
      </c>
      <c r="E1545" s="20">
        <v>104.925</v>
      </c>
      <c r="F1545" s="17">
        <v>894146</v>
      </c>
      <c r="G1545" s="19">
        <f>+B1545/C1545-1</f>
        <v>1.8300777545989133E-2</v>
      </c>
    </row>
    <row r="1546" spans="1:7" x14ac:dyDescent="0.2">
      <c r="A1546" s="14" t="s">
        <v>1058</v>
      </c>
      <c r="B1546" s="20">
        <v>105.18</v>
      </c>
      <c r="C1546" s="20">
        <v>107.45</v>
      </c>
      <c r="D1546" s="20">
        <v>108</v>
      </c>
      <c r="E1546" s="20">
        <v>103.84</v>
      </c>
      <c r="F1546" s="17">
        <v>1100648</v>
      </c>
      <c r="G1546" s="19">
        <f>+B1546/C1546-1</f>
        <v>-2.1126105165193088E-2</v>
      </c>
    </row>
    <row r="1547" spans="1:7" x14ac:dyDescent="0.2">
      <c r="A1547" s="14" t="s">
        <v>1059</v>
      </c>
      <c r="B1547" s="20">
        <v>107.62</v>
      </c>
      <c r="C1547" s="20">
        <v>114.77</v>
      </c>
      <c r="D1547" s="20">
        <v>115.48</v>
      </c>
      <c r="E1547" s="20">
        <v>106.76</v>
      </c>
      <c r="F1547" s="17">
        <v>950851</v>
      </c>
      <c r="G1547" s="19">
        <f>+B1547/C1547-1</f>
        <v>-6.2298510063605428E-2</v>
      </c>
    </row>
    <row r="1548" spans="1:7" x14ac:dyDescent="0.2">
      <c r="A1548" s="14" t="s">
        <v>1060</v>
      </c>
      <c r="B1548" s="20">
        <v>113.86</v>
      </c>
      <c r="C1548" s="20">
        <v>109.03</v>
      </c>
      <c r="D1548" s="20">
        <v>114.1365</v>
      </c>
      <c r="E1548" s="20">
        <v>108.79</v>
      </c>
      <c r="F1548" s="17">
        <v>1020184</v>
      </c>
      <c r="G1548" s="19">
        <f>+B1548/C1548-1</f>
        <v>4.429973401816012E-2</v>
      </c>
    </row>
    <row r="1549" spans="1:7" x14ac:dyDescent="0.2">
      <c r="A1549" s="14" t="s">
        <v>1061</v>
      </c>
      <c r="B1549" s="20">
        <v>106.79</v>
      </c>
      <c r="C1549" s="20">
        <v>109.03</v>
      </c>
      <c r="D1549" s="20">
        <v>111.53</v>
      </c>
      <c r="E1549" s="20">
        <v>106.62</v>
      </c>
      <c r="F1549" s="17">
        <v>1260006</v>
      </c>
      <c r="G1549" s="19">
        <f>+B1549/C1549-1</f>
        <v>-2.0544804182335064E-2</v>
      </c>
    </row>
    <row r="1550" spans="1:7" x14ac:dyDescent="0.2">
      <c r="A1550" s="14" t="s">
        <v>1062</v>
      </c>
      <c r="B1550" s="20">
        <v>110.73</v>
      </c>
      <c r="C1550" s="20">
        <v>111.63</v>
      </c>
      <c r="D1550" s="20">
        <v>112.71</v>
      </c>
      <c r="E1550" s="20">
        <v>109.85</v>
      </c>
      <c r="F1550" s="17">
        <v>626723</v>
      </c>
      <c r="G1550" s="19">
        <f>+B1550/C1550-1</f>
        <v>-8.0623488309593538E-3</v>
      </c>
    </row>
    <row r="1551" spans="1:7" x14ac:dyDescent="0.2">
      <c r="A1551" s="14" t="s">
        <v>1063</v>
      </c>
      <c r="B1551" s="20">
        <v>113.01</v>
      </c>
      <c r="C1551" s="20">
        <v>111.1</v>
      </c>
      <c r="D1551" s="20">
        <v>113.93</v>
      </c>
      <c r="E1551" s="20">
        <v>110.5</v>
      </c>
      <c r="F1551" s="17">
        <v>637897</v>
      </c>
      <c r="G1551" s="19">
        <f>+B1551/C1551-1</f>
        <v>1.7191719171917308E-2</v>
      </c>
    </row>
    <row r="1552" spans="1:7" x14ac:dyDescent="0.2">
      <c r="A1552" s="14" t="s">
        <v>1064</v>
      </c>
      <c r="B1552" s="20">
        <v>111.1</v>
      </c>
      <c r="C1552" s="20">
        <v>108.06</v>
      </c>
      <c r="D1552" s="20">
        <v>111.6725</v>
      </c>
      <c r="E1552" s="20">
        <v>107.77</v>
      </c>
      <c r="F1552" s="17">
        <v>396721</v>
      </c>
      <c r="G1552" s="19">
        <f>+B1552/C1552-1</f>
        <v>2.8132518970942044E-2</v>
      </c>
    </row>
    <row r="1553" spans="1:7" x14ac:dyDescent="0.2">
      <c r="A1553" s="14" t="s">
        <v>1065</v>
      </c>
      <c r="B1553" s="20">
        <v>108.04</v>
      </c>
      <c r="C1553" s="20">
        <v>109.22</v>
      </c>
      <c r="D1553" s="20">
        <v>109.91</v>
      </c>
      <c r="E1553" s="20">
        <v>106.16</v>
      </c>
      <c r="F1553" s="17">
        <v>593981</v>
      </c>
      <c r="G1553" s="19">
        <f>+B1553/C1553-1</f>
        <v>-1.0803882072880411E-2</v>
      </c>
    </row>
    <row r="1554" spans="1:7" x14ac:dyDescent="0.2">
      <c r="A1554" s="14" t="s">
        <v>1066</v>
      </c>
      <c r="B1554" s="20">
        <v>109.98</v>
      </c>
      <c r="C1554" s="20">
        <v>109.8</v>
      </c>
      <c r="D1554" s="20">
        <v>110.375</v>
      </c>
      <c r="E1554" s="20">
        <v>108.35</v>
      </c>
      <c r="F1554" s="17">
        <v>932588</v>
      </c>
      <c r="G1554" s="19">
        <f>+B1554/C1554-1</f>
        <v>1.6393442622950616E-3</v>
      </c>
    </row>
    <row r="1555" spans="1:7" x14ac:dyDescent="0.2">
      <c r="A1555" s="14" t="s">
        <v>1067</v>
      </c>
      <c r="B1555" s="20">
        <v>109.82</v>
      </c>
      <c r="C1555" s="20">
        <v>111.3</v>
      </c>
      <c r="D1555" s="20">
        <v>111.41</v>
      </c>
      <c r="E1555" s="20">
        <v>108.61790000000001</v>
      </c>
      <c r="F1555" s="17">
        <v>505219</v>
      </c>
      <c r="G1555" s="19">
        <f>+B1555/C1555-1</f>
        <v>-1.3297394429469978E-2</v>
      </c>
    </row>
    <row r="1556" spans="1:7" x14ac:dyDescent="0.2">
      <c r="A1556" s="14" t="s">
        <v>1068</v>
      </c>
      <c r="B1556" s="20">
        <v>111.25</v>
      </c>
      <c r="C1556" s="20">
        <v>110.36</v>
      </c>
      <c r="D1556" s="20">
        <v>112.205</v>
      </c>
      <c r="E1556" s="20">
        <v>109.38</v>
      </c>
      <c r="F1556" s="17">
        <v>375735</v>
      </c>
      <c r="G1556" s="19">
        <f>+B1556/C1556-1</f>
        <v>8.0645161290322509E-3</v>
      </c>
    </row>
    <row r="1557" spans="1:7" x14ac:dyDescent="0.2">
      <c r="A1557" s="14" t="s">
        <v>1069</v>
      </c>
      <c r="B1557" s="20">
        <v>109.52</v>
      </c>
      <c r="C1557" s="20">
        <v>110.99</v>
      </c>
      <c r="D1557" s="20">
        <v>111.42</v>
      </c>
      <c r="E1557" s="20">
        <v>108.74</v>
      </c>
      <c r="F1557" s="17">
        <v>497643</v>
      </c>
      <c r="G1557" s="19">
        <f>+B1557/C1557-1</f>
        <v>-1.3244436435714935E-2</v>
      </c>
    </row>
    <row r="1558" spans="1:7" x14ac:dyDescent="0.2">
      <c r="A1558" s="18">
        <v>43437</v>
      </c>
      <c r="B1558" s="20">
        <v>110.2</v>
      </c>
      <c r="C1558" s="20">
        <v>110</v>
      </c>
      <c r="D1558" s="20">
        <v>111.34</v>
      </c>
      <c r="E1558" s="20">
        <v>108.92</v>
      </c>
      <c r="F1558" s="17">
        <v>460268</v>
      </c>
      <c r="G1558" s="19">
        <f>+B1558/C1558-1</f>
        <v>1.8181818181819409E-3</v>
      </c>
    </row>
    <row r="1559" spans="1:7" x14ac:dyDescent="0.2">
      <c r="A1559" s="18">
        <v>43346</v>
      </c>
      <c r="B1559" s="20">
        <v>109.96</v>
      </c>
      <c r="C1559" s="20">
        <v>110</v>
      </c>
      <c r="D1559" s="20">
        <v>110.25</v>
      </c>
      <c r="E1559" s="20">
        <v>108.21</v>
      </c>
      <c r="F1559" s="17">
        <v>657631</v>
      </c>
      <c r="G1559" s="19">
        <f>+B1559/C1559-1</f>
        <v>-3.636363636364548E-4</v>
      </c>
    </row>
    <row r="1560" spans="1:7" x14ac:dyDescent="0.2">
      <c r="A1560" s="18">
        <v>43315</v>
      </c>
      <c r="B1560" s="20">
        <v>109.34</v>
      </c>
      <c r="C1560" s="20">
        <v>108.43</v>
      </c>
      <c r="D1560" s="20">
        <v>109.73</v>
      </c>
      <c r="E1560" s="20">
        <v>107.68</v>
      </c>
      <c r="F1560" s="17">
        <v>492050</v>
      </c>
      <c r="G1560" s="19">
        <f>+B1560/C1560-1</f>
        <v>8.3925112976113159E-3</v>
      </c>
    </row>
    <row r="1561" spans="1:7" x14ac:dyDescent="0.2">
      <c r="A1561" s="18">
        <v>43284</v>
      </c>
      <c r="B1561" s="20">
        <v>107.5</v>
      </c>
      <c r="C1561" s="20">
        <v>105.1</v>
      </c>
      <c r="D1561" s="20">
        <v>108.17</v>
      </c>
      <c r="E1561" s="20">
        <v>104.77</v>
      </c>
      <c r="F1561" s="17">
        <v>622422</v>
      </c>
      <c r="G1561" s="19">
        <f>+B1561/C1561-1</f>
        <v>2.2835394862036118E-2</v>
      </c>
    </row>
    <row r="1562" spans="1:7" x14ac:dyDescent="0.2">
      <c r="A1562" s="18">
        <v>43254</v>
      </c>
      <c r="B1562" s="20">
        <v>105.86</v>
      </c>
      <c r="C1562" s="20">
        <v>104.91</v>
      </c>
      <c r="D1562" s="20">
        <v>106.4</v>
      </c>
      <c r="E1562" s="20">
        <v>103.7842</v>
      </c>
      <c r="F1562" s="17">
        <v>648797</v>
      </c>
      <c r="G1562" s="19">
        <f>+B1562/C1562-1</f>
        <v>9.0553808025928273E-3</v>
      </c>
    </row>
    <row r="1563" spans="1:7" x14ac:dyDescent="0.2">
      <c r="A1563" s="18">
        <v>43223</v>
      </c>
      <c r="B1563" s="20">
        <v>104.32</v>
      </c>
      <c r="C1563" s="20">
        <v>102.29</v>
      </c>
      <c r="D1563" s="20">
        <v>105.05</v>
      </c>
      <c r="E1563" s="20">
        <v>101.81</v>
      </c>
      <c r="F1563" s="17">
        <v>771892</v>
      </c>
      <c r="G1563" s="19">
        <f>+B1563/C1563-1</f>
        <v>1.9845537198162067E-2</v>
      </c>
    </row>
    <row r="1564" spans="1:7" x14ac:dyDescent="0.2">
      <c r="A1564" s="18">
        <v>43134</v>
      </c>
      <c r="B1564" s="20">
        <v>102.51</v>
      </c>
      <c r="C1564" s="20">
        <v>97.56</v>
      </c>
      <c r="D1564" s="20">
        <v>102.71</v>
      </c>
      <c r="E1564" s="20">
        <v>96.921000000000006</v>
      </c>
      <c r="F1564" s="17">
        <v>717536</v>
      </c>
      <c r="G1564" s="19">
        <f>+B1564/C1564-1</f>
        <v>5.0738007380073835E-2</v>
      </c>
    </row>
    <row r="1565" spans="1:7" x14ac:dyDescent="0.2">
      <c r="A1565" s="18">
        <v>43103</v>
      </c>
      <c r="B1565" s="20">
        <v>98.76</v>
      </c>
      <c r="C1565" s="20">
        <v>99.26</v>
      </c>
      <c r="D1565" s="20">
        <v>99.85</v>
      </c>
      <c r="E1565" s="20">
        <v>96.66</v>
      </c>
      <c r="F1565" s="17">
        <v>659191</v>
      </c>
      <c r="G1565" s="19">
        <f>+B1565/C1565-1</f>
        <v>-5.0372758412250418E-3</v>
      </c>
    </row>
    <row r="1566" spans="1:7" x14ac:dyDescent="0.2">
      <c r="A1566" s="14" t="s">
        <v>1070</v>
      </c>
      <c r="B1566" s="20">
        <v>98.92</v>
      </c>
      <c r="C1566" s="20">
        <v>99.61</v>
      </c>
      <c r="D1566" s="20">
        <v>101.432</v>
      </c>
      <c r="E1566" s="20">
        <v>98.88</v>
      </c>
      <c r="F1566" s="17">
        <v>457018</v>
      </c>
      <c r="G1566" s="19">
        <f>+B1566/C1566-1</f>
        <v>-6.9270153599035877E-3</v>
      </c>
    </row>
    <row r="1567" spans="1:7" x14ac:dyDescent="0.2">
      <c r="A1567" s="14" t="s">
        <v>1071</v>
      </c>
      <c r="B1567" s="20">
        <v>99.62</v>
      </c>
      <c r="C1567" s="20">
        <v>99.5</v>
      </c>
      <c r="D1567" s="20">
        <v>101.19</v>
      </c>
      <c r="E1567" s="20">
        <v>99.2</v>
      </c>
      <c r="F1567" s="17">
        <v>724244</v>
      </c>
      <c r="G1567" s="19">
        <f>+B1567/C1567-1</f>
        <v>1.2060301507537119E-3</v>
      </c>
    </row>
    <row r="1568" spans="1:7" x14ac:dyDescent="0.2">
      <c r="A1568" s="14" t="s">
        <v>1072</v>
      </c>
      <c r="B1568" s="20">
        <v>99.49</v>
      </c>
      <c r="C1568" s="20">
        <v>99</v>
      </c>
      <c r="D1568" s="20">
        <v>99.95</v>
      </c>
      <c r="E1568" s="20">
        <v>98.56</v>
      </c>
      <c r="F1568" s="17">
        <v>529305</v>
      </c>
      <c r="G1568" s="19">
        <f>+B1568/C1568-1</f>
        <v>4.9494949494948148E-3</v>
      </c>
    </row>
    <row r="1569" spans="1:7" x14ac:dyDescent="0.2">
      <c r="A1569" s="14" t="s">
        <v>1073</v>
      </c>
      <c r="B1569" s="20">
        <v>98.42</v>
      </c>
      <c r="C1569" s="20">
        <v>96.86</v>
      </c>
      <c r="D1569" s="20">
        <v>98.43</v>
      </c>
      <c r="E1569" s="20">
        <v>96.025000000000006</v>
      </c>
      <c r="F1569" s="17">
        <v>422382</v>
      </c>
      <c r="G1569" s="19">
        <f>+B1569/C1569-1</f>
        <v>1.6105719595292278E-2</v>
      </c>
    </row>
    <row r="1570" spans="1:7" x14ac:dyDescent="0.2">
      <c r="A1570" s="14" t="s">
        <v>1074</v>
      </c>
      <c r="B1570" s="20">
        <v>96.11</v>
      </c>
      <c r="C1570" s="20">
        <v>95.84</v>
      </c>
      <c r="D1570" s="20">
        <v>96.97</v>
      </c>
      <c r="E1570" s="20">
        <v>95.28</v>
      </c>
      <c r="F1570" s="17">
        <v>362738</v>
      </c>
      <c r="G1570" s="19">
        <f>+B1570/C1570-1</f>
        <v>2.8171953255424764E-3</v>
      </c>
    </row>
    <row r="1571" spans="1:7" x14ac:dyDescent="0.2">
      <c r="A1571" s="14" t="s">
        <v>1075</v>
      </c>
      <c r="B1571" s="20">
        <v>95.62</v>
      </c>
      <c r="C1571" s="20">
        <v>96.01</v>
      </c>
      <c r="D1571" s="20">
        <v>97.56</v>
      </c>
      <c r="E1571" s="20">
        <v>95.59</v>
      </c>
      <c r="F1571" s="17">
        <v>599106</v>
      </c>
      <c r="G1571" s="19">
        <f>+B1571/C1571-1</f>
        <v>-4.062076866993003E-3</v>
      </c>
    </row>
    <row r="1572" spans="1:7" x14ac:dyDescent="0.2">
      <c r="A1572" s="14" t="s">
        <v>1076</v>
      </c>
      <c r="B1572" s="20">
        <v>95.76</v>
      </c>
      <c r="C1572" s="20">
        <v>94.25</v>
      </c>
      <c r="D1572" s="20">
        <v>97.11</v>
      </c>
      <c r="E1572" s="20">
        <v>93</v>
      </c>
      <c r="F1572" s="17">
        <v>722615</v>
      </c>
      <c r="G1572" s="19">
        <f>+B1572/C1572-1</f>
        <v>1.6021220159151195E-2</v>
      </c>
    </row>
    <row r="1573" spans="1:7" x14ac:dyDescent="0.2">
      <c r="A1573" s="14" t="s">
        <v>1077</v>
      </c>
      <c r="B1573" s="20">
        <v>94.9</v>
      </c>
      <c r="C1573" s="20">
        <v>94.99</v>
      </c>
      <c r="D1573" s="20">
        <v>96.59</v>
      </c>
      <c r="E1573" s="20">
        <v>94.51</v>
      </c>
      <c r="F1573" s="17">
        <v>1069390</v>
      </c>
      <c r="G1573" s="19">
        <f>+B1573/C1573-1</f>
        <v>-9.4746815454249678E-4</v>
      </c>
    </row>
    <row r="1574" spans="1:7" x14ac:dyDescent="0.2">
      <c r="A1574" s="14" t="s">
        <v>1078</v>
      </c>
      <c r="B1574" s="20">
        <v>95.01</v>
      </c>
      <c r="C1574" s="20">
        <v>92.85</v>
      </c>
      <c r="D1574" s="20">
        <v>95.65</v>
      </c>
      <c r="E1574" s="20">
        <v>91.53</v>
      </c>
      <c r="F1574" s="17">
        <v>910353</v>
      </c>
      <c r="G1574" s="19">
        <f>+B1574/C1574-1</f>
        <v>2.326332794830388E-2</v>
      </c>
    </row>
    <row r="1575" spans="1:7" x14ac:dyDescent="0.2">
      <c r="A1575" s="14" t="s">
        <v>1079</v>
      </c>
      <c r="B1575" s="20">
        <v>92.08</v>
      </c>
      <c r="C1575" s="20">
        <v>88.48</v>
      </c>
      <c r="D1575" s="20">
        <v>92.6</v>
      </c>
      <c r="E1575" s="20">
        <v>88.224999999999994</v>
      </c>
      <c r="F1575" s="17">
        <v>1319872</v>
      </c>
      <c r="G1575" s="19">
        <f>+B1575/C1575-1</f>
        <v>4.0687160940325429E-2</v>
      </c>
    </row>
    <row r="1576" spans="1:7" x14ac:dyDescent="0.2">
      <c r="A1576" s="14" t="s">
        <v>1080</v>
      </c>
      <c r="B1576" s="20">
        <v>88.9</v>
      </c>
      <c r="C1576" s="20">
        <v>85.35</v>
      </c>
      <c r="D1576" s="20">
        <v>89.23</v>
      </c>
      <c r="E1576" s="20">
        <v>84.76</v>
      </c>
      <c r="F1576" s="17">
        <v>1008811</v>
      </c>
      <c r="G1576" s="19">
        <f>+B1576/C1576-1</f>
        <v>4.1593438781488024E-2</v>
      </c>
    </row>
    <row r="1577" spans="1:7" x14ac:dyDescent="0.2">
      <c r="A1577" s="18">
        <v>43436</v>
      </c>
      <c r="B1577" s="20">
        <v>84.51</v>
      </c>
      <c r="C1577" s="20">
        <v>84.13</v>
      </c>
      <c r="D1577" s="20">
        <v>85.16</v>
      </c>
      <c r="E1577" s="20">
        <v>83.4</v>
      </c>
      <c r="F1577" s="17">
        <v>952245</v>
      </c>
      <c r="G1577" s="19">
        <f>+B1577/C1577-1</f>
        <v>4.5168192083682168E-3</v>
      </c>
    </row>
    <row r="1578" spans="1:7" x14ac:dyDescent="0.2">
      <c r="A1578" s="18">
        <v>43345</v>
      </c>
      <c r="B1578" s="20">
        <v>83.35</v>
      </c>
      <c r="C1578" s="20">
        <v>84.01</v>
      </c>
      <c r="D1578" s="20">
        <v>84.724999999999994</v>
      </c>
      <c r="E1578" s="20">
        <v>80.391000000000005</v>
      </c>
      <c r="F1578" s="17">
        <v>1333314</v>
      </c>
      <c r="G1578" s="19">
        <f>+B1578/C1578-1</f>
        <v>-7.8562075943341414E-3</v>
      </c>
    </row>
    <row r="1579" spans="1:7" x14ac:dyDescent="0.2">
      <c r="A1579" s="18">
        <v>43314</v>
      </c>
      <c r="B1579" s="20">
        <v>82.9</v>
      </c>
      <c r="C1579" s="20">
        <v>85.42</v>
      </c>
      <c r="D1579" s="20">
        <v>85.71</v>
      </c>
      <c r="E1579" s="20">
        <v>82.7</v>
      </c>
      <c r="F1579" s="17">
        <v>1154405</v>
      </c>
      <c r="G1579" s="19">
        <f>+B1579/C1579-1</f>
        <v>-2.9501287754624128E-2</v>
      </c>
    </row>
    <row r="1580" spans="1:7" x14ac:dyDescent="0.2">
      <c r="A1580" s="18">
        <v>43283</v>
      </c>
      <c r="B1580" s="20">
        <v>84.5</v>
      </c>
      <c r="C1580" s="20">
        <v>86.88</v>
      </c>
      <c r="D1580" s="20">
        <v>88</v>
      </c>
      <c r="E1580" s="20">
        <v>81.599999999999994</v>
      </c>
      <c r="F1580" s="17">
        <v>2013285</v>
      </c>
      <c r="G1580" s="19">
        <f>+B1580/C1580-1</f>
        <v>-2.7394106813996233E-2</v>
      </c>
    </row>
    <row r="1581" spans="1:7" x14ac:dyDescent="0.2">
      <c r="A1581" s="18">
        <v>43253</v>
      </c>
      <c r="B1581" s="20">
        <v>86.61</v>
      </c>
      <c r="C1581" s="20">
        <v>82.01</v>
      </c>
      <c r="D1581" s="20">
        <v>87.44</v>
      </c>
      <c r="E1581" s="20">
        <v>80.680000000000007</v>
      </c>
      <c r="F1581" s="17">
        <v>1455921</v>
      </c>
      <c r="G1581" s="19">
        <f>+B1581/C1581-1</f>
        <v>5.6090720643823921E-2</v>
      </c>
    </row>
    <row r="1582" spans="1:7" x14ac:dyDescent="0.2">
      <c r="A1582" s="18">
        <v>43222</v>
      </c>
      <c r="B1582" s="20">
        <v>84.07</v>
      </c>
      <c r="C1582" s="20">
        <v>87.3</v>
      </c>
      <c r="D1582" s="20">
        <v>88.86</v>
      </c>
      <c r="E1582" s="20">
        <v>83.48</v>
      </c>
      <c r="F1582" s="17">
        <v>1183288</v>
      </c>
      <c r="G1582" s="19">
        <f>+B1582/C1582-1</f>
        <v>-3.6998854524627811E-2</v>
      </c>
    </row>
    <row r="1583" spans="1:7" x14ac:dyDescent="0.2">
      <c r="A1583" s="18">
        <v>43133</v>
      </c>
      <c r="B1583" s="20">
        <v>88.55</v>
      </c>
      <c r="C1583" s="20">
        <v>89.59</v>
      </c>
      <c r="D1583" s="20">
        <v>89.99</v>
      </c>
      <c r="E1583" s="20">
        <v>88.1</v>
      </c>
      <c r="F1583" s="17">
        <v>942741</v>
      </c>
      <c r="G1583" s="19">
        <f>+B1583/C1583-1</f>
        <v>-1.1608438441790492E-2</v>
      </c>
    </row>
    <row r="1584" spans="1:7" x14ac:dyDescent="0.2">
      <c r="A1584" s="18">
        <v>43102</v>
      </c>
      <c r="B1584" s="20">
        <v>90.17</v>
      </c>
      <c r="C1584" s="20">
        <v>91.24</v>
      </c>
      <c r="D1584" s="20">
        <v>92.12</v>
      </c>
      <c r="E1584" s="20">
        <v>89.94</v>
      </c>
      <c r="F1584" s="17">
        <v>530323</v>
      </c>
      <c r="G1584" s="19">
        <f>+B1584/C1584-1</f>
        <v>-1.1727312582200722E-2</v>
      </c>
    </row>
    <row r="1585" spans="1:7" x14ac:dyDescent="0.2">
      <c r="A1585" s="14" t="s">
        <v>1081</v>
      </c>
      <c r="B1585" s="20">
        <v>91.64</v>
      </c>
      <c r="C1585" s="20">
        <v>92.01</v>
      </c>
      <c r="D1585" s="20">
        <v>93.2</v>
      </c>
      <c r="E1585" s="20">
        <v>90.85</v>
      </c>
      <c r="F1585" s="17">
        <v>529853</v>
      </c>
      <c r="G1585" s="19">
        <f>+B1585/C1585-1</f>
        <v>-4.021302032387819E-3</v>
      </c>
    </row>
    <row r="1586" spans="1:7" x14ac:dyDescent="0.2">
      <c r="A1586" s="14" t="s">
        <v>1082</v>
      </c>
      <c r="B1586" s="20">
        <v>91.4</v>
      </c>
      <c r="C1586" s="20">
        <v>91.3</v>
      </c>
      <c r="D1586" s="20">
        <v>93</v>
      </c>
      <c r="E1586" s="20">
        <v>90.63</v>
      </c>
      <c r="F1586" s="17">
        <v>504123</v>
      </c>
      <c r="G1586" s="19">
        <f>+B1586/C1586-1</f>
        <v>1.0952902519167917E-3</v>
      </c>
    </row>
    <row r="1587" spans="1:7" x14ac:dyDescent="0.2">
      <c r="A1587" s="14" t="s">
        <v>1083</v>
      </c>
      <c r="B1587" s="20">
        <v>92.65</v>
      </c>
      <c r="C1587" s="20">
        <v>92.97</v>
      </c>
      <c r="D1587" s="20">
        <v>93.36</v>
      </c>
      <c r="E1587" s="20">
        <v>91.51</v>
      </c>
      <c r="F1587" s="17">
        <v>516231</v>
      </c>
      <c r="G1587" s="19">
        <f>+B1587/C1587-1</f>
        <v>-3.441970528127225E-3</v>
      </c>
    </row>
    <row r="1588" spans="1:7" x14ac:dyDescent="0.2">
      <c r="A1588" s="14" t="s">
        <v>1084</v>
      </c>
      <c r="B1588" s="20">
        <v>92.94</v>
      </c>
      <c r="C1588" s="20">
        <v>90.76</v>
      </c>
      <c r="D1588" s="20">
        <v>93.0899</v>
      </c>
      <c r="E1588" s="20">
        <v>90.25</v>
      </c>
      <c r="F1588" s="17">
        <v>808215</v>
      </c>
      <c r="G1588" s="19">
        <f>+B1588/C1588-1</f>
        <v>2.4019391802556189E-2</v>
      </c>
    </row>
    <row r="1589" spans="1:7" x14ac:dyDescent="0.2">
      <c r="A1589" s="14" t="s">
        <v>1085</v>
      </c>
      <c r="B1589" s="20">
        <v>89.89</v>
      </c>
      <c r="C1589" s="20">
        <v>91.04</v>
      </c>
      <c r="D1589" s="20">
        <v>91.27</v>
      </c>
      <c r="E1589" s="20">
        <v>89.55</v>
      </c>
      <c r="F1589" s="17">
        <v>489732</v>
      </c>
      <c r="G1589" s="19">
        <f>+B1589/C1589-1</f>
        <v>-1.2631810193321713E-2</v>
      </c>
    </row>
    <row r="1590" spans="1:7" x14ac:dyDescent="0.2">
      <c r="A1590" s="14" t="s">
        <v>1086</v>
      </c>
      <c r="B1590" s="20">
        <v>90.57</v>
      </c>
      <c r="C1590" s="20">
        <v>92.44</v>
      </c>
      <c r="D1590" s="20">
        <v>92.765000000000001</v>
      </c>
      <c r="E1590" s="20">
        <v>90.25</v>
      </c>
      <c r="F1590" s="17">
        <v>1443698</v>
      </c>
      <c r="G1590" s="19">
        <f>+B1590/C1590-1</f>
        <v>-2.0229337948939885E-2</v>
      </c>
    </row>
    <row r="1591" spans="1:7" x14ac:dyDescent="0.2">
      <c r="A1591" s="14" t="s">
        <v>1087</v>
      </c>
      <c r="B1591" s="20">
        <v>91.98</v>
      </c>
      <c r="C1591" s="20">
        <v>93.21</v>
      </c>
      <c r="D1591" s="20">
        <v>93.607600000000005</v>
      </c>
      <c r="E1591" s="20">
        <v>91.96</v>
      </c>
      <c r="F1591" s="17">
        <v>909337</v>
      </c>
      <c r="G1591" s="19">
        <f>+B1591/C1591-1</f>
        <v>-1.3196009011908538E-2</v>
      </c>
    </row>
    <row r="1592" spans="1:7" x14ac:dyDescent="0.2">
      <c r="A1592" s="14" t="s">
        <v>1088</v>
      </c>
      <c r="B1592" s="20">
        <v>92.31</v>
      </c>
      <c r="C1592" s="20">
        <v>91.33</v>
      </c>
      <c r="D1592" s="20">
        <v>92.81</v>
      </c>
      <c r="E1592" s="20">
        <v>90.57</v>
      </c>
      <c r="F1592" s="17">
        <v>1121462</v>
      </c>
      <c r="G1592" s="19">
        <f>+B1592/C1592-1</f>
        <v>1.0730318624767365E-2</v>
      </c>
    </row>
    <row r="1593" spans="1:7" x14ac:dyDescent="0.2">
      <c r="A1593" s="14" t="s">
        <v>1089</v>
      </c>
      <c r="B1593" s="20">
        <v>91.19</v>
      </c>
      <c r="C1593" s="20">
        <v>89.37</v>
      </c>
      <c r="D1593" s="20">
        <v>91.786000000000001</v>
      </c>
      <c r="E1593" s="20">
        <v>89.04</v>
      </c>
      <c r="F1593" s="17">
        <v>773303</v>
      </c>
      <c r="G1593" s="19">
        <f>+B1593/C1593-1</f>
        <v>2.0364775651784628E-2</v>
      </c>
    </row>
    <row r="1594" spans="1:7" x14ac:dyDescent="0.2">
      <c r="A1594" s="14" t="s">
        <v>1090</v>
      </c>
      <c r="B1594" s="20">
        <v>89.12</v>
      </c>
      <c r="C1594" s="20">
        <v>88.53</v>
      </c>
      <c r="D1594" s="20">
        <v>89.9</v>
      </c>
      <c r="E1594" s="20">
        <v>87.55</v>
      </c>
      <c r="F1594" s="17">
        <v>605241</v>
      </c>
      <c r="G1594" s="19">
        <f>+B1594/C1594-1</f>
        <v>6.6644075454649343E-3</v>
      </c>
    </row>
    <row r="1595" spans="1:7" x14ac:dyDescent="0.2">
      <c r="A1595" s="14" t="s">
        <v>1091</v>
      </c>
      <c r="B1595" s="20">
        <v>88.35</v>
      </c>
      <c r="C1595" s="20">
        <v>87.94</v>
      </c>
      <c r="D1595" s="20">
        <v>88.71</v>
      </c>
      <c r="E1595" s="20">
        <v>87.08</v>
      </c>
      <c r="F1595" s="17">
        <v>465055</v>
      </c>
      <c r="G1595" s="19">
        <f>+B1595/C1595-1</f>
        <v>4.6622697293607906E-3</v>
      </c>
    </row>
    <row r="1596" spans="1:7" x14ac:dyDescent="0.2">
      <c r="A1596" s="14" t="s">
        <v>1092</v>
      </c>
      <c r="B1596" s="20">
        <v>86.95</v>
      </c>
      <c r="C1596" s="20">
        <v>90</v>
      </c>
      <c r="D1596" s="20">
        <v>90.915000000000006</v>
      </c>
      <c r="E1596" s="20">
        <v>86.63</v>
      </c>
      <c r="F1596" s="17">
        <v>914795</v>
      </c>
      <c r="G1596" s="19">
        <f>+B1596/C1596-1</f>
        <v>-3.3888888888888857E-2</v>
      </c>
    </row>
    <row r="1597" spans="1:7" x14ac:dyDescent="0.2">
      <c r="A1597" s="18">
        <v>43435</v>
      </c>
      <c r="B1597" s="20">
        <v>88.75</v>
      </c>
      <c r="C1597" s="20">
        <v>85.16</v>
      </c>
      <c r="D1597" s="20">
        <v>89.37</v>
      </c>
      <c r="E1597" s="20">
        <v>85.07</v>
      </c>
      <c r="F1597" s="17">
        <v>1245075</v>
      </c>
      <c r="G1597" s="19">
        <f>+B1597/C1597-1</f>
        <v>4.2155941756693238E-2</v>
      </c>
    </row>
    <row r="1598" spans="1:7" x14ac:dyDescent="0.2">
      <c r="A1598" s="18">
        <v>43405</v>
      </c>
      <c r="B1598" s="20">
        <v>84.5</v>
      </c>
      <c r="C1598" s="20">
        <v>84.52</v>
      </c>
      <c r="D1598" s="20">
        <v>85.39</v>
      </c>
      <c r="E1598" s="20">
        <v>83.75</v>
      </c>
      <c r="F1598" s="17">
        <v>874282</v>
      </c>
      <c r="G1598" s="19">
        <f>+B1598/C1598-1</f>
        <v>-2.3663038334120756E-4</v>
      </c>
    </row>
    <row r="1599" spans="1:7" x14ac:dyDescent="0.2">
      <c r="A1599" s="18">
        <v>43374</v>
      </c>
      <c r="B1599" s="20">
        <v>84.38</v>
      </c>
      <c r="C1599" s="20">
        <v>84.25</v>
      </c>
      <c r="D1599" s="20">
        <v>85.04</v>
      </c>
      <c r="E1599" s="20">
        <v>83.75</v>
      </c>
      <c r="F1599" s="17">
        <v>350716</v>
      </c>
      <c r="G1599" s="19">
        <f>+B1599/C1599-1</f>
        <v>1.5430267062312986E-3</v>
      </c>
    </row>
    <row r="1600" spans="1:7" x14ac:dyDescent="0.2">
      <c r="A1600" s="18">
        <v>43344</v>
      </c>
      <c r="B1600" s="20">
        <v>84.72</v>
      </c>
      <c r="C1600" s="20">
        <v>85</v>
      </c>
      <c r="D1600" s="20">
        <v>85.26</v>
      </c>
      <c r="E1600" s="20">
        <v>84.33</v>
      </c>
      <c r="F1600" s="17">
        <v>374081</v>
      </c>
      <c r="G1600" s="19">
        <f>+B1600/C1600-1</f>
        <v>-3.2941176470588918E-3</v>
      </c>
    </row>
    <row r="1601" spans="1:7" x14ac:dyDescent="0.2">
      <c r="A1601" s="18">
        <v>43313</v>
      </c>
      <c r="B1601" s="20">
        <v>84.64</v>
      </c>
      <c r="C1601" s="20">
        <v>83.9</v>
      </c>
      <c r="D1601" s="20">
        <v>84.96</v>
      </c>
      <c r="E1601" s="20">
        <v>83.251000000000005</v>
      </c>
      <c r="F1601" s="17">
        <v>376976</v>
      </c>
      <c r="G1601" s="19">
        <f>+B1601/C1601-1</f>
        <v>8.8200238379021467E-3</v>
      </c>
    </row>
    <row r="1602" spans="1:7" x14ac:dyDescent="0.2">
      <c r="A1602" s="18">
        <v>43221</v>
      </c>
      <c r="B1602" s="20">
        <v>83.88</v>
      </c>
      <c r="C1602" s="20">
        <v>84</v>
      </c>
      <c r="D1602" s="20">
        <v>84.55</v>
      </c>
      <c r="E1602" s="20">
        <v>83.23</v>
      </c>
      <c r="F1602" s="17">
        <v>360893</v>
      </c>
      <c r="G1602" s="19">
        <f>+B1602/C1602-1</f>
        <v>-1.4285714285714457E-3</v>
      </c>
    </row>
    <row r="1603" spans="1:7" x14ac:dyDescent="0.2">
      <c r="A1603" s="18">
        <v>43191</v>
      </c>
      <c r="B1603" s="20">
        <v>83.11</v>
      </c>
      <c r="C1603" s="20">
        <v>81.61</v>
      </c>
      <c r="D1603" s="20">
        <v>83.49</v>
      </c>
      <c r="E1603" s="20">
        <v>81.599999999999994</v>
      </c>
      <c r="F1603" s="17">
        <v>461379</v>
      </c>
      <c r="G1603" s="19">
        <f>+B1603/C1603-1</f>
        <v>1.8380100477882522E-2</v>
      </c>
    </row>
    <row r="1604" spans="1:7" x14ac:dyDescent="0.2">
      <c r="A1604" s="18">
        <v>43160</v>
      </c>
      <c r="B1604" s="20">
        <v>81.03</v>
      </c>
      <c r="C1604" s="20">
        <v>80.510000000000005</v>
      </c>
      <c r="D1604" s="20">
        <v>82.25</v>
      </c>
      <c r="E1604" s="20">
        <v>80.510000000000005</v>
      </c>
      <c r="F1604" s="17">
        <v>317237</v>
      </c>
      <c r="G1604" s="19">
        <f>+B1604/C1604-1</f>
        <v>6.4588249906842865E-3</v>
      </c>
    </row>
    <row r="1605" spans="1:7" x14ac:dyDescent="0.2">
      <c r="A1605" s="18">
        <v>43132</v>
      </c>
      <c r="B1605" s="20">
        <v>80.44</v>
      </c>
      <c r="C1605" s="20">
        <v>80.47</v>
      </c>
      <c r="D1605" s="20">
        <v>80.510000000000005</v>
      </c>
      <c r="E1605" s="20">
        <v>79.180000000000007</v>
      </c>
      <c r="F1605" s="17">
        <v>544065</v>
      </c>
      <c r="G1605" s="19">
        <f>+B1605/C1605-1</f>
        <v>-3.7280974276132639E-4</v>
      </c>
    </row>
    <row r="1606" spans="1:7" x14ac:dyDescent="0.2">
      <c r="A1606" s="14" t="s">
        <v>1093</v>
      </c>
      <c r="B1606" s="20">
        <v>80.33</v>
      </c>
      <c r="C1606" s="20">
        <v>80.75</v>
      </c>
      <c r="D1606" s="20">
        <v>81.02</v>
      </c>
      <c r="E1606" s="20">
        <v>80.02</v>
      </c>
      <c r="F1606" s="17">
        <v>338845</v>
      </c>
      <c r="G1606" s="19">
        <f>+B1606/C1606-1</f>
        <v>-5.2012383900928993E-3</v>
      </c>
    </row>
    <row r="1607" spans="1:7" x14ac:dyDescent="0.2">
      <c r="A1607" s="14" t="s">
        <v>1094</v>
      </c>
      <c r="B1607" s="20">
        <v>80.75</v>
      </c>
      <c r="C1607" s="20">
        <v>81.22</v>
      </c>
      <c r="D1607" s="20">
        <v>81.22</v>
      </c>
      <c r="E1607" s="20">
        <v>80.41</v>
      </c>
      <c r="F1607" s="17">
        <v>211567</v>
      </c>
      <c r="G1607" s="19">
        <f>+B1607/C1607-1</f>
        <v>-5.7867520315193488E-3</v>
      </c>
    </row>
    <row r="1608" spans="1:7" x14ac:dyDescent="0.2">
      <c r="A1608" s="14" t="s">
        <v>1095</v>
      </c>
      <c r="B1608" s="20">
        <v>81.28</v>
      </c>
      <c r="C1608" s="20">
        <v>80.849999999999994</v>
      </c>
      <c r="D1608" s="20">
        <v>81.84</v>
      </c>
      <c r="E1608" s="20">
        <v>80.52</v>
      </c>
      <c r="F1608" s="17">
        <v>252260</v>
      </c>
      <c r="G1608" s="19">
        <f>+B1608/C1608-1</f>
        <v>5.3184910327768176E-3</v>
      </c>
    </row>
    <row r="1609" spans="1:7" x14ac:dyDescent="0.2">
      <c r="A1609" s="14" t="s">
        <v>1096</v>
      </c>
      <c r="B1609" s="20">
        <v>80.709999999999994</v>
      </c>
      <c r="C1609" s="20">
        <v>80.260000000000005</v>
      </c>
      <c r="D1609" s="20">
        <v>81.05</v>
      </c>
      <c r="E1609" s="20">
        <v>79.510000000000005</v>
      </c>
      <c r="F1609" s="17">
        <v>203605</v>
      </c>
      <c r="G1609" s="19">
        <f>+B1609/C1609-1</f>
        <v>5.6067779715922583E-3</v>
      </c>
    </row>
    <row r="1610" spans="1:7" x14ac:dyDescent="0.2">
      <c r="A1610" s="14" t="s">
        <v>1097</v>
      </c>
      <c r="B1610" s="20">
        <v>80.72</v>
      </c>
      <c r="C1610" s="20">
        <v>81.64</v>
      </c>
      <c r="D1610" s="20">
        <v>81.64</v>
      </c>
      <c r="E1610" s="20">
        <v>80.430999999999997</v>
      </c>
      <c r="F1610" s="17">
        <v>293456</v>
      </c>
      <c r="G1610" s="19">
        <f>+B1610/C1610-1</f>
        <v>-1.1268985791278774E-2</v>
      </c>
    </row>
    <row r="1611" spans="1:7" x14ac:dyDescent="0.2">
      <c r="A1611" s="14" t="s">
        <v>1098</v>
      </c>
      <c r="B1611" s="20">
        <v>81.66</v>
      </c>
      <c r="C1611" s="20">
        <v>82.38</v>
      </c>
      <c r="D1611" s="20">
        <v>82.62</v>
      </c>
      <c r="E1611" s="20">
        <v>81.331000000000003</v>
      </c>
      <c r="F1611" s="17">
        <v>301678</v>
      </c>
      <c r="G1611" s="19">
        <f>+B1611/C1611-1</f>
        <v>-8.7399854333576332E-3</v>
      </c>
    </row>
    <row r="1612" spans="1:7" x14ac:dyDescent="0.2">
      <c r="A1612" s="14" t="s">
        <v>1099</v>
      </c>
      <c r="B1612" s="20">
        <v>82.33</v>
      </c>
      <c r="C1612" s="20">
        <v>82.86</v>
      </c>
      <c r="D1612" s="20">
        <v>83.06</v>
      </c>
      <c r="E1612" s="20">
        <v>81.284999999999997</v>
      </c>
      <c r="F1612" s="17">
        <v>403559</v>
      </c>
      <c r="G1612" s="19">
        <f>+B1612/C1612-1</f>
        <v>-6.3963311609944729E-3</v>
      </c>
    </row>
    <row r="1613" spans="1:7" x14ac:dyDescent="0.2">
      <c r="A1613" s="14" t="s">
        <v>1100</v>
      </c>
      <c r="B1613" s="20">
        <v>82.51</v>
      </c>
      <c r="C1613" s="20">
        <v>82.56</v>
      </c>
      <c r="D1613" s="20">
        <v>83.84</v>
      </c>
      <c r="E1613" s="20">
        <v>82.25</v>
      </c>
      <c r="F1613" s="17">
        <v>494001</v>
      </c>
      <c r="G1613" s="19">
        <f>+B1613/C1613-1</f>
        <v>-6.0562015503873301E-4</v>
      </c>
    </row>
    <row r="1614" spans="1:7" x14ac:dyDescent="0.2">
      <c r="A1614" s="14" t="s">
        <v>1101</v>
      </c>
      <c r="B1614" s="20">
        <v>82.77</v>
      </c>
      <c r="C1614" s="20">
        <v>82.45</v>
      </c>
      <c r="D1614" s="20">
        <v>83.81</v>
      </c>
      <c r="E1614" s="20">
        <v>81.62</v>
      </c>
      <c r="F1614" s="17">
        <v>500461</v>
      </c>
      <c r="G1614" s="19">
        <f>+B1614/C1614-1</f>
        <v>3.8811400848999256E-3</v>
      </c>
    </row>
    <row r="1615" spans="1:7" x14ac:dyDescent="0.2">
      <c r="A1615" s="14" t="s">
        <v>1102</v>
      </c>
      <c r="B1615" s="20">
        <v>81.34</v>
      </c>
      <c r="C1615" s="20">
        <v>79.77</v>
      </c>
      <c r="D1615" s="20">
        <v>81.52</v>
      </c>
      <c r="E1615" s="20">
        <v>78.92</v>
      </c>
      <c r="F1615" s="17">
        <v>597181</v>
      </c>
      <c r="G1615" s="19">
        <f>+B1615/C1615-1</f>
        <v>1.9681584555597542E-2</v>
      </c>
    </row>
    <row r="1616" spans="1:7" x14ac:dyDescent="0.2">
      <c r="A1616" s="14" t="s">
        <v>1103</v>
      </c>
      <c r="B1616" s="20">
        <v>79.569999999999993</v>
      </c>
      <c r="C1616" s="20">
        <v>79.849999999999994</v>
      </c>
      <c r="D1616" s="20">
        <v>80.48</v>
      </c>
      <c r="E1616" s="20">
        <v>79.47</v>
      </c>
      <c r="F1616" s="17">
        <v>285925</v>
      </c>
      <c r="G1616" s="19">
        <f>+B1616/C1616-1</f>
        <v>-3.5065748278021447E-3</v>
      </c>
    </row>
    <row r="1617" spans="1:7" x14ac:dyDescent="0.2">
      <c r="A1617" s="14" t="s">
        <v>1104</v>
      </c>
      <c r="B1617" s="20">
        <v>79.45</v>
      </c>
      <c r="C1617" s="20">
        <v>78.06</v>
      </c>
      <c r="D1617" s="20">
        <v>79.739999999999995</v>
      </c>
      <c r="E1617" s="20">
        <v>78.06</v>
      </c>
      <c r="F1617" s="17">
        <v>471337</v>
      </c>
      <c r="G1617" s="19">
        <f>+B1617/C1617-1</f>
        <v>1.780681527030481E-2</v>
      </c>
    </row>
    <row r="1618" spans="1:7" x14ac:dyDescent="0.2">
      <c r="A1618" s="18">
        <v>43081</v>
      </c>
      <c r="B1618" s="20">
        <v>77.92</v>
      </c>
      <c r="C1618" s="20">
        <v>79.349999999999994</v>
      </c>
      <c r="D1618" s="20">
        <v>80.27</v>
      </c>
      <c r="E1618" s="20">
        <v>77.87</v>
      </c>
      <c r="F1618" s="17">
        <v>440944</v>
      </c>
      <c r="G1618" s="19">
        <f>+B1618/C1618-1</f>
        <v>-1.8021424070573278E-2</v>
      </c>
    </row>
    <row r="1619" spans="1:7" x14ac:dyDescent="0.2">
      <c r="A1619" s="18">
        <v>43051</v>
      </c>
      <c r="B1619" s="20">
        <v>79.540000000000006</v>
      </c>
      <c r="C1619" s="20">
        <v>78.86</v>
      </c>
      <c r="D1619" s="20">
        <v>80.11</v>
      </c>
      <c r="E1619" s="20">
        <v>78.540000000000006</v>
      </c>
      <c r="F1619" s="17">
        <v>564424</v>
      </c>
      <c r="G1619" s="19">
        <f>+B1619/C1619-1</f>
        <v>8.6228759827542412E-3</v>
      </c>
    </row>
    <row r="1620" spans="1:7" x14ac:dyDescent="0.2">
      <c r="A1620" s="18">
        <v>42959</v>
      </c>
      <c r="B1620" s="20">
        <v>78.66</v>
      </c>
      <c r="C1620" s="20">
        <v>79</v>
      </c>
      <c r="D1620" s="20">
        <v>79.63</v>
      </c>
      <c r="E1620" s="20">
        <v>78.540000000000006</v>
      </c>
      <c r="F1620" s="17">
        <v>544700</v>
      </c>
      <c r="G1620" s="19">
        <f>+B1620/C1620-1</f>
        <v>-4.3037974683545199E-3</v>
      </c>
    </row>
    <row r="1621" spans="1:7" x14ac:dyDescent="0.2">
      <c r="A1621" s="18">
        <v>42928</v>
      </c>
      <c r="B1621" s="20">
        <v>78.27</v>
      </c>
      <c r="C1621" s="20">
        <v>77.05</v>
      </c>
      <c r="D1621" s="20">
        <v>78.739999999999995</v>
      </c>
      <c r="E1621" s="20">
        <v>77.02</v>
      </c>
      <c r="F1621" s="17">
        <v>483883</v>
      </c>
      <c r="G1621" s="19">
        <f>+B1621/C1621-1</f>
        <v>1.583387410772219E-2</v>
      </c>
    </row>
    <row r="1622" spans="1:7" x14ac:dyDescent="0.2">
      <c r="A1622" s="18">
        <v>42898</v>
      </c>
      <c r="B1622" s="20">
        <v>77.05</v>
      </c>
      <c r="C1622" s="20">
        <v>75.77</v>
      </c>
      <c r="D1622" s="20">
        <v>77.67</v>
      </c>
      <c r="E1622" s="20">
        <v>75.58</v>
      </c>
      <c r="F1622" s="17">
        <v>604907</v>
      </c>
      <c r="G1622" s="19">
        <f>+B1622/C1622-1</f>
        <v>1.6893229510360319E-2</v>
      </c>
    </row>
    <row r="1623" spans="1:7" x14ac:dyDescent="0.2">
      <c r="A1623" s="18">
        <v>42867</v>
      </c>
      <c r="B1623" s="20">
        <v>76.260000000000005</v>
      </c>
      <c r="C1623" s="20">
        <v>76.180000000000007</v>
      </c>
      <c r="D1623" s="20">
        <v>77.714100000000002</v>
      </c>
      <c r="E1623" s="20">
        <v>75.39</v>
      </c>
      <c r="F1623" s="17">
        <v>1098540</v>
      </c>
      <c r="G1623" s="19">
        <f>+B1623/C1623-1</f>
        <v>1.050144394854291E-3</v>
      </c>
    </row>
    <row r="1624" spans="1:7" x14ac:dyDescent="0.2">
      <c r="A1624" s="18">
        <v>42837</v>
      </c>
      <c r="B1624" s="20">
        <v>76.66</v>
      </c>
      <c r="C1624" s="20">
        <v>81.569999999999993</v>
      </c>
      <c r="D1624" s="20">
        <v>81.709999999999994</v>
      </c>
      <c r="E1624" s="20">
        <v>76.59</v>
      </c>
      <c r="F1624" s="17">
        <v>844308</v>
      </c>
      <c r="G1624" s="19">
        <f>+B1624/C1624-1</f>
        <v>-6.0193698663724371E-2</v>
      </c>
    </row>
    <row r="1625" spans="1:7" x14ac:dyDescent="0.2">
      <c r="A1625" s="18">
        <v>42747</v>
      </c>
      <c r="B1625" s="20">
        <v>80.53</v>
      </c>
      <c r="C1625" s="20">
        <v>81.680000000000007</v>
      </c>
      <c r="D1625" s="20">
        <v>82.15</v>
      </c>
      <c r="E1625" s="20">
        <v>76.52</v>
      </c>
      <c r="F1625" s="17">
        <v>691726</v>
      </c>
      <c r="G1625" s="19">
        <f>+B1625/C1625-1</f>
        <v>-1.4079333986288023E-2</v>
      </c>
    </row>
    <row r="1626" spans="1:7" x14ac:dyDescent="0.2">
      <c r="A1626" s="14" t="s">
        <v>1105</v>
      </c>
      <c r="B1626" s="20">
        <v>82</v>
      </c>
      <c r="C1626" s="20">
        <v>81.58</v>
      </c>
      <c r="D1626" s="20">
        <v>82.25</v>
      </c>
      <c r="E1626" s="20">
        <v>80.540000000000006</v>
      </c>
      <c r="F1626" s="17">
        <v>449551</v>
      </c>
      <c r="G1626" s="19">
        <f>+B1626/C1626-1</f>
        <v>5.1483206668301307E-3</v>
      </c>
    </row>
    <row r="1627" spans="1:7" x14ac:dyDescent="0.2">
      <c r="A1627" s="14" t="s">
        <v>1106</v>
      </c>
      <c r="B1627" s="20">
        <v>80.849999999999994</v>
      </c>
      <c r="C1627" s="20">
        <v>84.71</v>
      </c>
      <c r="D1627" s="20">
        <v>84.73</v>
      </c>
      <c r="E1627" s="20">
        <v>79.7</v>
      </c>
      <c r="F1627" s="17">
        <v>815683</v>
      </c>
      <c r="G1627" s="19">
        <f>+B1627/C1627-1</f>
        <v>-4.5567229370794493E-2</v>
      </c>
    </row>
    <row r="1628" spans="1:7" x14ac:dyDescent="0.2">
      <c r="A1628" s="14" t="s">
        <v>1107</v>
      </c>
      <c r="B1628" s="20">
        <v>84.53</v>
      </c>
      <c r="C1628" s="20">
        <v>84.22</v>
      </c>
      <c r="D1628" s="20">
        <v>84.59</v>
      </c>
      <c r="E1628" s="20">
        <v>83.55</v>
      </c>
      <c r="F1628" s="17">
        <v>530458</v>
      </c>
      <c r="G1628" s="19">
        <f>+B1628/C1628-1</f>
        <v>3.6808359059605777E-3</v>
      </c>
    </row>
    <row r="1629" spans="1:7" x14ac:dyDescent="0.2">
      <c r="A1629" s="14" t="s">
        <v>1108</v>
      </c>
      <c r="B1629" s="20">
        <v>84.13</v>
      </c>
      <c r="C1629" s="20">
        <v>85.66</v>
      </c>
      <c r="D1629" s="20">
        <v>86.1</v>
      </c>
      <c r="E1629" s="20">
        <v>84.02</v>
      </c>
      <c r="F1629" s="17">
        <v>537349</v>
      </c>
      <c r="G1629" s="19">
        <f>+B1629/C1629-1</f>
        <v>-1.7861312164370813E-2</v>
      </c>
    </row>
    <row r="1630" spans="1:7" x14ac:dyDescent="0.2">
      <c r="A1630" s="14" t="s">
        <v>1109</v>
      </c>
      <c r="B1630" s="20">
        <v>85.59</v>
      </c>
      <c r="C1630" s="20">
        <v>85.02</v>
      </c>
      <c r="D1630" s="20">
        <v>85.87</v>
      </c>
      <c r="E1630" s="20">
        <v>85.02</v>
      </c>
      <c r="F1630" s="17">
        <v>218235</v>
      </c>
      <c r="G1630" s="19">
        <f>+B1630/C1630-1</f>
        <v>6.7043048694426233E-3</v>
      </c>
    </row>
    <row r="1631" spans="1:7" x14ac:dyDescent="0.2">
      <c r="A1631" s="14" t="s">
        <v>1110</v>
      </c>
      <c r="B1631" s="20">
        <v>84.78</v>
      </c>
      <c r="C1631" s="20">
        <v>85.27</v>
      </c>
      <c r="D1631" s="20">
        <v>85.295000000000002</v>
      </c>
      <c r="E1631" s="20">
        <v>83.706800000000001</v>
      </c>
      <c r="F1631" s="17">
        <v>388508</v>
      </c>
      <c r="G1631" s="19">
        <f>+B1631/C1631-1</f>
        <v>-5.7464524451741328E-3</v>
      </c>
    </row>
    <row r="1632" spans="1:7" x14ac:dyDescent="0.2">
      <c r="A1632" s="14" t="s">
        <v>1111</v>
      </c>
      <c r="B1632" s="20">
        <v>85.14</v>
      </c>
      <c r="C1632" s="20">
        <v>84.14</v>
      </c>
      <c r="D1632" s="20">
        <v>85.4</v>
      </c>
      <c r="E1632" s="20">
        <v>84</v>
      </c>
      <c r="F1632" s="17">
        <v>996651</v>
      </c>
      <c r="G1632" s="19">
        <f>+B1632/C1632-1</f>
        <v>1.1884953648680696E-2</v>
      </c>
    </row>
    <row r="1633" spans="1:7" x14ac:dyDescent="0.2">
      <c r="A1633" s="14" t="s">
        <v>1112</v>
      </c>
      <c r="B1633" s="20">
        <v>83.44</v>
      </c>
      <c r="C1633" s="20">
        <v>82.53</v>
      </c>
      <c r="D1633" s="20">
        <v>83.67</v>
      </c>
      <c r="E1633" s="20">
        <v>82.224999999999994</v>
      </c>
      <c r="F1633" s="17">
        <v>739785</v>
      </c>
      <c r="G1633" s="19">
        <f>+B1633/C1633-1</f>
        <v>1.1026293469041493E-2</v>
      </c>
    </row>
    <row r="1634" spans="1:7" x14ac:dyDescent="0.2">
      <c r="A1634" s="14" t="s">
        <v>1113</v>
      </c>
      <c r="B1634" s="20">
        <v>81.99</v>
      </c>
      <c r="C1634" s="20">
        <v>81.42</v>
      </c>
      <c r="D1634" s="20">
        <v>82.2</v>
      </c>
      <c r="E1634" s="20">
        <v>80.81</v>
      </c>
      <c r="F1634" s="17">
        <v>551250</v>
      </c>
      <c r="G1634" s="19">
        <f>+B1634/C1634-1</f>
        <v>7.0007369196756208E-3</v>
      </c>
    </row>
    <row r="1635" spans="1:7" x14ac:dyDescent="0.2">
      <c r="A1635" s="14" t="s">
        <v>1114</v>
      </c>
      <c r="B1635" s="20">
        <v>81.430000000000007</v>
      </c>
      <c r="C1635" s="20">
        <v>78.790000000000006</v>
      </c>
      <c r="D1635" s="20">
        <v>82.1</v>
      </c>
      <c r="E1635" s="20">
        <v>78.790000000000006</v>
      </c>
      <c r="F1635" s="17">
        <v>814779</v>
      </c>
      <c r="G1635" s="19">
        <f>+B1635/C1635-1</f>
        <v>3.350679020180225E-2</v>
      </c>
    </row>
    <row r="1636" spans="1:7" x14ac:dyDescent="0.2">
      <c r="A1636" s="14" t="s">
        <v>1115</v>
      </c>
      <c r="B1636" s="20">
        <v>78.5</v>
      </c>
      <c r="C1636" s="20">
        <v>79.349999999999994</v>
      </c>
      <c r="D1636" s="20">
        <v>79.36</v>
      </c>
      <c r="E1636" s="20">
        <v>77.95</v>
      </c>
      <c r="F1636" s="17">
        <v>329917</v>
      </c>
      <c r="G1636" s="19">
        <f>+B1636/C1636-1</f>
        <v>-1.0712035286704391E-2</v>
      </c>
    </row>
    <row r="1637" spans="1:7" x14ac:dyDescent="0.2">
      <c r="A1637" s="14" t="s">
        <v>1116</v>
      </c>
      <c r="B1637" s="20">
        <v>79.89</v>
      </c>
      <c r="C1637" s="20">
        <v>79.28</v>
      </c>
      <c r="D1637" s="20">
        <v>79.900000000000006</v>
      </c>
      <c r="E1637" s="20">
        <v>78.75</v>
      </c>
      <c r="F1637" s="17">
        <v>261332</v>
      </c>
      <c r="G1637" s="19">
        <f>+B1637/C1637-1</f>
        <v>7.6942482341069152E-3</v>
      </c>
    </row>
    <row r="1638" spans="1:7" x14ac:dyDescent="0.2">
      <c r="A1638" s="14" t="s">
        <v>1117</v>
      </c>
      <c r="B1638" s="20">
        <v>79.48</v>
      </c>
      <c r="C1638" s="20">
        <v>78.62</v>
      </c>
      <c r="D1638" s="20">
        <v>79.83</v>
      </c>
      <c r="E1638" s="20">
        <v>77.63</v>
      </c>
      <c r="F1638" s="17">
        <v>442304</v>
      </c>
      <c r="G1638" s="19">
        <f>+B1638/C1638-1</f>
        <v>1.0938692444670606E-2</v>
      </c>
    </row>
    <row r="1639" spans="1:7" x14ac:dyDescent="0.2">
      <c r="A1639" s="18">
        <v>43019</v>
      </c>
      <c r="B1639" s="20">
        <v>78.900000000000006</v>
      </c>
      <c r="C1639" s="20">
        <v>78.58</v>
      </c>
      <c r="D1639" s="20">
        <v>79.25</v>
      </c>
      <c r="E1639" s="20">
        <v>78.069999999999993</v>
      </c>
      <c r="F1639" s="17">
        <v>607783</v>
      </c>
      <c r="G1639" s="19">
        <f>+B1639/C1639-1</f>
        <v>4.0722830236701313E-3</v>
      </c>
    </row>
    <row r="1640" spans="1:7" x14ac:dyDescent="0.2">
      <c r="A1640" s="18">
        <v>42989</v>
      </c>
      <c r="B1640" s="20">
        <v>78.48</v>
      </c>
      <c r="C1640" s="20">
        <v>78.680000000000007</v>
      </c>
      <c r="D1640" s="20">
        <v>79.06</v>
      </c>
      <c r="E1640" s="20">
        <v>77.579700000000003</v>
      </c>
      <c r="F1640" s="17">
        <v>565282</v>
      </c>
      <c r="G1640" s="19">
        <f>+B1640/C1640-1</f>
        <v>-2.5419420437214901E-3</v>
      </c>
    </row>
    <row r="1641" spans="1:7" x14ac:dyDescent="0.2">
      <c r="A1641" s="18">
        <v>42958</v>
      </c>
      <c r="B1641" s="20">
        <v>79.41</v>
      </c>
      <c r="C1641" s="20">
        <v>79.739999999999995</v>
      </c>
      <c r="D1641" s="20">
        <v>80.094999999999999</v>
      </c>
      <c r="E1641" s="20">
        <v>78.91</v>
      </c>
      <c r="F1641" s="17">
        <v>682205</v>
      </c>
      <c r="G1641" s="19">
        <f>+B1641/C1641-1</f>
        <v>-4.138449962377666E-3</v>
      </c>
    </row>
    <row r="1642" spans="1:7" x14ac:dyDescent="0.2">
      <c r="A1642" s="18">
        <v>42927</v>
      </c>
      <c r="B1642" s="20">
        <v>79.87</v>
      </c>
      <c r="C1642" s="20">
        <v>82.07</v>
      </c>
      <c r="D1642" s="20">
        <v>82.49</v>
      </c>
      <c r="E1642" s="20">
        <v>79.72</v>
      </c>
      <c r="F1642" s="17">
        <v>680334</v>
      </c>
      <c r="G1642" s="19">
        <f>+B1642/C1642-1</f>
        <v>-2.6806384793468863E-2</v>
      </c>
    </row>
    <row r="1643" spans="1:7" x14ac:dyDescent="0.2">
      <c r="A1643" s="18">
        <v>42897</v>
      </c>
      <c r="B1643" s="20">
        <v>81.87</v>
      </c>
      <c r="C1643" s="20">
        <v>81.59</v>
      </c>
      <c r="D1643" s="20">
        <v>83.11</v>
      </c>
      <c r="E1643" s="20">
        <v>81.44</v>
      </c>
      <c r="F1643" s="17">
        <v>577357</v>
      </c>
      <c r="G1643" s="19">
        <f>+B1643/C1643-1</f>
        <v>3.4317931119010048E-3</v>
      </c>
    </row>
    <row r="1644" spans="1:7" x14ac:dyDescent="0.2">
      <c r="A1644" s="18">
        <v>42805</v>
      </c>
      <c r="B1644" s="20">
        <v>80.290000000000006</v>
      </c>
      <c r="C1644" s="20">
        <v>79.25</v>
      </c>
      <c r="D1644" s="20">
        <v>80.77</v>
      </c>
      <c r="E1644" s="20">
        <v>77.87</v>
      </c>
      <c r="F1644" s="17">
        <v>533394</v>
      </c>
      <c r="G1644" s="19">
        <f>+B1644/C1644-1</f>
        <v>1.3123028391167191E-2</v>
      </c>
    </row>
    <row r="1645" spans="1:7" x14ac:dyDescent="0.2">
      <c r="A1645" s="18">
        <v>42777</v>
      </c>
      <c r="B1645" s="20">
        <v>79.27</v>
      </c>
      <c r="C1645" s="20">
        <v>77.3</v>
      </c>
      <c r="D1645" s="20">
        <v>79.900000000000006</v>
      </c>
      <c r="E1645" s="20">
        <v>77</v>
      </c>
      <c r="F1645" s="17">
        <v>790319</v>
      </c>
      <c r="G1645" s="19">
        <f>+B1645/C1645-1</f>
        <v>2.5485122897800805E-2</v>
      </c>
    </row>
    <row r="1646" spans="1:7" x14ac:dyDescent="0.2">
      <c r="A1646" s="18">
        <v>42746</v>
      </c>
      <c r="B1646" s="20">
        <v>77.3</v>
      </c>
      <c r="C1646" s="20">
        <v>78.91</v>
      </c>
      <c r="D1646" s="20">
        <v>78.91</v>
      </c>
      <c r="E1646" s="20">
        <v>74.349999999999994</v>
      </c>
      <c r="F1646" s="17">
        <v>2693976</v>
      </c>
      <c r="G1646" s="19">
        <f>+B1646/C1646-1</f>
        <v>-2.0402990748954464E-2</v>
      </c>
    </row>
    <row r="1647" spans="1:7" x14ac:dyDescent="0.2">
      <c r="A1647" s="14" t="s">
        <v>1118</v>
      </c>
      <c r="B1647" s="20">
        <v>82.2</v>
      </c>
      <c r="C1647" s="20">
        <v>81.09</v>
      </c>
      <c r="D1647" s="20">
        <v>82.59</v>
      </c>
      <c r="E1647" s="20">
        <v>80.75</v>
      </c>
      <c r="F1647" s="17">
        <v>999773</v>
      </c>
      <c r="G1647" s="19">
        <f>+B1647/C1647-1</f>
        <v>1.3688494265630791E-2</v>
      </c>
    </row>
    <row r="1648" spans="1:7" x14ac:dyDescent="0.2">
      <c r="A1648" s="14" t="s">
        <v>1119</v>
      </c>
      <c r="B1648" s="20">
        <v>80.13</v>
      </c>
      <c r="C1648" s="20">
        <v>82</v>
      </c>
      <c r="D1648" s="20">
        <v>82</v>
      </c>
      <c r="E1648" s="20">
        <v>79.66</v>
      </c>
      <c r="F1648" s="17">
        <v>626742</v>
      </c>
      <c r="G1648" s="19">
        <f>+B1648/C1648-1</f>
        <v>-2.2804878048780508E-2</v>
      </c>
    </row>
    <row r="1649" spans="1:7" x14ac:dyDescent="0.2">
      <c r="A1649" s="14" t="s">
        <v>1120</v>
      </c>
      <c r="B1649" s="20">
        <v>82.01</v>
      </c>
      <c r="C1649" s="20">
        <v>81.63</v>
      </c>
      <c r="D1649" s="20">
        <v>82.52</v>
      </c>
      <c r="E1649" s="20">
        <v>81</v>
      </c>
      <c r="F1649" s="17">
        <v>436232</v>
      </c>
      <c r="G1649" s="19">
        <f>+B1649/C1649-1</f>
        <v>4.6551512924171146E-3</v>
      </c>
    </row>
    <row r="1650" spans="1:7" x14ac:dyDescent="0.2">
      <c r="A1650" s="14" t="s">
        <v>1121</v>
      </c>
      <c r="B1650" s="20">
        <v>80.98</v>
      </c>
      <c r="C1650" s="20">
        <v>80.05</v>
      </c>
      <c r="D1650" s="20">
        <v>81.209999999999994</v>
      </c>
      <c r="E1650" s="20">
        <v>79.88</v>
      </c>
      <c r="F1650" s="17">
        <v>279100</v>
      </c>
      <c r="G1650" s="19">
        <f>+B1650/C1650-1</f>
        <v>1.1617738913179299E-2</v>
      </c>
    </row>
    <row r="1651" spans="1:7" x14ac:dyDescent="0.2">
      <c r="A1651" s="14" t="s">
        <v>1122</v>
      </c>
      <c r="B1651" s="20">
        <v>79.77</v>
      </c>
      <c r="C1651" s="20">
        <v>79.989999999999995</v>
      </c>
      <c r="D1651" s="20">
        <v>80.772199999999998</v>
      </c>
      <c r="E1651" s="20">
        <v>79.27</v>
      </c>
      <c r="F1651" s="17">
        <v>220260</v>
      </c>
      <c r="G1651" s="19">
        <f>+B1651/C1651-1</f>
        <v>-2.7503437929741192E-3</v>
      </c>
    </row>
    <row r="1652" spans="1:7" x14ac:dyDescent="0.2">
      <c r="A1652" s="14" t="s">
        <v>1123</v>
      </c>
      <c r="B1652" s="20">
        <v>80.069999999999993</v>
      </c>
      <c r="C1652" s="20">
        <v>79.5</v>
      </c>
      <c r="D1652" s="20">
        <v>80.28</v>
      </c>
      <c r="E1652" s="20">
        <v>79.5</v>
      </c>
      <c r="F1652" s="17">
        <v>215641</v>
      </c>
      <c r="G1652" s="19">
        <f>+B1652/C1652-1</f>
        <v>7.16981132075456E-3</v>
      </c>
    </row>
    <row r="1653" spans="1:7" x14ac:dyDescent="0.2">
      <c r="A1653" s="14" t="s">
        <v>1124</v>
      </c>
      <c r="B1653" s="20">
        <v>79.48</v>
      </c>
      <c r="C1653" s="20">
        <v>80.22</v>
      </c>
      <c r="D1653" s="20">
        <v>80.400000000000006</v>
      </c>
      <c r="E1653" s="20">
        <v>79.36</v>
      </c>
      <c r="F1653" s="17">
        <v>186649</v>
      </c>
      <c r="G1653" s="19">
        <f>+B1653/C1653-1</f>
        <v>-9.2246322612814513E-3</v>
      </c>
    </row>
    <row r="1654" spans="1:7" x14ac:dyDescent="0.2">
      <c r="A1654" s="14" t="s">
        <v>1125</v>
      </c>
      <c r="B1654" s="20">
        <v>80.069999999999993</v>
      </c>
      <c r="C1654" s="20">
        <v>79.930000000000007</v>
      </c>
      <c r="D1654" s="20">
        <v>80.55</v>
      </c>
      <c r="E1654" s="20">
        <v>79.58</v>
      </c>
      <c r="F1654" s="17">
        <v>255274</v>
      </c>
      <c r="G1654" s="19">
        <f>+B1654/C1654-1</f>
        <v>1.7515325910169022E-3</v>
      </c>
    </row>
    <row r="1655" spans="1:7" x14ac:dyDescent="0.2">
      <c r="A1655" s="14" t="s">
        <v>1126</v>
      </c>
      <c r="B1655" s="20">
        <v>79.239999999999995</v>
      </c>
      <c r="C1655" s="20">
        <v>79.14</v>
      </c>
      <c r="D1655" s="20">
        <v>79.5</v>
      </c>
      <c r="E1655" s="20">
        <v>78.209999999999994</v>
      </c>
      <c r="F1655" s="17">
        <v>285064</v>
      </c>
      <c r="G1655" s="19">
        <f>+B1655/C1655-1</f>
        <v>1.2635835228707037E-3</v>
      </c>
    </row>
    <row r="1656" spans="1:7" x14ac:dyDescent="0.2">
      <c r="A1656" s="14" t="s">
        <v>1127</v>
      </c>
      <c r="B1656" s="20">
        <v>79.58</v>
      </c>
      <c r="C1656" s="20">
        <v>79.3</v>
      </c>
      <c r="D1656" s="20">
        <v>79.9499</v>
      </c>
      <c r="E1656" s="20">
        <v>78.42</v>
      </c>
      <c r="F1656" s="17">
        <v>247832</v>
      </c>
      <c r="G1656" s="19">
        <f>+B1656/C1656-1</f>
        <v>3.5308953341739446E-3</v>
      </c>
    </row>
    <row r="1657" spans="1:7" x14ac:dyDescent="0.2">
      <c r="A1657" s="14" t="s">
        <v>1128</v>
      </c>
      <c r="B1657" s="20">
        <v>78.88</v>
      </c>
      <c r="C1657" s="20">
        <v>78.98</v>
      </c>
      <c r="D1657" s="20">
        <v>79.569999999999993</v>
      </c>
      <c r="E1657" s="20">
        <v>78.650000000000006</v>
      </c>
      <c r="F1657" s="17">
        <v>238289</v>
      </c>
      <c r="G1657" s="19">
        <f>+B1657/C1657-1</f>
        <v>-1.2661433274248068E-3</v>
      </c>
    </row>
    <row r="1658" spans="1:7" x14ac:dyDescent="0.2">
      <c r="A1658" s="14" t="s">
        <v>1129</v>
      </c>
      <c r="B1658" s="20">
        <v>78.989999999999995</v>
      </c>
      <c r="C1658" s="20">
        <v>79.94</v>
      </c>
      <c r="D1658" s="20">
        <v>80.069999999999993</v>
      </c>
      <c r="E1658" s="20">
        <v>78.8</v>
      </c>
      <c r="F1658" s="17">
        <v>463968</v>
      </c>
      <c r="G1658" s="19">
        <f>+B1658/C1658-1</f>
        <v>-1.1883912934701035E-2</v>
      </c>
    </row>
    <row r="1659" spans="1:7" x14ac:dyDescent="0.2">
      <c r="A1659" s="14" t="s">
        <v>1130</v>
      </c>
      <c r="B1659" s="20">
        <v>79.89</v>
      </c>
      <c r="C1659" s="20">
        <v>79.44</v>
      </c>
      <c r="D1659" s="20">
        <v>79.900000000000006</v>
      </c>
      <c r="E1659" s="20">
        <v>79.010000000000005</v>
      </c>
      <c r="F1659" s="17">
        <v>278142</v>
      </c>
      <c r="G1659" s="19">
        <f>+B1659/C1659-1</f>
        <v>5.6646525679757698E-3</v>
      </c>
    </row>
    <row r="1660" spans="1:7" x14ac:dyDescent="0.2">
      <c r="A1660" s="18">
        <v>43079</v>
      </c>
      <c r="B1660" s="20">
        <v>79.25</v>
      </c>
      <c r="C1660" s="20">
        <v>78.89</v>
      </c>
      <c r="D1660" s="20">
        <v>79.978999999999999</v>
      </c>
      <c r="E1660" s="20">
        <v>78.78</v>
      </c>
      <c r="F1660" s="17">
        <v>305399</v>
      </c>
      <c r="G1660" s="19">
        <f>+B1660/C1660-1</f>
        <v>4.5633160096336667E-3</v>
      </c>
    </row>
    <row r="1661" spans="1:7" x14ac:dyDescent="0.2">
      <c r="A1661" s="18">
        <v>43049</v>
      </c>
      <c r="B1661" s="20">
        <v>78.8</v>
      </c>
      <c r="C1661" s="20">
        <v>78.37</v>
      </c>
      <c r="D1661" s="20">
        <v>79.069999999999993</v>
      </c>
      <c r="E1661" s="20">
        <v>78.069999999999993</v>
      </c>
      <c r="F1661" s="17">
        <v>285746</v>
      </c>
      <c r="G1661" s="19">
        <f>+B1661/C1661-1</f>
        <v>5.4867934158477905E-3</v>
      </c>
    </row>
    <row r="1662" spans="1:7" x14ac:dyDescent="0.2">
      <c r="A1662" s="18">
        <v>43018</v>
      </c>
      <c r="B1662" s="20">
        <v>78.41</v>
      </c>
      <c r="C1662" s="20">
        <v>78.37</v>
      </c>
      <c r="D1662" s="20">
        <v>78.97</v>
      </c>
      <c r="E1662" s="20">
        <v>77.665000000000006</v>
      </c>
      <c r="F1662" s="17">
        <v>425227</v>
      </c>
      <c r="G1662" s="19">
        <f>+B1662/C1662-1</f>
        <v>5.1039938752062142E-4</v>
      </c>
    </row>
    <row r="1663" spans="1:7" x14ac:dyDescent="0.2">
      <c r="A1663" s="18">
        <v>42988</v>
      </c>
      <c r="B1663" s="20">
        <v>78.209999999999994</v>
      </c>
      <c r="C1663" s="20">
        <v>77.8</v>
      </c>
      <c r="D1663" s="20">
        <v>78.86</v>
      </c>
      <c r="E1663" s="20">
        <v>77.575000000000003</v>
      </c>
      <c r="F1663" s="17">
        <v>372410</v>
      </c>
      <c r="G1663" s="19">
        <f>+B1663/C1663-1</f>
        <v>5.269922879177269E-3</v>
      </c>
    </row>
    <row r="1664" spans="1:7" x14ac:dyDescent="0.2">
      <c r="A1664" s="18">
        <v>42896</v>
      </c>
      <c r="B1664" s="20">
        <v>77.790000000000006</v>
      </c>
      <c r="C1664" s="20">
        <v>75.930000000000007</v>
      </c>
      <c r="D1664" s="20">
        <v>77.89</v>
      </c>
      <c r="E1664" s="20">
        <v>75.5</v>
      </c>
      <c r="F1664" s="17">
        <v>466528</v>
      </c>
      <c r="G1664" s="19">
        <f>+B1664/C1664-1</f>
        <v>2.4496246542868416E-2</v>
      </c>
    </row>
    <row r="1665" spans="1:7" x14ac:dyDescent="0.2">
      <c r="A1665" s="18">
        <v>42865</v>
      </c>
      <c r="B1665" s="20">
        <v>76.03</v>
      </c>
      <c r="C1665" s="20">
        <v>74.73</v>
      </c>
      <c r="D1665" s="20">
        <v>76.069999999999993</v>
      </c>
      <c r="E1665" s="20">
        <v>74.11</v>
      </c>
      <c r="F1665" s="17">
        <v>306215</v>
      </c>
      <c r="G1665" s="19">
        <f>+B1665/C1665-1</f>
        <v>1.7395958784959253E-2</v>
      </c>
    </row>
    <row r="1666" spans="1:7" x14ac:dyDescent="0.2">
      <c r="A1666" s="18">
        <v>42835</v>
      </c>
      <c r="B1666" s="20">
        <v>74.459999999999994</v>
      </c>
      <c r="C1666" s="20">
        <v>75.02</v>
      </c>
      <c r="D1666" s="20">
        <v>75.27</v>
      </c>
      <c r="E1666" s="20">
        <v>74.08</v>
      </c>
      <c r="F1666" s="17">
        <v>311931</v>
      </c>
      <c r="G1666" s="19">
        <f>+B1666/C1666-1</f>
        <v>-7.4646760863770201E-3</v>
      </c>
    </row>
    <row r="1667" spans="1:7" x14ac:dyDescent="0.2">
      <c r="A1667" s="18">
        <v>42804</v>
      </c>
      <c r="B1667" s="20">
        <v>75.05</v>
      </c>
      <c r="C1667" s="20">
        <v>74.819999999999993</v>
      </c>
      <c r="D1667" s="20">
        <v>75.98</v>
      </c>
      <c r="E1667" s="20">
        <v>74.599999999999994</v>
      </c>
      <c r="F1667" s="17">
        <v>329633</v>
      </c>
      <c r="G1667" s="19">
        <f>+B1667/C1667-1</f>
        <v>3.0740443731622769E-3</v>
      </c>
    </row>
    <row r="1668" spans="1:7" x14ac:dyDescent="0.2">
      <c r="A1668" s="18">
        <v>42776</v>
      </c>
      <c r="B1668" s="20">
        <v>74.819999999999993</v>
      </c>
      <c r="C1668" s="20">
        <v>75.010000000000005</v>
      </c>
      <c r="D1668" s="20">
        <v>75.888999999999996</v>
      </c>
      <c r="E1668" s="20">
        <v>73.61</v>
      </c>
      <c r="F1668" s="17">
        <v>471898</v>
      </c>
      <c r="G1668" s="19">
        <f>+B1668/C1668-1</f>
        <v>-2.5329956005867293E-3</v>
      </c>
    </row>
    <row r="1669" spans="1:7" x14ac:dyDescent="0.2">
      <c r="A1669" s="14" t="s">
        <v>1131</v>
      </c>
      <c r="B1669" s="20">
        <v>74.959999999999994</v>
      </c>
      <c r="C1669" s="20">
        <v>74.709999999999994</v>
      </c>
      <c r="D1669" s="20">
        <v>75.19</v>
      </c>
      <c r="E1669" s="20">
        <v>74.38</v>
      </c>
      <c r="F1669" s="17">
        <v>564331</v>
      </c>
      <c r="G1669" s="19">
        <f>+B1669/C1669-1</f>
        <v>3.3462722527104471E-3</v>
      </c>
    </row>
    <row r="1670" spans="1:7" x14ac:dyDescent="0.2">
      <c r="A1670" s="14" t="s">
        <v>1132</v>
      </c>
      <c r="B1670" s="20">
        <v>74.75</v>
      </c>
      <c r="C1670" s="20">
        <v>74.88</v>
      </c>
      <c r="D1670" s="20">
        <v>75.116500000000002</v>
      </c>
      <c r="E1670" s="20">
        <v>74.290000000000006</v>
      </c>
      <c r="F1670" s="17">
        <v>366068</v>
      </c>
      <c r="G1670" s="19">
        <f>+B1670/C1670-1</f>
        <v>-1.7361111111110494E-3</v>
      </c>
    </row>
    <row r="1671" spans="1:7" x14ac:dyDescent="0.2">
      <c r="A1671" s="14" t="s">
        <v>1133</v>
      </c>
      <c r="B1671" s="20">
        <v>75.010000000000005</v>
      </c>
      <c r="C1671" s="20">
        <v>73.540000000000006</v>
      </c>
      <c r="D1671" s="20">
        <v>75.66</v>
      </c>
      <c r="E1671" s="20">
        <v>73.48</v>
      </c>
      <c r="F1671" s="17">
        <v>732519</v>
      </c>
      <c r="G1671" s="19">
        <f>+B1671/C1671-1</f>
        <v>1.9989121566494461E-2</v>
      </c>
    </row>
    <row r="1672" spans="1:7" x14ac:dyDescent="0.2">
      <c r="A1672" s="14" t="s">
        <v>1134</v>
      </c>
      <c r="B1672" s="20">
        <v>73.45</v>
      </c>
      <c r="C1672" s="20">
        <v>74.69</v>
      </c>
      <c r="D1672" s="20">
        <v>74.690299999999993</v>
      </c>
      <c r="E1672" s="20">
        <v>73.02</v>
      </c>
      <c r="F1672" s="17">
        <v>481493</v>
      </c>
      <c r="G1672" s="19">
        <f>+B1672/C1672-1</f>
        <v>-1.6601954746284564E-2</v>
      </c>
    </row>
    <row r="1673" spans="1:7" x14ac:dyDescent="0.2">
      <c r="A1673" s="14" t="s">
        <v>1135</v>
      </c>
      <c r="B1673" s="20">
        <v>74.22</v>
      </c>
      <c r="C1673" s="20">
        <v>76.05</v>
      </c>
      <c r="D1673" s="20">
        <v>76.219200000000001</v>
      </c>
      <c r="E1673" s="20">
        <v>73.040000000000006</v>
      </c>
      <c r="F1673" s="17">
        <v>547060</v>
      </c>
      <c r="G1673" s="19">
        <f>+B1673/C1673-1</f>
        <v>-2.4063116370808602E-2</v>
      </c>
    </row>
    <row r="1674" spans="1:7" x14ac:dyDescent="0.2">
      <c r="A1674" s="14" t="s">
        <v>1136</v>
      </c>
      <c r="B1674" s="20">
        <v>76.08</v>
      </c>
      <c r="C1674" s="20">
        <v>75.56</v>
      </c>
      <c r="D1674" s="20">
        <v>76.75</v>
      </c>
      <c r="E1674" s="20">
        <v>75.36</v>
      </c>
      <c r="F1674" s="17">
        <v>403230</v>
      </c>
      <c r="G1674" s="19">
        <f>+B1674/C1674-1</f>
        <v>6.8819481206987554E-3</v>
      </c>
    </row>
    <row r="1675" spans="1:7" x14ac:dyDescent="0.2">
      <c r="A1675" s="14" t="s">
        <v>1137</v>
      </c>
      <c r="B1675" s="20">
        <v>75.790000000000006</v>
      </c>
      <c r="C1675" s="20">
        <v>74.8</v>
      </c>
      <c r="D1675" s="20">
        <v>76.31</v>
      </c>
      <c r="E1675" s="20">
        <v>74.099999999999994</v>
      </c>
      <c r="F1675" s="17">
        <v>346034</v>
      </c>
      <c r="G1675" s="19">
        <f>+B1675/C1675-1</f>
        <v>1.3235294117647234E-2</v>
      </c>
    </row>
    <row r="1676" spans="1:7" x14ac:dyDescent="0.2">
      <c r="A1676" s="14" t="s">
        <v>1138</v>
      </c>
      <c r="B1676" s="20">
        <v>74.819999999999993</v>
      </c>
      <c r="C1676" s="20">
        <v>74.78</v>
      </c>
      <c r="D1676" s="20">
        <v>75.06</v>
      </c>
      <c r="E1676" s="20">
        <v>74.13</v>
      </c>
      <c r="F1676" s="17">
        <v>185275</v>
      </c>
      <c r="G1676" s="19">
        <f>+B1676/C1676-1</f>
        <v>5.3490238031539405E-4</v>
      </c>
    </row>
    <row r="1677" spans="1:7" x14ac:dyDescent="0.2">
      <c r="A1677" s="14" t="s">
        <v>1139</v>
      </c>
      <c r="B1677" s="20">
        <v>74.78</v>
      </c>
      <c r="C1677" s="20">
        <v>75.25</v>
      </c>
      <c r="D1677" s="20">
        <v>75.27</v>
      </c>
      <c r="E1677" s="20">
        <v>74.62</v>
      </c>
      <c r="F1677" s="17">
        <v>239205</v>
      </c>
      <c r="G1677" s="19">
        <f>+B1677/C1677-1</f>
        <v>-6.2458471760796774E-3</v>
      </c>
    </row>
    <row r="1678" spans="1:7" x14ac:dyDescent="0.2">
      <c r="A1678" s="14" t="s">
        <v>1140</v>
      </c>
      <c r="B1678" s="20">
        <v>75.08</v>
      </c>
      <c r="C1678" s="20">
        <v>74.959999999999994</v>
      </c>
      <c r="D1678" s="20">
        <v>75.436199999999999</v>
      </c>
      <c r="E1678" s="20">
        <v>74.8</v>
      </c>
      <c r="F1678" s="17">
        <v>300856</v>
      </c>
      <c r="G1678" s="19">
        <f>+B1678/C1678-1</f>
        <v>1.6008537886873508E-3</v>
      </c>
    </row>
    <row r="1679" spans="1:7" x14ac:dyDescent="0.2">
      <c r="A1679" s="14" t="s">
        <v>1141</v>
      </c>
      <c r="B1679" s="20">
        <v>74.790000000000006</v>
      </c>
      <c r="C1679" s="20">
        <v>74.989999999999995</v>
      </c>
      <c r="D1679" s="20">
        <v>75.2</v>
      </c>
      <c r="E1679" s="20">
        <v>74.52</v>
      </c>
      <c r="F1679" s="17">
        <v>739688</v>
      </c>
      <c r="G1679" s="19">
        <f>+B1679/C1679-1</f>
        <v>-2.667022269635777E-3</v>
      </c>
    </row>
    <row r="1680" spans="1:7" x14ac:dyDescent="0.2">
      <c r="A1680" s="14" t="s">
        <v>1142</v>
      </c>
      <c r="B1680" s="20">
        <v>74.959999999999994</v>
      </c>
      <c r="C1680" s="20">
        <v>74.75</v>
      </c>
      <c r="D1680" s="20">
        <v>75.09</v>
      </c>
      <c r="E1680" s="20">
        <v>74.22</v>
      </c>
      <c r="F1680" s="17">
        <v>275557</v>
      </c>
      <c r="G1680" s="19">
        <f>+B1680/C1680-1</f>
        <v>2.8093645484950081E-3</v>
      </c>
    </row>
    <row r="1681" spans="1:7" x14ac:dyDescent="0.2">
      <c r="A1681" s="14" t="s">
        <v>1143</v>
      </c>
      <c r="B1681" s="20">
        <v>74.92</v>
      </c>
      <c r="C1681" s="20">
        <v>74.989999999999995</v>
      </c>
      <c r="D1681" s="20">
        <v>75.22</v>
      </c>
      <c r="E1681" s="20">
        <v>74.599999999999994</v>
      </c>
      <c r="F1681" s="17">
        <v>261525</v>
      </c>
      <c r="G1681" s="19">
        <f>+B1681/C1681-1</f>
        <v>-9.3345779437248311E-4</v>
      </c>
    </row>
    <row r="1682" spans="1:7" x14ac:dyDescent="0.2">
      <c r="A1682" s="18">
        <v>43078</v>
      </c>
      <c r="B1682" s="20">
        <v>74.73</v>
      </c>
      <c r="C1682" s="20">
        <v>75.27</v>
      </c>
      <c r="D1682" s="20">
        <v>75.3</v>
      </c>
      <c r="E1682" s="20">
        <v>74.02</v>
      </c>
      <c r="F1682" s="17">
        <v>336577</v>
      </c>
      <c r="G1682" s="19">
        <f>+B1682/C1682-1</f>
        <v>-7.1741729772817342E-3</v>
      </c>
    </row>
    <row r="1683" spans="1:7" x14ac:dyDescent="0.2">
      <c r="A1683" s="18">
        <v>43048</v>
      </c>
      <c r="B1683" s="20">
        <v>75.27</v>
      </c>
      <c r="C1683" s="20">
        <v>74.16</v>
      </c>
      <c r="D1683" s="20">
        <v>75.5</v>
      </c>
      <c r="E1683" s="20">
        <v>73.9328</v>
      </c>
      <c r="F1683" s="17">
        <v>368868</v>
      </c>
      <c r="G1683" s="19">
        <f>+B1683/C1683-1</f>
        <v>1.4967637540453049E-2</v>
      </c>
    </row>
    <row r="1684" spans="1:7" x14ac:dyDescent="0.2">
      <c r="A1684" s="18">
        <v>42956</v>
      </c>
      <c r="B1684" s="20">
        <v>73.63</v>
      </c>
      <c r="C1684" s="20">
        <v>73.87</v>
      </c>
      <c r="D1684" s="20">
        <v>74.180000000000007</v>
      </c>
      <c r="E1684" s="20">
        <v>73.31</v>
      </c>
      <c r="F1684" s="17">
        <v>255433</v>
      </c>
      <c r="G1684" s="19">
        <f>+B1684/C1684-1</f>
        <v>-3.2489508596184047E-3</v>
      </c>
    </row>
    <row r="1685" spans="1:7" x14ac:dyDescent="0.2">
      <c r="A1685" s="18">
        <v>42925</v>
      </c>
      <c r="B1685" s="20">
        <v>73.86</v>
      </c>
      <c r="C1685" s="20">
        <v>73.73</v>
      </c>
      <c r="D1685" s="20">
        <v>74.625</v>
      </c>
      <c r="E1685" s="20">
        <v>73.3</v>
      </c>
      <c r="F1685" s="17">
        <v>319963</v>
      </c>
      <c r="G1685" s="19">
        <f>+B1685/C1685-1</f>
        <v>1.7631900176318105E-3</v>
      </c>
    </row>
    <row r="1686" spans="1:7" x14ac:dyDescent="0.2">
      <c r="A1686" s="18">
        <v>42895</v>
      </c>
      <c r="B1686" s="20">
        <v>73.290000000000006</v>
      </c>
      <c r="C1686" s="20">
        <v>74.83</v>
      </c>
      <c r="D1686" s="20">
        <v>74.92</v>
      </c>
      <c r="E1686" s="20">
        <v>72.91</v>
      </c>
      <c r="F1686" s="17">
        <v>389256</v>
      </c>
      <c r="G1686" s="19">
        <f>+B1686/C1686-1</f>
        <v>-2.0579981290925975E-2</v>
      </c>
    </row>
    <row r="1687" spans="1:7" x14ac:dyDescent="0.2">
      <c r="A1687" s="18">
        <v>42864</v>
      </c>
      <c r="B1687" s="20">
        <v>74.650000000000006</v>
      </c>
      <c r="C1687" s="20">
        <v>74.5</v>
      </c>
      <c r="D1687" s="20">
        <v>75.41</v>
      </c>
      <c r="E1687" s="20">
        <v>73.75</v>
      </c>
      <c r="F1687" s="17">
        <v>325416</v>
      </c>
      <c r="G1687" s="19">
        <f>+B1687/C1687-1</f>
        <v>2.0134228187920211E-3</v>
      </c>
    </row>
    <row r="1688" spans="1:7" x14ac:dyDescent="0.2">
      <c r="A1688" s="18">
        <v>42744</v>
      </c>
      <c r="B1688" s="20">
        <v>74.77</v>
      </c>
      <c r="C1688" s="20">
        <v>74.7</v>
      </c>
      <c r="D1688" s="20">
        <v>75.569999999999993</v>
      </c>
      <c r="E1688" s="20">
        <v>74.52</v>
      </c>
      <c r="F1688" s="17">
        <v>548487</v>
      </c>
      <c r="G1688" s="19">
        <f>+B1688/C1688-1</f>
        <v>9.3708165997319348E-4</v>
      </c>
    </row>
    <row r="1689" spans="1:7" x14ac:dyDescent="0.2">
      <c r="A1689" s="14" t="s">
        <v>1144</v>
      </c>
      <c r="B1689" s="20">
        <v>74.61</v>
      </c>
      <c r="C1689" s="20">
        <v>73.540000000000006</v>
      </c>
      <c r="D1689" s="20">
        <v>74.69</v>
      </c>
      <c r="E1689" s="20">
        <v>73.540000000000006</v>
      </c>
      <c r="F1689" s="17">
        <v>398441</v>
      </c>
      <c r="G1689" s="19">
        <f>+B1689/C1689-1</f>
        <v>1.4549904813706771E-2</v>
      </c>
    </row>
    <row r="1690" spans="1:7" x14ac:dyDescent="0.2">
      <c r="A1690" s="14" t="s">
        <v>1145</v>
      </c>
      <c r="B1690" s="20">
        <v>73.349999999999994</v>
      </c>
      <c r="C1690" s="20">
        <v>72</v>
      </c>
      <c r="D1690" s="20">
        <v>73.569999999999993</v>
      </c>
      <c r="E1690" s="20">
        <v>71.78</v>
      </c>
      <c r="F1690" s="17">
        <v>419857</v>
      </c>
      <c r="G1690" s="19">
        <f>+B1690/C1690-1</f>
        <v>1.8749999999999822E-2</v>
      </c>
    </row>
    <row r="1691" spans="1:7" x14ac:dyDescent="0.2">
      <c r="A1691" s="14" t="s">
        <v>1146</v>
      </c>
      <c r="B1691" s="20">
        <v>71.930000000000007</v>
      </c>
      <c r="C1691" s="20">
        <v>71.91</v>
      </c>
      <c r="D1691" s="20">
        <v>72.56</v>
      </c>
      <c r="E1691" s="20">
        <v>71.396799999999999</v>
      </c>
      <c r="F1691" s="17">
        <v>521092</v>
      </c>
      <c r="G1691" s="19">
        <f>+B1691/C1691-1</f>
        <v>2.7812543457117478E-4</v>
      </c>
    </row>
    <row r="1692" spans="1:7" x14ac:dyDescent="0.2">
      <c r="A1692" s="14" t="s">
        <v>1147</v>
      </c>
      <c r="B1692" s="20">
        <v>72.739999999999995</v>
      </c>
      <c r="C1692" s="20">
        <v>73</v>
      </c>
      <c r="D1692" s="20">
        <v>73.11</v>
      </c>
      <c r="E1692" s="20">
        <v>71.900099999999995</v>
      </c>
      <c r="F1692" s="17">
        <v>399152</v>
      </c>
      <c r="G1692" s="19">
        <f>+B1692/C1692-1</f>
        <v>-3.5616438356165236E-3</v>
      </c>
    </row>
    <row r="1693" spans="1:7" x14ac:dyDescent="0.2">
      <c r="A1693" s="14" t="s">
        <v>1148</v>
      </c>
      <c r="B1693" s="20">
        <v>72.77</v>
      </c>
      <c r="C1693" s="20">
        <v>73.77</v>
      </c>
      <c r="D1693" s="20">
        <v>74.44</v>
      </c>
      <c r="E1693" s="20">
        <v>72.710999999999999</v>
      </c>
      <c r="F1693" s="17">
        <v>261575</v>
      </c>
      <c r="G1693" s="19">
        <f>+B1693/C1693-1</f>
        <v>-1.3555645926528359E-2</v>
      </c>
    </row>
    <row r="1694" spans="1:7" x14ac:dyDescent="0.2">
      <c r="A1694" s="14" t="s">
        <v>1149</v>
      </c>
      <c r="B1694" s="20">
        <v>73.459999999999994</v>
      </c>
      <c r="C1694" s="20">
        <v>74.39</v>
      </c>
      <c r="D1694" s="20">
        <v>74.63</v>
      </c>
      <c r="E1694" s="20">
        <v>72.89</v>
      </c>
      <c r="F1694" s="17">
        <v>433661</v>
      </c>
      <c r="G1694" s="19">
        <f>+B1694/C1694-1</f>
        <v>-1.2501680333378284E-2</v>
      </c>
    </row>
    <row r="1695" spans="1:7" x14ac:dyDescent="0.2">
      <c r="A1695" s="14" t="s">
        <v>1150</v>
      </c>
      <c r="B1695" s="20">
        <v>73.98</v>
      </c>
      <c r="C1695" s="20">
        <v>73.22</v>
      </c>
      <c r="D1695" s="20">
        <v>74.819999999999993</v>
      </c>
      <c r="E1695" s="20">
        <v>72.55</v>
      </c>
      <c r="F1695" s="17">
        <v>669013</v>
      </c>
      <c r="G1695" s="19">
        <f>+B1695/C1695-1</f>
        <v>1.0379677683693078E-2</v>
      </c>
    </row>
    <row r="1696" spans="1:7" x14ac:dyDescent="0.2">
      <c r="A1696" s="14" t="s">
        <v>1151</v>
      </c>
      <c r="B1696" s="20">
        <v>73.84</v>
      </c>
      <c r="C1696" s="20">
        <v>71.63</v>
      </c>
      <c r="D1696" s="20">
        <v>74.08</v>
      </c>
      <c r="E1696" s="20">
        <v>71.63</v>
      </c>
      <c r="F1696" s="17">
        <v>579484</v>
      </c>
      <c r="G1696" s="19">
        <f>+B1696/C1696-1</f>
        <v>3.0852994555353952E-2</v>
      </c>
    </row>
    <row r="1697" spans="1:7" x14ac:dyDescent="0.2">
      <c r="A1697" s="14" t="s">
        <v>1152</v>
      </c>
      <c r="B1697" s="20">
        <v>71.27</v>
      </c>
      <c r="C1697" s="20">
        <v>70.22</v>
      </c>
      <c r="D1697" s="20">
        <v>71.45</v>
      </c>
      <c r="E1697" s="20">
        <v>70</v>
      </c>
      <c r="F1697" s="17">
        <v>281787</v>
      </c>
      <c r="G1697" s="19">
        <f>+B1697/C1697-1</f>
        <v>1.4953004841925299E-2</v>
      </c>
    </row>
    <row r="1698" spans="1:7" x14ac:dyDescent="0.2">
      <c r="A1698" s="14" t="s">
        <v>1153</v>
      </c>
      <c r="B1698" s="20">
        <v>70.25</v>
      </c>
      <c r="C1698" s="20">
        <v>70.02</v>
      </c>
      <c r="D1698" s="20">
        <v>70.819999999999993</v>
      </c>
      <c r="E1698" s="20">
        <v>69.739999999999995</v>
      </c>
      <c r="F1698" s="17">
        <v>329062</v>
      </c>
      <c r="G1698" s="19">
        <f>+B1698/C1698-1</f>
        <v>3.2847757783491804E-3</v>
      </c>
    </row>
    <row r="1699" spans="1:7" x14ac:dyDescent="0.2">
      <c r="A1699" s="14" t="s">
        <v>1154</v>
      </c>
      <c r="B1699" s="20">
        <v>70.45</v>
      </c>
      <c r="C1699" s="20">
        <v>71</v>
      </c>
      <c r="D1699" s="20">
        <v>72.040000000000006</v>
      </c>
      <c r="E1699" s="20">
        <v>70.38</v>
      </c>
      <c r="F1699" s="17">
        <v>341279</v>
      </c>
      <c r="G1699" s="19">
        <f>+B1699/C1699-1</f>
        <v>-7.7464788732394263E-3</v>
      </c>
    </row>
    <row r="1700" spans="1:7" x14ac:dyDescent="0.2">
      <c r="A1700" s="14" t="s">
        <v>1155</v>
      </c>
      <c r="B1700" s="20">
        <v>71.41</v>
      </c>
      <c r="C1700" s="20">
        <v>71.55</v>
      </c>
      <c r="D1700" s="20">
        <v>72.06</v>
      </c>
      <c r="E1700" s="20">
        <v>71.180000000000007</v>
      </c>
      <c r="F1700" s="17">
        <v>275362</v>
      </c>
      <c r="G1700" s="19">
        <f>+B1700/C1700-1</f>
        <v>-1.9566736547869112E-3</v>
      </c>
    </row>
    <row r="1701" spans="1:7" x14ac:dyDescent="0.2">
      <c r="A1701" s="14" t="s">
        <v>1156</v>
      </c>
      <c r="B1701" s="20">
        <v>71.53</v>
      </c>
      <c r="C1701" s="20">
        <v>71.09</v>
      </c>
      <c r="D1701" s="20">
        <v>71.97</v>
      </c>
      <c r="E1701" s="20">
        <v>70.337199999999996</v>
      </c>
      <c r="F1701" s="17">
        <v>350576</v>
      </c>
      <c r="G1701" s="19">
        <f>+B1701/C1701-1</f>
        <v>6.1893374595582973E-3</v>
      </c>
    </row>
    <row r="1702" spans="1:7" x14ac:dyDescent="0.2">
      <c r="A1702" s="14" t="s">
        <v>1157</v>
      </c>
      <c r="B1702" s="20">
        <v>71.03</v>
      </c>
      <c r="C1702" s="20">
        <v>69.599999999999994</v>
      </c>
      <c r="D1702" s="20">
        <v>71.099999999999994</v>
      </c>
      <c r="E1702" s="20">
        <v>69.599999999999994</v>
      </c>
      <c r="F1702" s="17">
        <v>355412</v>
      </c>
      <c r="G1702" s="19">
        <f>+B1702/C1702-1</f>
        <v>2.054597701149441E-2</v>
      </c>
    </row>
    <row r="1703" spans="1:7" x14ac:dyDescent="0.2">
      <c r="A1703" s="18">
        <v>43047</v>
      </c>
      <c r="B1703" s="20">
        <v>68.959999999999994</v>
      </c>
      <c r="C1703" s="20">
        <v>67.64</v>
      </c>
      <c r="D1703" s="20">
        <v>69.150000000000006</v>
      </c>
      <c r="E1703" s="20">
        <v>67.34</v>
      </c>
      <c r="F1703" s="17">
        <v>365989</v>
      </c>
      <c r="G1703" s="19">
        <f>+B1703/C1703-1</f>
        <v>1.951507983441747E-2</v>
      </c>
    </row>
    <row r="1704" spans="1:7" x14ac:dyDescent="0.2">
      <c r="A1704" s="18">
        <v>43016</v>
      </c>
      <c r="B1704" s="20">
        <v>68.12</v>
      </c>
      <c r="C1704" s="20">
        <v>69</v>
      </c>
      <c r="D1704" s="20">
        <v>69.5</v>
      </c>
      <c r="E1704" s="20">
        <v>67.87</v>
      </c>
      <c r="F1704" s="17">
        <v>581175</v>
      </c>
      <c r="G1704" s="19">
        <f>+B1704/C1704-1</f>
        <v>-1.2753623188405783E-2</v>
      </c>
    </row>
    <row r="1705" spans="1:7" x14ac:dyDescent="0.2">
      <c r="A1705" s="18">
        <v>42986</v>
      </c>
      <c r="B1705" s="20">
        <v>69.53</v>
      </c>
      <c r="C1705" s="20">
        <v>69.19</v>
      </c>
      <c r="D1705" s="20">
        <v>70.569900000000004</v>
      </c>
      <c r="E1705" s="20">
        <v>69.16</v>
      </c>
      <c r="F1705" s="17">
        <v>437737</v>
      </c>
      <c r="G1705" s="19">
        <f>+B1705/C1705-1</f>
        <v>4.9140049140050657E-3</v>
      </c>
    </row>
    <row r="1706" spans="1:7" x14ac:dyDescent="0.2">
      <c r="A1706" s="18">
        <v>42955</v>
      </c>
      <c r="B1706" s="20">
        <v>69.900000000000006</v>
      </c>
      <c r="C1706" s="20">
        <v>69.790000000000006</v>
      </c>
      <c r="D1706" s="20">
        <v>70.709999999999994</v>
      </c>
      <c r="E1706" s="20">
        <v>69.23</v>
      </c>
      <c r="F1706" s="17">
        <v>339256</v>
      </c>
      <c r="G1706" s="19">
        <f>+B1706/C1706-1</f>
        <v>1.5761570425563143E-3</v>
      </c>
    </row>
    <row r="1707" spans="1:7" x14ac:dyDescent="0.2">
      <c r="A1707" s="18">
        <v>42924</v>
      </c>
      <c r="B1707" s="20">
        <v>69.989999999999995</v>
      </c>
      <c r="C1707" s="20">
        <v>69.2</v>
      </c>
      <c r="D1707" s="20">
        <v>70.349999999999994</v>
      </c>
      <c r="E1707" s="20">
        <v>69</v>
      </c>
      <c r="F1707" s="17">
        <v>459304</v>
      </c>
      <c r="G1707" s="19">
        <f>+B1707/C1707-1</f>
        <v>1.1416184971098087E-2</v>
      </c>
    </row>
    <row r="1708" spans="1:7" x14ac:dyDescent="0.2">
      <c r="A1708" s="18">
        <v>42833</v>
      </c>
      <c r="B1708" s="20">
        <v>69.48</v>
      </c>
      <c r="C1708" s="20">
        <v>69.44</v>
      </c>
      <c r="D1708" s="20">
        <v>70.38</v>
      </c>
      <c r="E1708" s="20">
        <v>69.204999999999998</v>
      </c>
      <c r="F1708" s="17">
        <v>568571</v>
      </c>
      <c r="G1708" s="19">
        <f>+B1708/C1708-1</f>
        <v>5.7603686635943063E-4</v>
      </c>
    </row>
    <row r="1709" spans="1:7" x14ac:dyDescent="0.2">
      <c r="A1709" s="18">
        <v>42802</v>
      </c>
      <c r="B1709" s="20">
        <v>69.39</v>
      </c>
      <c r="C1709" s="20">
        <v>68.25</v>
      </c>
      <c r="D1709" s="20">
        <v>69.77</v>
      </c>
      <c r="E1709" s="20">
        <v>68.150000000000006</v>
      </c>
      <c r="F1709" s="17">
        <v>717355</v>
      </c>
      <c r="G1709" s="19">
        <f>+B1709/C1709-1</f>
        <v>1.6703296703296733E-2</v>
      </c>
    </row>
    <row r="1710" spans="1:7" x14ac:dyDescent="0.2">
      <c r="A1710" s="18">
        <v>42774</v>
      </c>
      <c r="B1710" s="20">
        <v>68.11</v>
      </c>
      <c r="C1710" s="20">
        <v>72.5</v>
      </c>
      <c r="D1710" s="20">
        <v>72.629900000000006</v>
      </c>
      <c r="E1710" s="20">
        <v>64.5</v>
      </c>
      <c r="F1710" s="17">
        <v>2787061</v>
      </c>
      <c r="G1710" s="19">
        <f>+B1710/C1710-1</f>
        <v>-6.0551724137931084E-2</v>
      </c>
    </row>
    <row r="1711" spans="1:7" x14ac:dyDescent="0.2">
      <c r="A1711" s="18">
        <v>42743</v>
      </c>
      <c r="B1711" s="20">
        <v>71.19</v>
      </c>
      <c r="C1711" s="20">
        <v>70.739999999999995</v>
      </c>
      <c r="D1711" s="20">
        <v>71.7</v>
      </c>
      <c r="E1711" s="20">
        <v>69.732799999999997</v>
      </c>
      <c r="F1711" s="17">
        <v>1001194</v>
      </c>
      <c r="G1711" s="19">
        <f>+B1711/C1711-1</f>
        <v>6.3613231552164251E-3</v>
      </c>
    </row>
    <row r="1712" spans="1:7" x14ac:dyDescent="0.2">
      <c r="A1712" s="14" t="s">
        <v>1158</v>
      </c>
      <c r="B1712" s="20">
        <v>70.09</v>
      </c>
      <c r="C1712" s="20">
        <v>70.5</v>
      </c>
      <c r="D1712" s="20">
        <v>70.94</v>
      </c>
      <c r="E1712" s="20">
        <v>69.73</v>
      </c>
      <c r="F1712" s="17">
        <v>431280</v>
      </c>
      <c r="G1712" s="19">
        <f>+B1712/C1712-1</f>
        <v>-5.8156028368794299E-3</v>
      </c>
    </row>
    <row r="1713" spans="1:7" x14ac:dyDescent="0.2">
      <c r="A1713" s="14" t="s">
        <v>1159</v>
      </c>
      <c r="B1713" s="20">
        <v>70.459999999999994</v>
      </c>
      <c r="C1713" s="20">
        <v>68.959999999999994</v>
      </c>
      <c r="D1713" s="20">
        <v>71.16</v>
      </c>
      <c r="E1713" s="20">
        <v>68.849999999999994</v>
      </c>
      <c r="F1713" s="17">
        <v>479135</v>
      </c>
      <c r="G1713" s="19">
        <f>+B1713/C1713-1</f>
        <v>2.1751740139211106E-2</v>
      </c>
    </row>
    <row r="1714" spans="1:7" x14ac:dyDescent="0.2">
      <c r="A1714" s="14" t="s">
        <v>1160</v>
      </c>
      <c r="B1714" s="20">
        <v>69.260000000000005</v>
      </c>
      <c r="C1714" s="20">
        <v>70.95</v>
      </c>
      <c r="D1714" s="20">
        <v>71.62</v>
      </c>
      <c r="E1714" s="20">
        <v>68.41</v>
      </c>
      <c r="F1714" s="17">
        <v>616239</v>
      </c>
      <c r="G1714" s="19">
        <f>+B1714/C1714-1</f>
        <v>-2.3819591261451722E-2</v>
      </c>
    </row>
    <row r="1715" spans="1:7" x14ac:dyDescent="0.2">
      <c r="A1715" s="14" t="s">
        <v>1161</v>
      </c>
      <c r="B1715" s="20">
        <v>70.77</v>
      </c>
      <c r="C1715" s="20">
        <v>71.34</v>
      </c>
      <c r="D1715" s="20">
        <v>71.760000000000005</v>
      </c>
      <c r="E1715" s="20">
        <v>70.599999999999994</v>
      </c>
      <c r="F1715" s="17">
        <v>339959</v>
      </c>
      <c r="G1715" s="19">
        <f>+B1715/C1715-1</f>
        <v>-7.989907485281833E-3</v>
      </c>
    </row>
    <row r="1716" spans="1:7" x14ac:dyDescent="0.2">
      <c r="A1716" s="14" t="s">
        <v>1162</v>
      </c>
      <c r="B1716" s="20">
        <v>70.98</v>
      </c>
      <c r="C1716" s="20">
        <v>71.7</v>
      </c>
      <c r="D1716" s="20">
        <v>71.827799999999996</v>
      </c>
      <c r="E1716" s="20">
        <v>70.83</v>
      </c>
      <c r="F1716" s="17">
        <v>281184</v>
      </c>
      <c r="G1716" s="19">
        <f>+B1716/C1716-1</f>
        <v>-1.0041841004184038E-2</v>
      </c>
    </row>
    <row r="1717" spans="1:7" x14ac:dyDescent="0.2">
      <c r="A1717" s="14" t="s">
        <v>1163</v>
      </c>
      <c r="B1717" s="20">
        <v>71.7</v>
      </c>
      <c r="C1717" s="20">
        <v>69.8</v>
      </c>
      <c r="D1717" s="20">
        <v>71.959999999999994</v>
      </c>
      <c r="E1717" s="20">
        <v>69.739999999999995</v>
      </c>
      <c r="F1717" s="17">
        <v>354535</v>
      </c>
      <c r="G1717" s="19">
        <f>+B1717/C1717-1</f>
        <v>2.7220630372492893E-2</v>
      </c>
    </row>
    <row r="1718" spans="1:7" x14ac:dyDescent="0.2">
      <c r="A1718" s="14" t="s">
        <v>1164</v>
      </c>
      <c r="B1718" s="20">
        <v>69.64</v>
      </c>
      <c r="C1718" s="20">
        <v>70.2</v>
      </c>
      <c r="D1718" s="20">
        <v>70.209999999999994</v>
      </c>
      <c r="E1718" s="20">
        <v>69.41</v>
      </c>
      <c r="F1718" s="17">
        <v>281643</v>
      </c>
      <c r="G1718" s="19">
        <f>+B1718/C1718-1</f>
        <v>-7.9772079772080229E-3</v>
      </c>
    </row>
    <row r="1719" spans="1:7" x14ac:dyDescent="0.2">
      <c r="A1719" s="14" t="s">
        <v>1165</v>
      </c>
      <c r="B1719" s="20">
        <v>70.05</v>
      </c>
      <c r="C1719" s="20">
        <v>69.75</v>
      </c>
      <c r="D1719" s="20">
        <v>70.17</v>
      </c>
      <c r="E1719" s="20">
        <v>69.27</v>
      </c>
      <c r="F1719" s="17">
        <v>269024</v>
      </c>
      <c r="G1719" s="19">
        <f>+B1719/C1719-1</f>
        <v>4.3010752688170673E-3</v>
      </c>
    </row>
    <row r="1720" spans="1:7" x14ac:dyDescent="0.2">
      <c r="A1720" s="14" t="s">
        <v>1166</v>
      </c>
      <c r="B1720" s="20">
        <v>69.59</v>
      </c>
      <c r="C1720" s="20">
        <v>69.63</v>
      </c>
      <c r="D1720" s="20">
        <v>70.260000000000005</v>
      </c>
      <c r="E1720" s="20">
        <v>69.540000000000006</v>
      </c>
      <c r="F1720" s="17">
        <v>331302</v>
      </c>
      <c r="G1720" s="19">
        <f>+B1720/C1720-1</f>
        <v>-5.7446502944125122E-4</v>
      </c>
    </row>
    <row r="1721" spans="1:7" x14ac:dyDescent="0.2">
      <c r="A1721" s="14" t="s">
        <v>1167</v>
      </c>
      <c r="B1721" s="20">
        <v>69.37</v>
      </c>
      <c r="C1721" s="20">
        <v>68.8</v>
      </c>
      <c r="D1721" s="20">
        <v>69.88</v>
      </c>
      <c r="E1721" s="20">
        <v>68.504999999999995</v>
      </c>
      <c r="F1721" s="17">
        <v>433878</v>
      </c>
      <c r="G1721" s="19">
        <f>+B1721/C1721-1</f>
        <v>8.2848837209303916E-3</v>
      </c>
    </row>
    <row r="1722" spans="1:7" x14ac:dyDescent="0.2">
      <c r="A1722" s="14" t="s">
        <v>1168</v>
      </c>
      <c r="B1722" s="20">
        <v>69</v>
      </c>
      <c r="C1722" s="20">
        <v>68.92</v>
      </c>
      <c r="D1722" s="20">
        <v>69.42</v>
      </c>
      <c r="E1722" s="20">
        <v>68.680000000000007</v>
      </c>
      <c r="F1722" s="17">
        <v>443826</v>
      </c>
      <c r="G1722" s="19">
        <f>+B1722/C1722-1</f>
        <v>1.1607661056296514E-3</v>
      </c>
    </row>
    <row r="1723" spans="1:7" x14ac:dyDescent="0.2">
      <c r="A1723" s="14" t="s">
        <v>1169</v>
      </c>
      <c r="B1723" s="20">
        <v>68.739999999999995</v>
      </c>
      <c r="C1723" s="20">
        <v>68.64</v>
      </c>
      <c r="D1723" s="20">
        <v>69.23</v>
      </c>
      <c r="E1723" s="20">
        <v>68.31</v>
      </c>
      <c r="F1723" s="17">
        <v>318400</v>
      </c>
      <c r="G1723" s="19">
        <f>+B1723/C1723-1</f>
        <v>1.4568764568763104E-3</v>
      </c>
    </row>
    <row r="1724" spans="1:7" x14ac:dyDescent="0.2">
      <c r="A1724" s="14" t="s">
        <v>1170</v>
      </c>
      <c r="B1724" s="20">
        <v>68.48</v>
      </c>
      <c r="C1724" s="20">
        <v>69.98</v>
      </c>
      <c r="D1724" s="20">
        <v>70.3</v>
      </c>
      <c r="E1724" s="20">
        <v>68.260000000000005</v>
      </c>
      <c r="F1724" s="17">
        <v>533861</v>
      </c>
      <c r="G1724" s="19">
        <f>+B1724/C1724-1</f>
        <v>-2.1434695627322142E-2</v>
      </c>
    </row>
    <row r="1725" spans="1:7" x14ac:dyDescent="0.2">
      <c r="A1725" s="18">
        <v>43076</v>
      </c>
      <c r="B1725" s="20">
        <v>69.8</v>
      </c>
      <c r="C1725" s="20">
        <v>68.88</v>
      </c>
      <c r="D1725" s="20">
        <v>70.349999999999994</v>
      </c>
      <c r="E1725" s="20">
        <v>68.81</v>
      </c>
      <c r="F1725" s="17">
        <v>556322</v>
      </c>
      <c r="G1725" s="19">
        <f>+B1725/C1725-1</f>
        <v>1.3356562137049943E-2</v>
      </c>
    </row>
    <row r="1726" spans="1:7" x14ac:dyDescent="0.2">
      <c r="A1726" s="18">
        <v>43046</v>
      </c>
      <c r="B1726" s="20">
        <v>68.23</v>
      </c>
      <c r="C1726" s="20">
        <v>67</v>
      </c>
      <c r="D1726" s="20">
        <v>68.540000000000006</v>
      </c>
      <c r="E1726" s="20">
        <v>67</v>
      </c>
      <c r="F1726" s="17">
        <v>406719</v>
      </c>
      <c r="G1726" s="19">
        <f>+B1726/C1726-1</f>
        <v>1.8358208955223887E-2</v>
      </c>
    </row>
    <row r="1727" spans="1:7" x14ac:dyDescent="0.2">
      <c r="A1727" s="18">
        <v>43015</v>
      </c>
      <c r="B1727" s="20">
        <v>67.09</v>
      </c>
      <c r="C1727" s="20">
        <v>67.25</v>
      </c>
      <c r="D1727" s="20">
        <v>67.77</v>
      </c>
      <c r="E1727" s="20">
        <v>66.552800000000005</v>
      </c>
      <c r="F1727" s="17">
        <v>478864</v>
      </c>
      <c r="G1727" s="19">
        <f>+B1727/C1727-1</f>
        <v>-2.3791821561337523E-3</v>
      </c>
    </row>
    <row r="1728" spans="1:7" x14ac:dyDescent="0.2">
      <c r="A1728" s="18">
        <v>42923</v>
      </c>
      <c r="B1728" s="20">
        <v>67.64</v>
      </c>
      <c r="C1728" s="20">
        <v>66.61</v>
      </c>
      <c r="D1728" s="20">
        <v>67.89</v>
      </c>
      <c r="E1728" s="20">
        <v>66.58</v>
      </c>
      <c r="F1728" s="17">
        <v>335668</v>
      </c>
      <c r="G1728" s="19">
        <f>+B1728/C1728-1</f>
        <v>1.5463143672121316E-2</v>
      </c>
    </row>
    <row r="1729" spans="1:7" x14ac:dyDescent="0.2">
      <c r="A1729" s="18">
        <v>42893</v>
      </c>
      <c r="B1729" s="20">
        <v>66.42</v>
      </c>
      <c r="C1729" s="20">
        <v>66.28</v>
      </c>
      <c r="D1729" s="20">
        <v>66.95</v>
      </c>
      <c r="E1729" s="20">
        <v>65.900000000000006</v>
      </c>
      <c r="F1729" s="17">
        <v>312589</v>
      </c>
      <c r="G1729" s="19">
        <f>+B1729/C1729-1</f>
        <v>2.1122510561255581E-3</v>
      </c>
    </row>
    <row r="1730" spans="1:7" x14ac:dyDescent="0.2">
      <c r="A1730" s="18">
        <v>42862</v>
      </c>
      <c r="B1730" s="20">
        <v>66.72</v>
      </c>
      <c r="C1730" s="20">
        <v>66.099999999999994</v>
      </c>
      <c r="D1730" s="20">
        <v>67.55</v>
      </c>
      <c r="E1730" s="20">
        <v>66.099999999999994</v>
      </c>
      <c r="F1730" s="17">
        <v>510420</v>
      </c>
      <c r="G1730" s="19">
        <f>+B1730/C1730-1</f>
        <v>9.3797276853253564E-3</v>
      </c>
    </row>
    <row r="1731" spans="1:7" x14ac:dyDescent="0.2">
      <c r="A1731" s="18">
        <v>42801</v>
      </c>
      <c r="B1731" s="20">
        <v>65.989999999999995</v>
      </c>
      <c r="C1731" s="20">
        <v>68.59</v>
      </c>
      <c r="D1731" s="20">
        <v>68.59</v>
      </c>
      <c r="E1731" s="20">
        <v>65.680000000000007</v>
      </c>
      <c r="F1731" s="17">
        <v>420938</v>
      </c>
      <c r="G1731" s="19">
        <f>+B1731/C1731-1</f>
        <v>-3.7906400349905334E-2</v>
      </c>
    </row>
    <row r="1732" spans="1:7" x14ac:dyDescent="0.2">
      <c r="A1732" s="14" t="s">
        <v>1171</v>
      </c>
      <c r="B1732" s="20">
        <v>68.41</v>
      </c>
      <c r="C1732" s="20">
        <v>67.760000000000005</v>
      </c>
      <c r="D1732" s="20">
        <v>69.16</v>
      </c>
      <c r="E1732" s="20">
        <v>67.53</v>
      </c>
      <c r="F1732" s="17">
        <v>522179</v>
      </c>
      <c r="G1732" s="19">
        <f>+B1732/C1732-1</f>
        <v>9.5926800472254659E-3</v>
      </c>
    </row>
    <row r="1733" spans="1:7" x14ac:dyDescent="0.2">
      <c r="A1733" s="14" t="s">
        <v>1172</v>
      </c>
      <c r="B1733" s="20">
        <v>67.540000000000006</v>
      </c>
      <c r="C1733" s="20">
        <v>69.37</v>
      </c>
      <c r="D1733" s="20">
        <v>69.519800000000004</v>
      </c>
      <c r="E1733" s="20">
        <v>66.69</v>
      </c>
      <c r="F1733" s="17">
        <v>793964</v>
      </c>
      <c r="G1733" s="19">
        <f>+B1733/C1733-1</f>
        <v>-2.638027965979528E-2</v>
      </c>
    </row>
    <row r="1734" spans="1:7" x14ac:dyDescent="0.2">
      <c r="A1734" s="14" t="s">
        <v>1173</v>
      </c>
      <c r="B1734" s="20">
        <v>69.72</v>
      </c>
      <c r="C1734" s="20">
        <v>69.62</v>
      </c>
      <c r="D1734" s="20">
        <v>70.17</v>
      </c>
      <c r="E1734" s="20">
        <v>68.540000000000006</v>
      </c>
      <c r="F1734" s="17">
        <v>712692</v>
      </c>
      <c r="G1734" s="19">
        <f>+B1734/C1734-1</f>
        <v>1.4363688595231405E-3</v>
      </c>
    </row>
    <row r="1735" spans="1:7" x14ac:dyDescent="0.2">
      <c r="A1735" s="14" t="s">
        <v>1174</v>
      </c>
      <c r="B1735" s="20">
        <v>69.41</v>
      </c>
      <c r="C1735" s="20">
        <v>71.599999999999994</v>
      </c>
      <c r="D1735" s="20">
        <v>71.95</v>
      </c>
      <c r="E1735" s="20">
        <v>69.37</v>
      </c>
      <c r="F1735" s="17">
        <v>614076</v>
      </c>
      <c r="G1735" s="19">
        <f>+B1735/C1735-1</f>
        <v>-3.0586592178770911E-2</v>
      </c>
    </row>
    <row r="1736" spans="1:7" x14ac:dyDescent="0.2">
      <c r="A1736" s="14" t="s">
        <v>1175</v>
      </c>
      <c r="B1736" s="20">
        <v>71.77</v>
      </c>
      <c r="C1736" s="20">
        <v>73.56</v>
      </c>
      <c r="D1736" s="20">
        <v>73.599999999999994</v>
      </c>
      <c r="E1736" s="20">
        <v>71.311000000000007</v>
      </c>
      <c r="F1736" s="17">
        <v>603094</v>
      </c>
      <c r="G1736" s="19">
        <f>+B1736/C1736-1</f>
        <v>-2.4333877107123536E-2</v>
      </c>
    </row>
    <row r="1737" spans="1:7" x14ac:dyDescent="0.2">
      <c r="A1737" s="14" t="s">
        <v>1176</v>
      </c>
      <c r="B1737" s="20">
        <v>73.03</v>
      </c>
      <c r="C1737" s="20">
        <v>71.849999999999994</v>
      </c>
      <c r="D1737" s="20">
        <v>73.61</v>
      </c>
      <c r="E1737" s="20">
        <v>71.592500000000001</v>
      </c>
      <c r="F1737" s="17">
        <v>1073241</v>
      </c>
      <c r="G1737" s="19">
        <f>+B1737/C1737-1</f>
        <v>1.6423103688239404E-2</v>
      </c>
    </row>
    <row r="1738" spans="1:7" x14ac:dyDescent="0.2">
      <c r="A1738" s="14" t="s">
        <v>1177</v>
      </c>
      <c r="B1738" s="20">
        <v>71.790000000000006</v>
      </c>
      <c r="C1738" s="20">
        <v>71.73</v>
      </c>
      <c r="D1738" s="20">
        <v>72.150000000000006</v>
      </c>
      <c r="E1738" s="20">
        <v>71.150000000000006</v>
      </c>
      <c r="F1738" s="17">
        <v>568268</v>
      </c>
      <c r="G1738" s="19">
        <f>+B1738/C1738-1</f>
        <v>8.3647009619403079E-4</v>
      </c>
    </row>
    <row r="1739" spans="1:7" x14ac:dyDescent="0.2">
      <c r="A1739" s="14" t="s">
        <v>1178</v>
      </c>
      <c r="B1739" s="20">
        <v>71.58</v>
      </c>
      <c r="C1739" s="20">
        <v>70.81</v>
      </c>
      <c r="D1739" s="20">
        <v>71.94</v>
      </c>
      <c r="E1739" s="20">
        <v>70.8</v>
      </c>
      <c r="F1739" s="17">
        <v>567474</v>
      </c>
      <c r="G1739" s="19">
        <f>+B1739/C1739-1</f>
        <v>1.0874170314927323E-2</v>
      </c>
    </row>
    <row r="1740" spans="1:7" x14ac:dyDescent="0.2">
      <c r="A1740" s="14" t="s">
        <v>1179</v>
      </c>
      <c r="B1740" s="20">
        <v>70.349999999999994</v>
      </c>
      <c r="C1740" s="20">
        <v>70.84</v>
      </c>
      <c r="D1740" s="20">
        <v>72.8</v>
      </c>
      <c r="E1740" s="20">
        <v>70.08</v>
      </c>
      <c r="F1740" s="17">
        <v>959684</v>
      </c>
      <c r="G1740" s="19">
        <f>+B1740/C1740-1</f>
        <v>-6.9169960474310122E-3</v>
      </c>
    </row>
    <row r="1741" spans="1:7" x14ac:dyDescent="0.2">
      <c r="A1741" s="14" t="s">
        <v>1180</v>
      </c>
      <c r="B1741" s="20">
        <v>70.84</v>
      </c>
      <c r="C1741" s="20">
        <v>70.06</v>
      </c>
      <c r="D1741" s="20">
        <v>71.075000000000003</v>
      </c>
      <c r="E1741" s="20">
        <v>69.38</v>
      </c>
      <c r="F1741" s="17">
        <v>982016</v>
      </c>
      <c r="G1741" s="19">
        <f>+B1741/C1741-1</f>
        <v>1.1133314302026909E-2</v>
      </c>
    </row>
    <row r="1742" spans="1:7" x14ac:dyDescent="0.2">
      <c r="A1742" s="14" t="s">
        <v>1181</v>
      </c>
      <c r="B1742" s="20">
        <v>69.36</v>
      </c>
      <c r="C1742" s="20">
        <v>67.760000000000005</v>
      </c>
      <c r="D1742" s="20">
        <v>69.739999999999995</v>
      </c>
      <c r="E1742" s="20">
        <v>67.67</v>
      </c>
      <c r="F1742" s="17">
        <v>1214549</v>
      </c>
      <c r="G1742" s="19">
        <f>+B1742/C1742-1</f>
        <v>2.3612750885477984E-2</v>
      </c>
    </row>
    <row r="1743" spans="1:7" x14ac:dyDescent="0.2">
      <c r="A1743" s="14" t="s">
        <v>1182</v>
      </c>
      <c r="B1743" s="20">
        <v>68.040000000000006</v>
      </c>
      <c r="C1743" s="20">
        <v>65.52</v>
      </c>
      <c r="D1743" s="20">
        <v>68.069999999999993</v>
      </c>
      <c r="E1743" s="20">
        <v>64.8</v>
      </c>
      <c r="F1743" s="17">
        <v>644959</v>
      </c>
      <c r="G1743" s="19">
        <f>+B1743/C1743-1</f>
        <v>3.8461538461538547E-2</v>
      </c>
    </row>
    <row r="1744" spans="1:7" x14ac:dyDescent="0.2">
      <c r="A1744" s="14" t="s">
        <v>1183</v>
      </c>
      <c r="B1744" s="20">
        <v>66.58</v>
      </c>
      <c r="C1744" s="20">
        <v>67.83</v>
      </c>
      <c r="D1744" s="20">
        <v>68.269000000000005</v>
      </c>
      <c r="E1744" s="20">
        <v>65.667599999999993</v>
      </c>
      <c r="F1744" s="17">
        <v>427788</v>
      </c>
      <c r="G1744" s="19">
        <f>+B1744/C1744-1</f>
        <v>-1.8428424001179389E-2</v>
      </c>
    </row>
    <row r="1745" spans="1:7" x14ac:dyDescent="0.2">
      <c r="A1745" s="14" t="s">
        <v>1184</v>
      </c>
      <c r="B1745" s="20">
        <v>67.5</v>
      </c>
      <c r="C1745" s="20">
        <v>67.48</v>
      </c>
      <c r="D1745" s="20">
        <v>67.78</v>
      </c>
      <c r="E1745" s="20">
        <v>66.010000000000005</v>
      </c>
      <c r="F1745" s="17">
        <v>518500</v>
      </c>
      <c r="G1745" s="19">
        <f>+B1745/C1745-1</f>
        <v>2.9638411381149865E-4</v>
      </c>
    </row>
    <row r="1746" spans="1:7" x14ac:dyDescent="0.2">
      <c r="A1746" s="18">
        <v>43075</v>
      </c>
      <c r="B1746" s="20">
        <v>66.569999999999993</v>
      </c>
      <c r="C1746" s="20">
        <v>64.989999999999995</v>
      </c>
      <c r="D1746" s="20">
        <v>66.89</v>
      </c>
      <c r="E1746" s="20">
        <v>62.164999999999999</v>
      </c>
      <c r="F1746" s="17">
        <v>1049299</v>
      </c>
      <c r="G1746" s="19">
        <f>+B1746/C1746-1</f>
        <v>2.4311432528081323E-2</v>
      </c>
    </row>
    <row r="1747" spans="1:7" x14ac:dyDescent="0.2">
      <c r="A1747" s="18">
        <v>42984</v>
      </c>
      <c r="B1747" s="20">
        <v>65.56</v>
      </c>
      <c r="C1747" s="20">
        <v>69.180000000000007</v>
      </c>
      <c r="D1747" s="20">
        <v>69.650000000000006</v>
      </c>
      <c r="E1747" s="20">
        <v>64.14</v>
      </c>
      <c r="F1747" s="17">
        <v>1123976</v>
      </c>
      <c r="G1747" s="19">
        <f>+B1747/C1747-1</f>
        <v>-5.2327262214512893E-2</v>
      </c>
    </row>
    <row r="1748" spans="1:7" x14ac:dyDescent="0.2">
      <c r="A1748" s="18">
        <v>42953</v>
      </c>
      <c r="B1748" s="20">
        <v>69.010000000000005</v>
      </c>
      <c r="C1748" s="20">
        <v>68.680000000000007</v>
      </c>
      <c r="D1748" s="20">
        <v>69.180000000000007</v>
      </c>
      <c r="E1748" s="20">
        <v>68.02</v>
      </c>
      <c r="F1748" s="17">
        <v>425782</v>
      </c>
      <c r="G1748" s="19">
        <f>+B1748/C1748-1</f>
        <v>4.8048922539312144E-3</v>
      </c>
    </row>
    <row r="1749" spans="1:7" x14ac:dyDescent="0.2">
      <c r="A1749" s="18">
        <v>42922</v>
      </c>
      <c r="B1749" s="20">
        <v>68.64</v>
      </c>
      <c r="C1749" s="20">
        <v>68.3</v>
      </c>
      <c r="D1749" s="20">
        <v>68.936999999999998</v>
      </c>
      <c r="E1749" s="20">
        <v>68.010000000000005</v>
      </c>
      <c r="F1749" s="17">
        <v>430688</v>
      </c>
      <c r="G1749" s="19">
        <f>+B1749/C1749-1</f>
        <v>4.9780380673500879E-3</v>
      </c>
    </row>
    <row r="1750" spans="1:7" x14ac:dyDescent="0.2">
      <c r="A1750" s="18">
        <v>42892</v>
      </c>
      <c r="B1750" s="20">
        <v>68.150000000000006</v>
      </c>
      <c r="C1750" s="20">
        <v>68.180000000000007</v>
      </c>
      <c r="D1750" s="20">
        <v>68.959999999999994</v>
      </c>
      <c r="E1750" s="20">
        <v>67.98</v>
      </c>
      <c r="F1750" s="17">
        <v>583564</v>
      </c>
      <c r="G1750" s="19">
        <f>+B1750/C1750-1</f>
        <v>-4.4001173364627277E-4</v>
      </c>
    </row>
    <row r="1751" spans="1:7" x14ac:dyDescent="0.2">
      <c r="A1751" s="18">
        <v>42861</v>
      </c>
      <c r="B1751" s="20">
        <v>68.319999999999993</v>
      </c>
      <c r="C1751" s="20">
        <v>67.87</v>
      </c>
      <c r="D1751" s="20">
        <v>68.489999999999995</v>
      </c>
      <c r="E1751" s="20">
        <v>67.62</v>
      </c>
      <c r="F1751" s="17">
        <v>397501</v>
      </c>
      <c r="G1751" s="19">
        <f>+B1751/C1751-1</f>
        <v>6.6303226757034039E-3</v>
      </c>
    </row>
    <row r="1752" spans="1:7" x14ac:dyDescent="0.2">
      <c r="A1752" s="18">
        <v>42772</v>
      </c>
      <c r="B1752" s="20">
        <v>67.87</v>
      </c>
      <c r="C1752" s="20">
        <v>67.27</v>
      </c>
      <c r="D1752" s="20">
        <v>68.12</v>
      </c>
      <c r="E1752" s="20">
        <v>66.47</v>
      </c>
      <c r="F1752" s="17">
        <v>493538</v>
      </c>
      <c r="G1752" s="19">
        <f>+B1752/C1752-1</f>
        <v>8.9192805113722518E-3</v>
      </c>
    </row>
    <row r="1753" spans="1:7" x14ac:dyDescent="0.2">
      <c r="A1753" s="18">
        <v>42741</v>
      </c>
      <c r="B1753" s="20">
        <v>67.11</v>
      </c>
      <c r="C1753" s="20">
        <v>65.66</v>
      </c>
      <c r="D1753" s="20">
        <v>67.11</v>
      </c>
      <c r="E1753" s="20">
        <v>65.040000000000006</v>
      </c>
      <c r="F1753" s="17">
        <v>531178</v>
      </c>
      <c r="G1753" s="19">
        <f>+B1753/C1753-1</f>
        <v>2.2083460249771703E-2</v>
      </c>
    </row>
    <row r="1754" spans="1:7" x14ac:dyDescent="0.2">
      <c r="A1754" s="14" t="s">
        <v>1185</v>
      </c>
      <c r="B1754" s="20">
        <v>65.44</v>
      </c>
      <c r="C1754" s="20">
        <v>66.180000000000007</v>
      </c>
      <c r="D1754" s="20">
        <v>66.405000000000001</v>
      </c>
      <c r="E1754" s="20">
        <v>64.921800000000005</v>
      </c>
      <c r="F1754" s="17">
        <v>464034</v>
      </c>
      <c r="G1754" s="19">
        <f>+B1754/C1754-1</f>
        <v>-1.1181625868842637E-2</v>
      </c>
    </row>
    <row r="1755" spans="1:7" x14ac:dyDescent="0.2">
      <c r="A1755" s="14" t="s">
        <v>1186</v>
      </c>
      <c r="B1755" s="20">
        <v>66.08</v>
      </c>
      <c r="C1755" s="20">
        <v>66</v>
      </c>
      <c r="D1755" s="20">
        <v>66.646699999999996</v>
      </c>
      <c r="E1755" s="20">
        <v>65.69</v>
      </c>
      <c r="F1755" s="17">
        <v>320986</v>
      </c>
      <c r="G1755" s="19">
        <f>+B1755/C1755-1</f>
        <v>1.2121212121212199E-3</v>
      </c>
    </row>
    <row r="1756" spans="1:7" x14ac:dyDescent="0.2">
      <c r="A1756" s="14" t="s">
        <v>1187</v>
      </c>
      <c r="B1756" s="20">
        <v>65.959999999999994</v>
      </c>
      <c r="C1756" s="20">
        <v>65.78</v>
      </c>
      <c r="D1756" s="20">
        <v>66.37</v>
      </c>
      <c r="E1756" s="20">
        <v>65.569999999999993</v>
      </c>
      <c r="F1756" s="17">
        <v>314056</v>
      </c>
      <c r="G1756" s="19">
        <f>+B1756/C1756-1</f>
        <v>2.7363940407416631E-3</v>
      </c>
    </row>
    <row r="1757" spans="1:7" x14ac:dyDescent="0.2">
      <c r="A1757" s="14" t="s">
        <v>1188</v>
      </c>
      <c r="B1757" s="20">
        <v>65.91</v>
      </c>
      <c r="C1757" s="20">
        <v>65.48</v>
      </c>
      <c r="D1757" s="20">
        <v>66.88</v>
      </c>
      <c r="E1757" s="20">
        <v>65.180000000000007</v>
      </c>
      <c r="F1757" s="17">
        <v>521618</v>
      </c>
      <c r="G1757" s="19">
        <f>+B1757/C1757-1</f>
        <v>6.5668906536346938E-3</v>
      </c>
    </row>
    <row r="1758" spans="1:7" x14ac:dyDescent="0.2">
      <c r="A1758" s="14" t="s">
        <v>1189</v>
      </c>
      <c r="B1758" s="20">
        <v>65.09</v>
      </c>
      <c r="C1758" s="20">
        <v>64.84</v>
      </c>
      <c r="D1758" s="20">
        <v>65.19</v>
      </c>
      <c r="E1758" s="20">
        <v>64.58</v>
      </c>
      <c r="F1758" s="17">
        <v>390180</v>
      </c>
      <c r="G1758" s="19">
        <f>+B1758/C1758-1</f>
        <v>3.8556446637878494E-3</v>
      </c>
    </row>
    <row r="1759" spans="1:7" x14ac:dyDescent="0.2">
      <c r="A1759" s="14" t="s">
        <v>1190</v>
      </c>
      <c r="B1759" s="20">
        <v>64.599999999999994</v>
      </c>
      <c r="C1759" s="20">
        <v>65.36</v>
      </c>
      <c r="D1759" s="20">
        <v>65.64</v>
      </c>
      <c r="E1759" s="20">
        <v>64.33</v>
      </c>
      <c r="F1759" s="17">
        <v>419694</v>
      </c>
      <c r="G1759" s="19">
        <f>+B1759/C1759-1</f>
        <v>-1.1627906976744318E-2</v>
      </c>
    </row>
    <row r="1760" spans="1:7" x14ac:dyDescent="0.2">
      <c r="A1760" s="14" t="s">
        <v>1191</v>
      </c>
      <c r="B1760" s="20">
        <v>65</v>
      </c>
      <c r="C1760" s="20">
        <v>65.069999999999993</v>
      </c>
      <c r="D1760" s="20">
        <v>65.39</v>
      </c>
      <c r="E1760" s="20">
        <v>64.64</v>
      </c>
      <c r="F1760" s="17">
        <v>524137</v>
      </c>
      <c r="G1760" s="19">
        <f>+B1760/C1760-1</f>
        <v>-1.0757645612415878E-3</v>
      </c>
    </row>
    <row r="1761" spans="1:7" x14ac:dyDescent="0.2">
      <c r="A1761" s="14" t="s">
        <v>1192</v>
      </c>
      <c r="B1761" s="20">
        <v>64.89</v>
      </c>
      <c r="C1761" s="20">
        <v>64.709999999999994</v>
      </c>
      <c r="D1761" s="20">
        <v>65.2</v>
      </c>
      <c r="E1761" s="20">
        <v>64.290000000000006</v>
      </c>
      <c r="F1761" s="17">
        <v>672177</v>
      </c>
      <c r="G1761" s="19">
        <f>+B1761/C1761-1</f>
        <v>2.7816411682894948E-3</v>
      </c>
    </row>
    <row r="1762" spans="1:7" x14ac:dyDescent="0.2">
      <c r="A1762" s="14" t="s">
        <v>1193</v>
      </c>
      <c r="B1762" s="20">
        <v>64.22</v>
      </c>
      <c r="C1762" s="20">
        <v>62.77</v>
      </c>
      <c r="D1762" s="20">
        <v>64.599999999999994</v>
      </c>
      <c r="E1762" s="20">
        <v>62.21</v>
      </c>
      <c r="F1762" s="17">
        <v>708953</v>
      </c>
      <c r="G1762" s="19">
        <f>+B1762/C1762-1</f>
        <v>2.3100207105305026E-2</v>
      </c>
    </row>
    <row r="1763" spans="1:7" x14ac:dyDescent="0.2">
      <c r="A1763" s="14" t="s">
        <v>1194</v>
      </c>
      <c r="B1763" s="20">
        <v>63.2</v>
      </c>
      <c r="C1763" s="20">
        <v>64.8</v>
      </c>
      <c r="D1763" s="20">
        <v>64.900000000000006</v>
      </c>
      <c r="E1763" s="20">
        <v>62.87</v>
      </c>
      <c r="F1763" s="17">
        <v>853045</v>
      </c>
      <c r="G1763" s="19">
        <f>+B1763/C1763-1</f>
        <v>-2.4691358024691246E-2</v>
      </c>
    </row>
    <row r="1764" spans="1:7" x14ac:dyDescent="0.2">
      <c r="A1764" s="14" t="s">
        <v>1195</v>
      </c>
      <c r="B1764" s="20">
        <v>65.569999999999993</v>
      </c>
      <c r="C1764" s="20">
        <v>65.760000000000005</v>
      </c>
      <c r="D1764" s="20">
        <v>65.761899999999997</v>
      </c>
      <c r="E1764" s="20">
        <v>64.78</v>
      </c>
      <c r="F1764" s="17">
        <v>659696</v>
      </c>
      <c r="G1764" s="19">
        <f>+B1764/C1764-1</f>
        <v>-2.8892944038930723E-3</v>
      </c>
    </row>
    <row r="1765" spans="1:7" x14ac:dyDescent="0.2">
      <c r="A1765" s="14" t="s">
        <v>1196</v>
      </c>
      <c r="B1765" s="20">
        <v>65.41</v>
      </c>
      <c r="C1765" s="20">
        <v>65.290000000000006</v>
      </c>
      <c r="D1765" s="20">
        <v>65.72</v>
      </c>
      <c r="E1765" s="20">
        <v>64.95</v>
      </c>
      <c r="F1765" s="17">
        <v>671105</v>
      </c>
      <c r="G1765" s="19">
        <f>+B1765/C1765-1</f>
        <v>1.8379537448305339E-3</v>
      </c>
    </row>
    <row r="1766" spans="1:7" x14ac:dyDescent="0.2">
      <c r="A1766" s="18">
        <v>43074</v>
      </c>
      <c r="B1766" s="20">
        <v>65.010000000000005</v>
      </c>
      <c r="C1766" s="20">
        <v>64.349999999999994</v>
      </c>
      <c r="D1766" s="20">
        <v>65.075000000000003</v>
      </c>
      <c r="E1766" s="20">
        <v>64.13</v>
      </c>
      <c r="F1766" s="17">
        <v>777387</v>
      </c>
      <c r="G1766" s="19">
        <f>+B1766/C1766-1</f>
        <v>1.0256410256410442E-2</v>
      </c>
    </row>
    <row r="1767" spans="1:7" x14ac:dyDescent="0.2">
      <c r="A1767" s="18">
        <v>43044</v>
      </c>
      <c r="B1767" s="20">
        <v>64.08</v>
      </c>
      <c r="C1767" s="20">
        <v>64.28</v>
      </c>
      <c r="D1767" s="20">
        <v>64.45</v>
      </c>
      <c r="E1767" s="20">
        <v>63.731000000000002</v>
      </c>
      <c r="F1767" s="17">
        <v>541743</v>
      </c>
      <c r="G1767" s="19">
        <f>+B1767/C1767-1</f>
        <v>-3.1113876789048422E-3</v>
      </c>
    </row>
    <row r="1768" spans="1:7" x14ac:dyDescent="0.2">
      <c r="A1768" s="18">
        <v>43013</v>
      </c>
      <c r="B1768" s="20">
        <v>64.45</v>
      </c>
      <c r="C1768" s="20">
        <v>64.400000000000006</v>
      </c>
      <c r="D1768" s="20">
        <v>65.28</v>
      </c>
      <c r="E1768" s="20">
        <v>64.400000000000006</v>
      </c>
      <c r="F1768" s="17">
        <v>850873</v>
      </c>
      <c r="G1768" s="19">
        <f>+B1768/C1768-1</f>
        <v>7.763975155279379E-4</v>
      </c>
    </row>
    <row r="1769" spans="1:7" x14ac:dyDescent="0.2">
      <c r="A1769" s="18">
        <v>42983</v>
      </c>
      <c r="B1769" s="20">
        <v>64.47</v>
      </c>
      <c r="C1769" s="20">
        <v>65.19</v>
      </c>
      <c r="D1769" s="20">
        <v>65.39</v>
      </c>
      <c r="E1769" s="20">
        <v>64.459999999999994</v>
      </c>
      <c r="F1769" s="17">
        <v>651578</v>
      </c>
      <c r="G1769" s="19">
        <f>+B1769/C1769-1</f>
        <v>-1.1044638748274216E-2</v>
      </c>
    </row>
    <row r="1770" spans="1:7" x14ac:dyDescent="0.2">
      <c r="A1770" s="18">
        <v>42952</v>
      </c>
      <c r="B1770" s="20">
        <v>65.12</v>
      </c>
      <c r="C1770" s="20">
        <v>64.72</v>
      </c>
      <c r="D1770" s="20">
        <v>65.3</v>
      </c>
      <c r="E1770" s="20">
        <v>64.41</v>
      </c>
      <c r="F1770" s="17">
        <v>743901</v>
      </c>
      <c r="G1770" s="19">
        <f>+B1770/C1770-1</f>
        <v>6.1804697156984112E-3</v>
      </c>
    </row>
    <row r="1771" spans="1:7" x14ac:dyDescent="0.2">
      <c r="A1771" s="18">
        <v>42860</v>
      </c>
      <c r="B1771" s="20">
        <v>64.72</v>
      </c>
      <c r="C1771" s="20">
        <v>63.69</v>
      </c>
      <c r="D1771" s="20">
        <v>64.95</v>
      </c>
      <c r="E1771" s="20">
        <v>63.69</v>
      </c>
      <c r="F1771" s="17">
        <v>835608</v>
      </c>
      <c r="G1771" s="19">
        <f>+B1771/C1771-1</f>
        <v>1.6172083529596426E-2</v>
      </c>
    </row>
    <row r="1772" spans="1:7" x14ac:dyDescent="0.2">
      <c r="A1772" s="18">
        <v>42830</v>
      </c>
      <c r="B1772" s="20">
        <v>63.58</v>
      </c>
      <c r="C1772" s="20">
        <v>63.56</v>
      </c>
      <c r="D1772" s="20">
        <v>64.67</v>
      </c>
      <c r="E1772" s="20">
        <v>63.5</v>
      </c>
      <c r="F1772" s="17">
        <v>1221209</v>
      </c>
      <c r="G1772" s="19">
        <f>+B1772/C1772-1</f>
        <v>3.1466331025797878E-4</v>
      </c>
    </row>
    <row r="1773" spans="1:7" x14ac:dyDescent="0.2">
      <c r="A1773" s="18">
        <v>42799</v>
      </c>
      <c r="B1773" s="20">
        <v>63.3</v>
      </c>
      <c r="C1773" s="20">
        <v>63.11</v>
      </c>
      <c r="D1773" s="20">
        <v>63.5</v>
      </c>
      <c r="E1773" s="20">
        <v>60.83</v>
      </c>
      <c r="F1773" s="17">
        <v>1879582</v>
      </c>
      <c r="G1773" s="19">
        <f>+B1773/C1773-1</f>
        <v>3.0106163840912803E-3</v>
      </c>
    </row>
    <row r="1774" spans="1:7" x14ac:dyDescent="0.2">
      <c r="A1774" s="18">
        <v>42771</v>
      </c>
      <c r="B1774" s="20">
        <v>60.52</v>
      </c>
      <c r="C1774" s="20">
        <v>60.95</v>
      </c>
      <c r="D1774" s="20">
        <v>61.05</v>
      </c>
      <c r="E1774" s="20">
        <v>60.06</v>
      </c>
      <c r="F1774" s="17">
        <v>804383</v>
      </c>
      <c r="G1774" s="19">
        <f>+B1774/C1774-1</f>
        <v>-7.0549630844954914E-3</v>
      </c>
    </row>
    <row r="1775" spans="1:7" x14ac:dyDescent="0.2">
      <c r="A1775" s="18">
        <v>42740</v>
      </c>
      <c r="B1775" s="20">
        <v>60.76</v>
      </c>
      <c r="C1775" s="20">
        <v>60.59</v>
      </c>
      <c r="D1775" s="20">
        <v>60.93</v>
      </c>
      <c r="E1775" s="20">
        <v>59.88</v>
      </c>
      <c r="F1775" s="17">
        <v>518178</v>
      </c>
      <c r="G1775" s="19">
        <f>+B1775/C1775-1</f>
        <v>2.8057435220332216E-3</v>
      </c>
    </row>
    <row r="1776" spans="1:7" x14ac:dyDescent="0.2">
      <c r="A1776" s="14" t="s">
        <v>1197</v>
      </c>
      <c r="B1776" s="20">
        <v>60.25</v>
      </c>
      <c r="C1776" s="20">
        <v>60.5</v>
      </c>
      <c r="D1776" s="20">
        <v>60.75</v>
      </c>
      <c r="E1776" s="20">
        <v>59.85</v>
      </c>
      <c r="F1776" s="17">
        <v>471362</v>
      </c>
      <c r="G1776" s="19">
        <f>+B1776/C1776-1</f>
        <v>-4.1322314049586639E-3</v>
      </c>
    </row>
    <row r="1777" spans="1:7" x14ac:dyDescent="0.2">
      <c r="A1777" s="14" t="s">
        <v>1198</v>
      </c>
      <c r="B1777" s="20">
        <v>60.45</v>
      </c>
      <c r="C1777" s="20">
        <v>60.18</v>
      </c>
      <c r="D1777" s="20">
        <v>60.59</v>
      </c>
      <c r="E1777" s="20">
        <v>59.9</v>
      </c>
      <c r="F1777" s="17">
        <v>348188</v>
      </c>
      <c r="G1777" s="19">
        <f>+B1777/C1777-1</f>
        <v>4.4865403788634239E-3</v>
      </c>
    </row>
    <row r="1778" spans="1:7" x14ac:dyDescent="0.2">
      <c r="A1778" s="14" t="s">
        <v>1199</v>
      </c>
      <c r="B1778" s="20">
        <v>59.97</v>
      </c>
      <c r="C1778" s="20">
        <v>60.77</v>
      </c>
      <c r="D1778" s="20">
        <v>60.94</v>
      </c>
      <c r="E1778" s="20">
        <v>59.92</v>
      </c>
      <c r="F1778" s="17">
        <v>415140</v>
      </c>
      <c r="G1778" s="19">
        <f>+B1778/C1778-1</f>
        <v>-1.3164390324173159E-2</v>
      </c>
    </row>
    <row r="1779" spans="1:7" x14ac:dyDescent="0.2">
      <c r="A1779" s="14" t="s">
        <v>1200</v>
      </c>
      <c r="B1779" s="20">
        <v>60.5</v>
      </c>
      <c r="C1779" s="20">
        <v>60.34</v>
      </c>
      <c r="D1779" s="20">
        <v>61.2</v>
      </c>
      <c r="E1779" s="20">
        <v>60.284999999999997</v>
      </c>
      <c r="F1779" s="17">
        <v>566573</v>
      </c>
      <c r="G1779" s="19">
        <f>+B1779/C1779-1</f>
        <v>2.6516407026846434E-3</v>
      </c>
    </row>
    <row r="1780" spans="1:7" x14ac:dyDescent="0.2">
      <c r="A1780" s="14" t="s">
        <v>1201</v>
      </c>
      <c r="B1780" s="20">
        <v>60.02</v>
      </c>
      <c r="C1780" s="20">
        <v>60.48</v>
      </c>
      <c r="D1780" s="20">
        <v>60.48</v>
      </c>
      <c r="E1780" s="20">
        <v>59.89</v>
      </c>
      <c r="F1780" s="17">
        <v>535033</v>
      </c>
      <c r="G1780" s="19">
        <f>+B1780/C1780-1</f>
        <v>-7.6058201058200048E-3</v>
      </c>
    </row>
    <row r="1781" spans="1:7" x14ac:dyDescent="0.2">
      <c r="A1781" s="14" t="s">
        <v>1202</v>
      </c>
      <c r="B1781" s="20">
        <v>59.28</v>
      </c>
      <c r="C1781" s="20">
        <v>59.46</v>
      </c>
      <c r="D1781" s="20">
        <v>59.5642</v>
      </c>
      <c r="E1781" s="20">
        <v>58.92</v>
      </c>
      <c r="F1781" s="17">
        <v>650906</v>
      </c>
      <c r="G1781" s="19">
        <f>+B1781/C1781-1</f>
        <v>-3.0272452068617062E-3</v>
      </c>
    </row>
    <row r="1782" spans="1:7" x14ac:dyDescent="0.2">
      <c r="A1782" s="14" t="s">
        <v>1203</v>
      </c>
      <c r="B1782" s="20">
        <v>59.49</v>
      </c>
      <c r="C1782" s="20">
        <v>59.82</v>
      </c>
      <c r="D1782" s="20">
        <v>59.9</v>
      </c>
      <c r="E1782" s="20">
        <v>58.9</v>
      </c>
      <c r="F1782" s="17">
        <v>682650</v>
      </c>
      <c r="G1782" s="19">
        <f>+B1782/C1782-1</f>
        <v>-5.5165496489467669E-3</v>
      </c>
    </row>
    <row r="1783" spans="1:7" x14ac:dyDescent="0.2">
      <c r="A1783" s="14" t="s">
        <v>1204</v>
      </c>
      <c r="B1783" s="20">
        <v>59.44</v>
      </c>
      <c r="C1783" s="20">
        <v>59.27</v>
      </c>
      <c r="D1783" s="20">
        <v>60.1083</v>
      </c>
      <c r="E1783" s="20">
        <v>59</v>
      </c>
      <c r="F1783" s="17">
        <v>514824</v>
      </c>
      <c r="G1783" s="19">
        <f>+B1783/C1783-1</f>
        <v>2.8682301332882965E-3</v>
      </c>
    </row>
    <row r="1784" spans="1:7" x14ac:dyDescent="0.2">
      <c r="A1784" s="14" t="s">
        <v>1205</v>
      </c>
      <c r="B1784" s="20">
        <v>59.04</v>
      </c>
      <c r="C1784" s="20">
        <v>58.05</v>
      </c>
      <c r="D1784" s="20">
        <v>59.1</v>
      </c>
      <c r="E1784" s="20">
        <v>58.01</v>
      </c>
      <c r="F1784" s="17">
        <v>305480</v>
      </c>
      <c r="G1784" s="19">
        <f>+B1784/C1784-1</f>
        <v>1.7054263565891459E-2</v>
      </c>
    </row>
    <row r="1785" spans="1:7" x14ac:dyDescent="0.2">
      <c r="A1785" s="14" t="s">
        <v>1206</v>
      </c>
      <c r="B1785" s="20">
        <v>58.33</v>
      </c>
      <c r="C1785" s="20">
        <v>57.85</v>
      </c>
      <c r="D1785" s="20">
        <v>58.379899999999999</v>
      </c>
      <c r="E1785" s="20">
        <v>57.71</v>
      </c>
      <c r="F1785" s="17">
        <v>277222</v>
      </c>
      <c r="G1785" s="19">
        <f>+B1785/C1785-1</f>
        <v>8.2973206568710545E-3</v>
      </c>
    </row>
    <row r="1786" spans="1:7" x14ac:dyDescent="0.2">
      <c r="A1786" s="14" t="s">
        <v>1207</v>
      </c>
      <c r="B1786" s="20">
        <v>57.74</v>
      </c>
      <c r="C1786" s="20">
        <v>57.8</v>
      </c>
      <c r="D1786" s="20">
        <v>58.865000000000002</v>
      </c>
      <c r="E1786" s="20">
        <v>57.67</v>
      </c>
      <c r="F1786" s="17">
        <v>286855</v>
      </c>
      <c r="G1786" s="19">
        <f>+B1786/C1786-1</f>
        <v>-1.0380622837369291E-3</v>
      </c>
    </row>
    <row r="1787" spans="1:7" x14ac:dyDescent="0.2">
      <c r="A1787" s="18">
        <v>43073</v>
      </c>
      <c r="B1787" s="20">
        <v>57.87</v>
      </c>
      <c r="C1787" s="20">
        <v>57.96</v>
      </c>
      <c r="D1787" s="20">
        <v>58.349899999999998</v>
      </c>
      <c r="E1787" s="20">
        <v>57.59</v>
      </c>
      <c r="F1787" s="17">
        <v>325921</v>
      </c>
      <c r="G1787" s="19">
        <f>+B1787/C1787-1</f>
        <v>-1.5527950310559868E-3</v>
      </c>
    </row>
    <row r="1788" spans="1:7" x14ac:dyDescent="0.2">
      <c r="A1788" s="18">
        <v>43043</v>
      </c>
      <c r="B1788" s="20">
        <v>57.96</v>
      </c>
      <c r="C1788" s="20">
        <v>57.4</v>
      </c>
      <c r="D1788" s="20">
        <v>58.31</v>
      </c>
      <c r="E1788" s="20">
        <v>57.4</v>
      </c>
      <c r="F1788" s="17">
        <v>336889</v>
      </c>
      <c r="G1788" s="19">
        <f>+B1788/C1788-1</f>
        <v>9.7560975609756184E-3</v>
      </c>
    </row>
    <row r="1789" spans="1:7" x14ac:dyDescent="0.2">
      <c r="A1789" s="18">
        <v>43012</v>
      </c>
      <c r="B1789" s="20">
        <v>57.4</v>
      </c>
      <c r="C1789" s="20">
        <v>57.92</v>
      </c>
      <c r="D1789" s="20">
        <v>58.16</v>
      </c>
      <c r="E1789" s="20">
        <v>57.24</v>
      </c>
      <c r="F1789" s="17">
        <v>352597</v>
      </c>
      <c r="G1789" s="19">
        <f>+B1789/C1789-1</f>
        <v>-8.9779005524862621E-3</v>
      </c>
    </row>
    <row r="1790" spans="1:7" x14ac:dyDescent="0.2">
      <c r="A1790" s="18">
        <v>42920</v>
      </c>
      <c r="B1790" s="20">
        <v>57.85</v>
      </c>
      <c r="C1790" s="20">
        <v>57.93</v>
      </c>
      <c r="D1790" s="20">
        <v>58.5</v>
      </c>
      <c r="E1790" s="20">
        <v>57.71</v>
      </c>
      <c r="F1790" s="17">
        <v>524412</v>
      </c>
      <c r="G1790" s="19">
        <f>+B1790/C1790-1</f>
        <v>-1.3809770412566147E-3</v>
      </c>
    </row>
    <row r="1791" spans="1:7" x14ac:dyDescent="0.2">
      <c r="A1791" s="18">
        <v>42890</v>
      </c>
      <c r="B1791" s="20">
        <v>57.9</v>
      </c>
      <c r="C1791" s="20">
        <v>57.36</v>
      </c>
      <c r="D1791" s="20">
        <v>58.03</v>
      </c>
      <c r="E1791" s="20">
        <v>57.11</v>
      </c>
      <c r="F1791" s="17">
        <v>537723</v>
      </c>
      <c r="G1791" s="19">
        <f>+B1791/C1791-1</f>
        <v>9.4142259414224938E-3</v>
      </c>
    </row>
    <row r="1792" spans="1:7" x14ac:dyDescent="0.2">
      <c r="A1792" s="18">
        <v>42859</v>
      </c>
      <c r="B1792" s="20">
        <v>57.24</v>
      </c>
      <c r="C1792" s="20">
        <v>58.12</v>
      </c>
      <c r="D1792" s="20">
        <v>58.810099999999998</v>
      </c>
      <c r="E1792" s="20">
        <v>57.09</v>
      </c>
      <c r="F1792" s="17">
        <v>680204</v>
      </c>
      <c r="G1792" s="19">
        <f>+B1792/C1792-1</f>
        <v>-1.5141087405368125E-2</v>
      </c>
    </row>
    <row r="1793" spans="1:7" x14ac:dyDescent="0.2">
      <c r="A1793" s="18">
        <v>42829</v>
      </c>
      <c r="B1793" s="20">
        <v>58.02</v>
      </c>
      <c r="C1793" s="20">
        <v>57.66</v>
      </c>
      <c r="D1793" s="20">
        <v>58.21</v>
      </c>
      <c r="E1793" s="20">
        <v>57.44</v>
      </c>
      <c r="F1793" s="17">
        <v>512756</v>
      </c>
      <c r="G1793" s="19">
        <f>+B1793/C1793-1</f>
        <v>6.2434963579605096E-3</v>
      </c>
    </row>
    <row r="1794" spans="1:7" x14ac:dyDescent="0.2">
      <c r="A1794" s="18">
        <v>42798</v>
      </c>
      <c r="B1794" s="20">
        <v>57.79</v>
      </c>
      <c r="C1794" s="20">
        <v>57.76</v>
      </c>
      <c r="D1794" s="20">
        <v>58.35</v>
      </c>
      <c r="E1794" s="20">
        <v>57.35</v>
      </c>
      <c r="F1794" s="17">
        <v>452587</v>
      </c>
      <c r="G1794" s="19">
        <f>+B1794/C1794-1</f>
        <v>5.1939058171757146E-4</v>
      </c>
    </row>
    <row r="1795" spans="1:7" x14ac:dyDescent="0.2">
      <c r="A1795" s="14" t="s">
        <v>1208</v>
      </c>
      <c r="B1795" s="20">
        <v>57.51</v>
      </c>
      <c r="C1795" s="20">
        <v>57.07</v>
      </c>
      <c r="D1795" s="20">
        <v>57.720199999999998</v>
      </c>
      <c r="E1795" s="20">
        <v>56.84</v>
      </c>
      <c r="F1795" s="17">
        <v>517762</v>
      </c>
      <c r="G1795" s="19">
        <f>+B1795/C1795-1</f>
        <v>7.7098300332925085E-3</v>
      </c>
    </row>
    <row r="1796" spans="1:7" x14ac:dyDescent="0.2">
      <c r="A1796" s="14" t="s">
        <v>1209</v>
      </c>
      <c r="B1796" s="20">
        <v>57.19</v>
      </c>
      <c r="C1796" s="20">
        <v>56.84</v>
      </c>
      <c r="D1796" s="20">
        <v>57.46</v>
      </c>
      <c r="E1796" s="20">
        <v>56.45</v>
      </c>
      <c r="F1796" s="17">
        <v>431048</v>
      </c>
      <c r="G1796" s="19">
        <f>+B1796/C1796-1</f>
        <v>6.1576354679802048E-3</v>
      </c>
    </row>
    <row r="1797" spans="1:7" x14ac:dyDescent="0.2">
      <c r="A1797" s="14" t="s">
        <v>1210</v>
      </c>
      <c r="B1797" s="20">
        <v>56.97</v>
      </c>
      <c r="C1797" s="20">
        <v>56.65</v>
      </c>
      <c r="D1797" s="20">
        <v>57.27</v>
      </c>
      <c r="E1797" s="20">
        <v>56.48</v>
      </c>
      <c r="F1797" s="17">
        <v>347553</v>
      </c>
      <c r="G1797" s="19">
        <f>+B1797/C1797-1</f>
        <v>5.6487202118269408E-3</v>
      </c>
    </row>
    <row r="1798" spans="1:7" x14ac:dyDescent="0.2">
      <c r="A1798" s="14" t="s">
        <v>1211</v>
      </c>
      <c r="B1798" s="20">
        <v>56.48</v>
      </c>
      <c r="C1798" s="20">
        <v>56.19</v>
      </c>
      <c r="D1798" s="20">
        <v>56.774999999999999</v>
      </c>
      <c r="E1798" s="20">
        <v>55.75</v>
      </c>
      <c r="F1798" s="17">
        <v>463738</v>
      </c>
      <c r="G1798" s="19">
        <f>+B1798/C1798-1</f>
        <v>5.161060686954988E-3</v>
      </c>
    </row>
    <row r="1799" spans="1:7" x14ac:dyDescent="0.2">
      <c r="A1799" s="14" t="s">
        <v>1212</v>
      </c>
      <c r="B1799" s="20">
        <v>55.87</v>
      </c>
      <c r="C1799" s="20">
        <v>54.42</v>
      </c>
      <c r="D1799" s="20">
        <v>56.06</v>
      </c>
      <c r="E1799" s="20">
        <v>53.73</v>
      </c>
      <c r="F1799" s="17">
        <v>470403</v>
      </c>
      <c r="G1799" s="19">
        <f>+B1799/C1799-1</f>
        <v>2.6644615950018213E-2</v>
      </c>
    </row>
    <row r="1800" spans="1:7" x14ac:dyDescent="0.2">
      <c r="A1800" s="14" t="s">
        <v>1213</v>
      </c>
      <c r="B1800" s="20">
        <v>54.94</v>
      </c>
      <c r="C1800" s="20">
        <v>54.5</v>
      </c>
      <c r="D1800" s="20">
        <v>55.29</v>
      </c>
      <c r="E1800" s="20">
        <v>54.21</v>
      </c>
      <c r="F1800" s="17">
        <v>388274</v>
      </c>
      <c r="G1800" s="19">
        <f>+B1800/C1800-1</f>
        <v>8.0733944954127779E-3</v>
      </c>
    </row>
    <row r="1801" spans="1:7" x14ac:dyDescent="0.2">
      <c r="A1801" s="14" t="s">
        <v>1214</v>
      </c>
      <c r="B1801" s="20">
        <v>54.09</v>
      </c>
      <c r="C1801" s="20">
        <v>55.23</v>
      </c>
      <c r="D1801" s="20">
        <v>55.23</v>
      </c>
      <c r="E1801" s="20">
        <v>53.7</v>
      </c>
      <c r="F1801" s="17">
        <v>679442</v>
      </c>
      <c r="G1801" s="19">
        <f>+B1801/C1801-1</f>
        <v>-2.0640956002172639E-2</v>
      </c>
    </row>
    <row r="1802" spans="1:7" x14ac:dyDescent="0.2">
      <c r="A1802" s="14" t="s">
        <v>1215</v>
      </c>
      <c r="B1802" s="20">
        <v>55.28</v>
      </c>
      <c r="C1802" s="20">
        <v>54.86</v>
      </c>
      <c r="D1802" s="20">
        <v>55.39</v>
      </c>
      <c r="E1802" s="20">
        <v>54.14</v>
      </c>
      <c r="F1802" s="17">
        <v>660690</v>
      </c>
      <c r="G1802" s="19">
        <f>+B1802/C1802-1</f>
        <v>7.6558512577469262E-3</v>
      </c>
    </row>
    <row r="1803" spans="1:7" x14ac:dyDescent="0.2">
      <c r="A1803" s="14" t="s">
        <v>1216</v>
      </c>
      <c r="B1803" s="20">
        <v>54.87</v>
      </c>
      <c r="C1803" s="20">
        <v>56.74</v>
      </c>
      <c r="D1803" s="20">
        <v>56.95</v>
      </c>
      <c r="E1803" s="20">
        <v>54.78</v>
      </c>
      <c r="F1803" s="17">
        <v>526092</v>
      </c>
      <c r="G1803" s="19">
        <f>+B1803/C1803-1</f>
        <v>-3.295734931265426E-2</v>
      </c>
    </row>
    <row r="1804" spans="1:7" x14ac:dyDescent="0.2">
      <c r="A1804" s="14" t="s">
        <v>1217</v>
      </c>
      <c r="B1804" s="20">
        <v>56.44</v>
      </c>
      <c r="C1804" s="20">
        <v>57</v>
      </c>
      <c r="D1804" s="20">
        <v>57.12</v>
      </c>
      <c r="E1804" s="20">
        <v>56.02</v>
      </c>
      <c r="F1804" s="17">
        <v>484556</v>
      </c>
      <c r="G1804" s="19">
        <f>+B1804/C1804-1</f>
        <v>-9.8245614035088469E-3</v>
      </c>
    </row>
    <row r="1805" spans="1:7" x14ac:dyDescent="0.2">
      <c r="A1805" s="14" t="s">
        <v>1218</v>
      </c>
      <c r="B1805" s="20">
        <v>56.47</v>
      </c>
      <c r="C1805" s="20">
        <v>56.78</v>
      </c>
      <c r="D1805" s="20">
        <v>56.8</v>
      </c>
      <c r="E1805" s="20">
        <v>56.06</v>
      </c>
      <c r="F1805" s="17">
        <v>734595</v>
      </c>
      <c r="G1805" s="19">
        <f>+B1805/C1805-1</f>
        <v>-5.4596688974991592E-3</v>
      </c>
    </row>
    <row r="1806" spans="1:7" x14ac:dyDescent="0.2">
      <c r="A1806" s="14" t="s">
        <v>1219</v>
      </c>
      <c r="B1806" s="20">
        <v>56.59</v>
      </c>
      <c r="C1806" s="20">
        <v>56.54</v>
      </c>
      <c r="D1806" s="20">
        <v>56.71</v>
      </c>
      <c r="E1806" s="20">
        <v>56.01</v>
      </c>
      <c r="F1806" s="17">
        <v>362475</v>
      </c>
      <c r="G1806" s="19">
        <f>+B1806/C1806-1</f>
        <v>8.843296781040344E-4</v>
      </c>
    </row>
    <row r="1807" spans="1:7" x14ac:dyDescent="0.2">
      <c r="A1807" s="14" t="s">
        <v>1220</v>
      </c>
      <c r="B1807" s="20">
        <v>56.31</v>
      </c>
      <c r="C1807" s="20">
        <v>56.34</v>
      </c>
      <c r="D1807" s="20">
        <v>56.39</v>
      </c>
      <c r="E1807" s="20">
        <v>55.78</v>
      </c>
      <c r="F1807" s="17">
        <v>450097</v>
      </c>
      <c r="G1807" s="19">
        <f>+B1807/C1807-1</f>
        <v>-5.3248136315231509E-4</v>
      </c>
    </row>
    <row r="1808" spans="1:7" x14ac:dyDescent="0.2">
      <c r="A1808" s="14" t="s">
        <v>1221</v>
      </c>
      <c r="B1808" s="20">
        <v>56.06</v>
      </c>
      <c r="C1808" s="20">
        <v>56.29</v>
      </c>
      <c r="D1808" s="20">
        <v>56.29</v>
      </c>
      <c r="E1808" s="20">
        <v>55.26</v>
      </c>
      <c r="F1808" s="17">
        <v>372906</v>
      </c>
      <c r="G1808" s="19">
        <f>+B1808/C1808-1</f>
        <v>-4.085983300763818E-3</v>
      </c>
    </row>
    <row r="1809" spans="1:7" x14ac:dyDescent="0.2">
      <c r="A1809" s="14" t="s">
        <v>1222</v>
      </c>
      <c r="B1809" s="20">
        <v>56.46</v>
      </c>
      <c r="C1809" s="20">
        <v>56.37</v>
      </c>
      <c r="D1809" s="20">
        <v>56.5</v>
      </c>
      <c r="E1809" s="20">
        <v>55.6</v>
      </c>
      <c r="F1809" s="17">
        <v>527316</v>
      </c>
      <c r="G1809" s="19">
        <f>+B1809/C1809-1</f>
        <v>1.5965939329432022E-3</v>
      </c>
    </row>
    <row r="1810" spans="1:7" x14ac:dyDescent="0.2">
      <c r="A1810" s="18">
        <v>43011</v>
      </c>
      <c r="B1810" s="20">
        <v>56.18</v>
      </c>
      <c r="C1810" s="20">
        <v>56.25</v>
      </c>
      <c r="D1810" s="20">
        <v>56.61</v>
      </c>
      <c r="E1810" s="20">
        <v>55.48</v>
      </c>
      <c r="F1810" s="17">
        <v>501633</v>
      </c>
      <c r="G1810" s="19">
        <f>+B1810/C1810-1</f>
        <v>-1.2444444444444924E-3</v>
      </c>
    </row>
    <row r="1811" spans="1:7" x14ac:dyDescent="0.2">
      <c r="A1811" s="18">
        <v>42981</v>
      </c>
      <c r="B1811" s="20">
        <v>55.85</v>
      </c>
      <c r="C1811" s="20">
        <v>55.91</v>
      </c>
      <c r="D1811" s="20">
        <v>56.14</v>
      </c>
      <c r="E1811" s="20">
        <v>55.28</v>
      </c>
      <c r="F1811" s="17">
        <v>301521</v>
      </c>
      <c r="G1811" s="19">
        <f>+B1811/C1811-1</f>
        <v>-1.0731532820603684E-3</v>
      </c>
    </row>
    <row r="1812" spans="1:7" x14ac:dyDescent="0.2">
      <c r="A1812" s="18">
        <v>42950</v>
      </c>
      <c r="B1812" s="20">
        <v>56.03</v>
      </c>
      <c r="C1812" s="20">
        <v>56.97</v>
      </c>
      <c r="D1812" s="20">
        <v>57.22</v>
      </c>
      <c r="E1812" s="20">
        <v>55.79</v>
      </c>
      <c r="F1812" s="17">
        <v>410919</v>
      </c>
      <c r="G1812" s="19">
        <f>+B1812/C1812-1</f>
        <v>-1.6499912234509306E-2</v>
      </c>
    </row>
    <row r="1813" spans="1:7" x14ac:dyDescent="0.2">
      <c r="A1813" s="18">
        <v>42919</v>
      </c>
      <c r="B1813" s="20">
        <v>56.75</v>
      </c>
      <c r="C1813" s="20">
        <v>56.4</v>
      </c>
      <c r="D1813" s="20">
        <v>57.31</v>
      </c>
      <c r="E1813" s="20">
        <v>56.36</v>
      </c>
      <c r="F1813" s="17">
        <v>670937</v>
      </c>
      <c r="G1813" s="19">
        <f>+B1813/C1813-1</f>
        <v>6.2056737588653821E-3</v>
      </c>
    </row>
    <row r="1814" spans="1:7" x14ac:dyDescent="0.2">
      <c r="A1814" s="18">
        <v>42889</v>
      </c>
      <c r="B1814" s="20">
        <v>56.67</v>
      </c>
      <c r="C1814" s="20">
        <v>55.99</v>
      </c>
      <c r="D1814" s="20">
        <v>56.84</v>
      </c>
      <c r="E1814" s="20">
        <v>55.79</v>
      </c>
      <c r="F1814" s="17">
        <v>561455</v>
      </c>
      <c r="G1814" s="19">
        <f>+B1814/C1814-1</f>
        <v>1.2145025897481787E-2</v>
      </c>
    </row>
    <row r="1815" spans="1:7" x14ac:dyDescent="0.2">
      <c r="A1815" s="18">
        <v>42797</v>
      </c>
      <c r="B1815" s="20">
        <v>56.5</v>
      </c>
      <c r="C1815" s="20">
        <v>55.58</v>
      </c>
      <c r="D1815" s="20">
        <v>56.559899999999999</v>
      </c>
      <c r="E1815" s="20">
        <v>55.478999999999999</v>
      </c>
      <c r="F1815" s="17">
        <v>1095066</v>
      </c>
      <c r="G1815" s="19">
        <f>+B1815/C1815-1</f>
        <v>1.6552716804606016E-2</v>
      </c>
    </row>
    <row r="1816" spans="1:7" x14ac:dyDescent="0.2">
      <c r="A1816" s="18">
        <v>42769</v>
      </c>
      <c r="B1816" s="20">
        <v>55.2</v>
      </c>
      <c r="C1816" s="20">
        <v>55.54</v>
      </c>
      <c r="D1816" s="20">
        <v>55.875799999999998</v>
      </c>
      <c r="E1816" s="20">
        <v>54.71</v>
      </c>
      <c r="F1816" s="17">
        <v>490255</v>
      </c>
      <c r="G1816" s="19">
        <f>+B1816/C1816-1</f>
        <v>-6.1217140799423309E-3</v>
      </c>
    </row>
    <row r="1817" spans="1:7" x14ac:dyDescent="0.2">
      <c r="A1817" s="18">
        <v>42738</v>
      </c>
      <c r="B1817" s="20">
        <v>55.71</v>
      </c>
      <c r="C1817" s="20">
        <v>54.5</v>
      </c>
      <c r="D1817" s="20">
        <v>56.11</v>
      </c>
      <c r="E1817" s="20">
        <v>54.404000000000003</v>
      </c>
      <c r="F1817" s="17">
        <v>866202</v>
      </c>
      <c r="G1817" s="19">
        <f>+B1817/C1817-1</f>
        <v>2.2201834862385361E-2</v>
      </c>
    </row>
    <row r="1818" spans="1:7" x14ac:dyDescent="0.2">
      <c r="A1818" s="14" t="s">
        <v>1223</v>
      </c>
      <c r="B1818" s="20">
        <v>53.83</v>
      </c>
      <c r="C1818" s="20">
        <v>54.41</v>
      </c>
      <c r="D1818" s="20">
        <v>54.85</v>
      </c>
      <c r="E1818" s="20">
        <v>53.68</v>
      </c>
      <c r="F1818" s="17">
        <v>725969</v>
      </c>
      <c r="G1818" s="19">
        <f>+B1818/C1818-1</f>
        <v>-1.0659805182870796E-2</v>
      </c>
    </row>
    <row r="1819" spans="1:7" x14ac:dyDescent="0.2">
      <c r="A1819" s="14" t="s">
        <v>1224</v>
      </c>
      <c r="B1819" s="20">
        <v>54.71</v>
      </c>
      <c r="C1819" s="20">
        <v>55.29</v>
      </c>
      <c r="D1819" s="20">
        <v>55.41</v>
      </c>
      <c r="E1819" s="20">
        <v>54.13</v>
      </c>
      <c r="F1819" s="17">
        <v>746030</v>
      </c>
      <c r="G1819" s="19">
        <f>+B1819/C1819-1</f>
        <v>-1.0490142882980669E-2</v>
      </c>
    </row>
    <row r="1820" spans="1:7" x14ac:dyDescent="0.2">
      <c r="A1820" s="14" t="s">
        <v>1225</v>
      </c>
      <c r="B1820" s="20">
        <v>55.3</v>
      </c>
      <c r="C1820" s="20">
        <v>53.35</v>
      </c>
      <c r="D1820" s="20">
        <v>55.31</v>
      </c>
      <c r="E1820" s="20">
        <v>53</v>
      </c>
      <c r="F1820" s="17">
        <v>1150903</v>
      </c>
      <c r="G1820" s="19">
        <f>+B1820/C1820-1</f>
        <v>3.6551077788191E-2</v>
      </c>
    </row>
    <row r="1821" spans="1:7" x14ac:dyDescent="0.2">
      <c r="A1821" s="14" t="s">
        <v>1226</v>
      </c>
      <c r="B1821" s="20">
        <v>54.06</v>
      </c>
      <c r="C1821" s="20">
        <v>53.84</v>
      </c>
      <c r="D1821" s="20">
        <v>54.08</v>
      </c>
      <c r="E1821" s="20">
        <v>53.31</v>
      </c>
      <c r="F1821" s="17">
        <v>650277</v>
      </c>
      <c r="G1821" s="19">
        <f>+B1821/C1821-1</f>
        <v>4.0861812778603124E-3</v>
      </c>
    </row>
    <row r="1822" spans="1:7" x14ac:dyDescent="0.2">
      <c r="A1822" s="14" t="s">
        <v>1227</v>
      </c>
      <c r="B1822" s="20">
        <v>53.55</v>
      </c>
      <c r="C1822" s="20">
        <v>53</v>
      </c>
      <c r="D1822" s="20">
        <v>53.68</v>
      </c>
      <c r="E1822" s="20">
        <v>52.661000000000001</v>
      </c>
      <c r="F1822" s="17">
        <v>421971</v>
      </c>
      <c r="G1822" s="19">
        <f>+B1822/C1822-1</f>
        <v>1.037735849056598E-2</v>
      </c>
    </row>
    <row r="1823" spans="1:7" x14ac:dyDescent="0.2">
      <c r="A1823" s="14" t="s">
        <v>1228</v>
      </c>
      <c r="B1823" s="20">
        <v>53.11</v>
      </c>
      <c r="C1823" s="20">
        <v>53.15</v>
      </c>
      <c r="D1823" s="20">
        <v>53.412799999999997</v>
      </c>
      <c r="E1823" s="20">
        <v>52.82</v>
      </c>
      <c r="F1823" s="17">
        <v>577259</v>
      </c>
      <c r="G1823" s="19">
        <f>+B1823/C1823-1</f>
        <v>-7.5258701787395132E-4</v>
      </c>
    </row>
    <row r="1824" spans="1:7" x14ac:dyDescent="0.2">
      <c r="A1824" s="14" t="s">
        <v>1229</v>
      </c>
      <c r="B1824" s="20">
        <v>53.38</v>
      </c>
      <c r="C1824" s="20">
        <v>52.19</v>
      </c>
      <c r="D1824" s="20">
        <v>53.46</v>
      </c>
      <c r="E1824" s="20">
        <v>52.07</v>
      </c>
      <c r="F1824" s="17">
        <v>652848</v>
      </c>
      <c r="G1824" s="19">
        <f>+B1824/C1824-1</f>
        <v>2.2801302931596101E-2</v>
      </c>
    </row>
    <row r="1825" spans="1:7" x14ac:dyDescent="0.2">
      <c r="A1825" s="14" t="s">
        <v>1230</v>
      </c>
      <c r="B1825" s="20">
        <v>52.42</v>
      </c>
      <c r="C1825" s="20">
        <v>52.91</v>
      </c>
      <c r="D1825" s="20">
        <v>52.92</v>
      </c>
      <c r="E1825" s="20">
        <v>51.8</v>
      </c>
      <c r="F1825" s="17">
        <v>623881</v>
      </c>
      <c r="G1825" s="19">
        <f>+B1825/C1825-1</f>
        <v>-9.2610092610091455E-3</v>
      </c>
    </row>
    <row r="1826" spans="1:7" x14ac:dyDescent="0.2">
      <c r="A1826" s="14" t="s">
        <v>1231</v>
      </c>
      <c r="B1826" s="20">
        <v>52.79</v>
      </c>
      <c r="C1826" s="20">
        <v>51.94</v>
      </c>
      <c r="D1826" s="20">
        <v>52.914999999999999</v>
      </c>
      <c r="E1826" s="20">
        <v>51.87</v>
      </c>
      <c r="F1826" s="17">
        <v>548666</v>
      </c>
      <c r="G1826" s="19">
        <f>+B1826/C1826-1</f>
        <v>1.6365036580670012E-2</v>
      </c>
    </row>
    <row r="1827" spans="1:7" x14ac:dyDescent="0.2">
      <c r="A1827" s="14" t="s">
        <v>1232</v>
      </c>
      <c r="B1827" s="20">
        <v>52.2</v>
      </c>
      <c r="C1827" s="20">
        <v>51.57</v>
      </c>
      <c r="D1827" s="20">
        <v>52.31</v>
      </c>
      <c r="E1827" s="20">
        <v>50.8</v>
      </c>
      <c r="F1827" s="17">
        <v>699816</v>
      </c>
      <c r="G1827" s="19">
        <f>+B1827/C1827-1</f>
        <v>1.221640488656206E-2</v>
      </c>
    </row>
    <row r="1828" spans="1:7" x14ac:dyDescent="0.2">
      <c r="A1828" s="14" t="s">
        <v>1233</v>
      </c>
      <c r="B1828" s="20">
        <v>51.84</v>
      </c>
      <c r="C1828" s="20">
        <v>52.46</v>
      </c>
      <c r="D1828" s="20">
        <v>52.89</v>
      </c>
      <c r="E1828" s="20">
        <v>51.84</v>
      </c>
      <c r="F1828" s="17">
        <v>844588</v>
      </c>
      <c r="G1828" s="19">
        <f>+B1828/C1828-1</f>
        <v>-1.1818528402592454E-2</v>
      </c>
    </row>
    <row r="1829" spans="1:7" x14ac:dyDescent="0.2">
      <c r="A1829" s="18">
        <v>43010</v>
      </c>
      <c r="B1829" s="20">
        <v>52.33</v>
      </c>
      <c r="C1829" s="20">
        <v>51.43</v>
      </c>
      <c r="D1829" s="20">
        <v>52.4</v>
      </c>
      <c r="E1829" s="20">
        <v>50.68</v>
      </c>
      <c r="F1829" s="17">
        <v>1016180</v>
      </c>
      <c r="G1829" s="19">
        <f>+B1829/C1829-1</f>
        <v>1.7499513902391683E-2</v>
      </c>
    </row>
    <row r="1830" spans="1:7" x14ac:dyDescent="0.2">
      <c r="A1830" s="18">
        <v>42980</v>
      </c>
      <c r="B1830" s="20">
        <v>51.32</v>
      </c>
      <c r="C1830" s="20">
        <v>48.85</v>
      </c>
      <c r="D1830" s="20">
        <v>52.03</v>
      </c>
      <c r="E1830" s="20">
        <v>47.9</v>
      </c>
      <c r="F1830" s="17">
        <v>3786683</v>
      </c>
      <c r="G1830" s="19">
        <f>+B1830/C1830-1</f>
        <v>5.056294779938586E-2</v>
      </c>
    </row>
    <row r="1831" spans="1:7" x14ac:dyDescent="0.2">
      <c r="A1831" s="18">
        <v>42949</v>
      </c>
      <c r="B1831" s="20">
        <v>45.26</v>
      </c>
      <c r="C1831" s="20">
        <v>45.33</v>
      </c>
      <c r="D1831" s="20">
        <v>45.34</v>
      </c>
      <c r="E1831" s="20">
        <v>44.25</v>
      </c>
      <c r="F1831" s="17">
        <v>1685060</v>
      </c>
      <c r="G1831" s="19">
        <f>+B1831/C1831-1</f>
        <v>-1.5442311934701358E-3</v>
      </c>
    </row>
    <row r="1832" spans="1:7" x14ac:dyDescent="0.2">
      <c r="A1832" s="18">
        <v>42918</v>
      </c>
      <c r="B1832" s="20">
        <v>45.4</v>
      </c>
      <c r="C1832" s="20">
        <v>44.93</v>
      </c>
      <c r="D1832" s="20">
        <v>45.58</v>
      </c>
      <c r="E1832" s="20">
        <v>44.58</v>
      </c>
      <c r="F1832" s="17">
        <v>669052</v>
      </c>
      <c r="G1832" s="19">
        <f>+B1832/C1832-1</f>
        <v>1.0460716670376069E-2</v>
      </c>
    </row>
    <row r="1833" spans="1:7" x14ac:dyDescent="0.2">
      <c r="A1833" s="18">
        <v>42888</v>
      </c>
      <c r="B1833" s="20">
        <v>44.6</v>
      </c>
      <c r="C1833" s="20">
        <v>47.73</v>
      </c>
      <c r="D1833" s="20">
        <v>47.73</v>
      </c>
      <c r="E1833" s="20">
        <v>44.54</v>
      </c>
      <c r="F1833" s="17">
        <v>1053505</v>
      </c>
      <c r="G1833" s="19">
        <f>+B1833/C1833-1</f>
        <v>-6.5577205112088754E-2</v>
      </c>
    </row>
    <row r="1834" spans="1:7" x14ac:dyDescent="0.2">
      <c r="A1834" s="18">
        <v>42796</v>
      </c>
      <c r="B1834" s="20">
        <v>45.99</v>
      </c>
      <c r="C1834" s="20">
        <v>45.22</v>
      </c>
      <c r="D1834" s="20">
        <v>47.45</v>
      </c>
      <c r="E1834" s="20">
        <v>44.87</v>
      </c>
      <c r="F1834" s="17">
        <v>2075098</v>
      </c>
      <c r="G1834" s="19">
        <f>+B1834/C1834-1</f>
        <v>1.7027863777089758E-2</v>
      </c>
    </row>
    <row r="1835" spans="1:7" x14ac:dyDescent="0.2">
      <c r="A1835" s="18">
        <v>42768</v>
      </c>
      <c r="B1835" s="20">
        <v>44.32</v>
      </c>
      <c r="C1835" s="20">
        <v>43.61</v>
      </c>
      <c r="D1835" s="20">
        <v>44.53</v>
      </c>
      <c r="E1835" s="20">
        <v>42.88</v>
      </c>
      <c r="F1835" s="17">
        <v>1222550</v>
      </c>
      <c r="G1835" s="19">
        <f>+B1835/C1835-1</f>
        <v>1.6280669571199224E-2</v>
      </c>
    </row>
    <row r="1836" spans="1:7" x14ac:dyDescent="0.2">
      <c r="A1836" s="18">
        <v>42737</v>
      </c>
      <c r="B1836" s="20">
        <v>43.93</v>
      </c>
      <c r="C1836" s="20">
        <v>46.15</v>
      </c>
      <c r="D1836" s="20">
        <v>46.274999999999999</v>
      </c>
      <c r="E1836" s="20">
        <v>42.52</v>
      </c>
      <c r="F1836" s="17">
        <v>2551589</v>
      </c>
      <c r="G1836" s="19">
        <f>+B1836/C1836-1</f>
        <v>-4.8104008667388953E-2</v>
      </c>
    </row>
    <row r="1837" spans="1:7" x14ac:dyDescent="0.2">
      <c r="A1837" s="14" t="s">
        <v>1234</v>
      </c>
      <c r="B1837" s="20">
        <v>46.24</v>
      </c>
      <c r="C1837" s="20">
        <v>47</v>
      </c>
      <c r="D1837" s="20">
        <v>47</v>
      </c>
      <c r="E1837" s="20">
        <v>45.54</v>
      </c>
      <c r="F1837" s="17">
        <v>1353715</v>
      </c>
      <c r="G1837" s="19">
        <f>+B1837/C1837-1</f>
        <v>-1.6170212765957426E-2</v>
      </c>
    </row>
    <row r="1838" spans="1:7" x14ac:dyDescent="0.2">
      <c r="A1838" s="14" t="s">
        <v>1235</v>
      </c>
      <c r="B1838" s="20">
        <v>47.06</v>
      </c>
      <c r="C1838" s="20">
        <v>48.6</v>
      </c>
      <c r="D1838" s="20">
        <v>48.6</v>
      </c>
      <c r="E1838" s="20">
        <v>46</v>
      </c>
      <c r="F1838" s="17">
        <v>1033758</v>
      </c>
      <c r="G1838" s="19">
        <f>+B1838/C1838-1</f>
        <v>-3.1687242798353887E-2</v>
      </c>
    </row>
    <row r="1839" spans="1:7" x14ac:dyDescent="0.2">
      <c r="A1839" s="14" t="s">
        <v>1236</v>
      </c>
      <c r="B1839" s="20">
        <v>49.21</v>
      </c>
      <c r="C1839" s="20">
        <v>48.88</v>
      </c>
      <c r="D1839" s="20">
        <v>49.23</v>
      </c>
      <c r="E1839" s="20">
        <v>48.07</v>
      </c>
      <c r="F1839" s="17">
        <v>636061</v>
      </c>
      <c r="G1839" s="19">
        <f>+B1839/C1839-1</f>
        <v>6.7512274959082852E-3</v>
      </c>
    </row>
    <row r="1840" spans="1:7" x14ac:dyDescent="0.2">
      <c r="A1840" s="14" t="s">
        <v>1237</v>
      </c>
      <c r="B1840" s="20">
        <v>48.62</v>
      </c>
      <c r="C1840" s="20">
        <v>50.19</v>
      </c>
      <c r="D1840" s="20">
        <v>50.28</v>
      </c>
      <c r="E1840" s="20">
        <v>48.46</v>
      </c>
      <c r="F1840" s="17">
        <v>576934</v>
      </c>
      <c r="G1840" s="19">
        <f>+B1840/C1840-1</f>
        <v>-3.128113169954172E-2</v>
      </c>
    </row>
    <row r="1841" spans="1:7" x14ac:dyDescent="0.2">
      <c r="A1841" s="14" t="s">
        <v>1238</v>
      </c>
      <c r="B1841" s="20">
        <v>50.01</v>
      </c>
      <c r="C1841" s="20">
        <v>50.81</v>
      </c>
      <c r="D1841" s="20">
        <v>50.9664</v>
      </c>
      <c r="E1841" s="20">
        <v>49.77</v>
      </c>
      <c r="F1841" s="17">
        <v>375321</v>
      </c>
      <c r="G1841" s="19">
        <f>+B1841/C1841-1</f>
        <v>-1.5744932099980402E-2</v>
      </c>
    </row>
    <row r="1842" spans="1:7" x14ac:dyDescent="0.2">
      <c r="A1842" s="14" t="s">
        <v>1239</v>
      </c>
      <c r="B1842" s="20">
        <v>50.32</v>
      </c>
      <c r="C1842" s="20">
        <v>50.08</v>
      </c>
      <c r="D1842" s="20">
        <v>50.81</v>
      </c>
      <c r="E1842" s="20">
        <v>49.85</v>
      </c>
      <c r="F1842" s="17">
        <v>561745</v>
      </c>
      <c r="G1842" s="19">
        <f>+B1842/C1842-1</f>
        <v>4.7923322683707248E-3</v>
      </c>
    </row>
    <row r="1843" spans="1:7" x14ac:dyDescent="0.2">
      <c r="A1843" s="14" t="s">
        <v>1240</v>
      </c>
      <c r="B1843" s="20">
        <v>49.89</v>
      </c>
      <c r="C1843" s="20">
        <v>48.95</v>
      </c>
      <c r="D1843" s="20">
        <v>50.0642</v>
      </c>
      <c r="E1843" s="20">
        <v>48.8</v>
      </c>
      <c r="F1843" s="17">
        <v>792812</v>
      </c>
      <c r="G1843" s="19">
        <f>+B1843/C1843-1</f>
        <v>1.9203268641470927E-2</v>
      </c>
    </row>
    <row r="1844" spans="1:7" x14ac:dyDescent="0.2">
      <c r="A1844" s="14" t="s">
        <v>1241</v>
      </c>
      <c r="B1844" s="20">
        <v>49.19</v>
      </c>
      <c r="C1844" s="20">
        <v>47.89</v>
      </c>
      <c r="D1844" s="20">
        <v>49.21</v>
      </c>
      <c r="E1844" s="20">
        <v>47.83</v>
      </c>
      <c r="F1844" s="17">
        <v>472089</v>
      </c>
      <c r="G1844" s="19">
        <f>+B1844/C1844-1</f>
        <v>2.7145541866777867E-2</v>
      </c>
    </row>
    <row r="1845" spans="1:7" x14ac:dyDescent="0.2">
      <c r="A1845" s="14" t="s">
        <v>1242</v>
      </c>
      <c r="B1845" s="20">
        <v>47.88</v>
      </c>
      <c r="C1845" s="20">
        <v>48.36</v>
      </c>
      <c r="D1845" s="20">
        <v>48.4</v>
      </c>
      <c r="E1845" s="20">
        <v>47.45</v>
      </c>
      <c r="F1845" s="17">
        <v>377221</v>
      </c>
      <c r="G1845" s="19">
        <f>+B1845/C1845-1</f>
        <v>-9.9255583126550695E-3</v>
      </c>
    </row>
    <row r="1846" spans="1:7" x14ac:dyDescent="0.2">
      <c r="A1846" s="14" t="s">
        <v>1243</v>
      </c>
      <c r="B1846" s="20">
        <v>48.07</v>
      </c>
      <c r="C1846" s="20">
        <v>48.25</v>
      </c>
      <c r="D1846" s="20">
        <v>48.78</v>
      </c>
      <c r="E1846" s="20">
        <v>47.8</v>
      </c>
      <c r="F1846" s="17">
        <v>370591</v>
      </c>
      <c r="G1846" s="19">
        <f>+B1846/C1846-1</f>
        <v>-3.7305699481865462E-3</v>
      </c>
    </row>
    <row r="1847" spans="1:7" x14ac:dyDescent="0.2">
      <c r="A1847" s="14" t="s">
        <v>1244</v>
      </c>
      <c r="B1847" s="20">
        <v>47.9</v>
      </c>
      <c r="C1847" s="20">
        <v>48.48</v>
      </c>
      <c r="D1847" s="20">
        <v>48.48</v>
      </c>
      <c r="E1847" s="20">
        <v>47.4</v>
      </c>
      <c r="F1847" s="17">
        <v>492842</v>
      </c>
      <c r="G1847" s="19">
        <f>+B1847/C1847-1</f>
        <v>-1.19636963696369E-2</v>
      </c>
    </row>
    <row r="1848" spans="1:7" x14ac:dyDescent="0.2">
      <c r="A1848" s="14" t="s">
        <v>1245</v>
      </c>
      <c r="B1848" s="20">
        <v>48.72</v>
      </c>
      <c r="C1848" s="20">
        <v>48.3</v>
      </c>
      <c r="D1848" s="20">
        <v>49.29</v>
      </c>
      <c r="E1848" s="20">
        <v>48.3</v>
      </c>
      <c r="F1848" s="17">
        <v>505681</v>
      </c>
      <c r="G1848" s="19">
        <f>+B1848/C1848-1</f>
        <v>8.6956521739129933E-3</v>
      </c>
    </row>
    <row r="1849" spans="1:7" x14ac:dyDescent="0.2">
      <c r="A1849" s="18">
        <v>43070</v>
      </c>
      <c r="B1849" s="20">
        <v>48.09</v>
      </c>
      <c r="C1849" s="20">
        <v>48.77</v>
      </c>
      <c r="D1849" s="20">
        <v>48.77</v>
      </c>
      <c r="E1849" s="20">
        <v>47.35</v>
      </c>
      <c r="F1849" s="17">
        <v>439135</v>
      </c>
      <c r="G1849" s="19">
        <f>+B1849/C1849-1</f>
        <v>-1.3942997744515018E-2</v>
      </c>
    </row>
    <row r="1850" spans="1:7" x14ac:dyDescent="0.2">
      <c r="A1850" s="18">
        <v>43040</v>
      </c>
      <c r="B1850" s="20">
        <v>48.79</v>
      </c>
      <c r="C1850" s="20">
        <v>48.34</v>
      </c>
      <c r="D1850" s="20">
        <v>48.96</v>
      </c>
      <c r="E1850" s="20">
        <v>48.08</v>
      </c>
      <c r="F1850" s="17">
        <v>460640</v>
      </c>
      <c r="G1850" s="19">
        <f>+B1850/C1850-1</f>
        <v>9.3090608191972457E-3</v>
      </c>
    </row>
    <row r="1851" spans="1:7" x14ac:dyDescent="0.2">
      <c r="A1851" s="18">
        <v>43009</v>
      </c>
      <c r="B1851" s="20">
        <v>48.21</v>
      </c>
      <c r="C1851" s="20">
        <v>48.18</v>
      </c>
      <c r="D1851" s="20">
        <v>48.69</v>
      </c>
      <c r="E1851" s="20">
        <v>47.74</v>
      </c>
      <c r="F1851" s="17">
        <v>680618</v>
      </c>
      <c r="G1851" s="19">
        <f>+B1851/C1851-1</f>
        <v>6.2266500622665255E-4</v>
      </c>
    </row>
    <row r="1852" spans="1:7" x14ac:dyDescent="0.2">
      <c r="A1852" s="18">
        <v>42979</v>
      </c>
      <c r="B1852" s="20">
        <v>48.4</v>
      </c>
      <c r="C1852" s="20">
        <v>47.7</v>
      </c>
      <c r="D1852" s="20">
        <v>48.96</v>
      </c>
      <c r="E1852" s="20">
        <v>47.66</v>
      </c>
      <c r="F1852" s="17">
        <v>580315</v>
      </c>
      <c r="G1852" s="19">
        <f>+B1852/C1852-1</f>
        <v>1.467505241090139E-2</v>
      </c>
    </row>
    <row r="1853" spans="1:7" x14ac:dyDescent="0.2">
      <c r="A1853" s="18">
        <v>42887</v>
      </c>
      <c r="B1853" s="20">
        <v>47.49</v>
      </c>
      <c r="C1853" s="20">
        <v>47.11</v>
      </c>
      <c r="D1853" s="20">
        <v>47.584800000000001</v>
      </c>
      <c r="E1853" s="20">
        <v>46.88</v>
      </c>
      <c r="F1853" s="17">
        <v>252889</v>
      </c>
      <c r="G1853" s="19">
        <f>+B1853/C1853-1</f>
        <v>8.0662279770749024E-3</v>
      </c>
    </row>
    <row r="1854" spans="1:7" x14ac:dyDescent="0.2">
      <c r="A1854" s="18">
        <v>42856</v>
      </c>
      <c r="B1854" s="20">
        <v>47</v>
      </c>
      <c r="C1854" s="20">
        <v>47.31</v>
      </c>
      <c r="D1854" s="20">
        <v>47.4</v>
      </c>
      <c r="E1854" s="20">
        <v>46.59</v>
      </c>
      <c r="F1854" s="17">
        <v>460740</v>
      </c>
      <c r="G1854" s="19">
        <f>+B1854/C1854-1</f>
        <v>-6.5525258930458907E-3</v>
      </c>
    </row>
    <row r="1855" spans="1:7" x14ac:dyDescent="0.2">
      <c r="A1855" s="18">
        <v>42826</v>
      </c>
      <c r="B1855" s="20">
        <v>47.34</v>
      </c>
      <c r="C1855" s="20">
        <v>46.69</v>
      </c>
      <c r="D1855" s="20">
        <v>47.59</v>
      </c>
      <c r="E1855" s="20">
        <v>46.48</v>
      </c>
      <c r="F1855" s="17">
        <v>771907</v>
      </c>
      <c r="G1855" s="19">
        <f>+B1855/C1855-1</f>
        <v>1.3921610623260028E-2</v>
      </c>
    </row>
    <row r="1856" spans="1:7" x14ac:dyDescent="0.2">
      <c r="A1856" s="18">
        <v>42795</v>
      </c>
      <c r="B1856" s="20">
        <v>46.47</v>
      </c>
      <c r="C1856" s="20">
        <v>46.2</v>
      </c>
      <c r="D1856" s="20">
        <v>46.85</v>
      </c>
      <c r="E1856" s="20">
        <v>45.615000000000002</v>
      </c>
      <c r="F1856" s="17">
        <v>697823</v>
      </c>
      <c r="G1856" s="19">
        <f>+B1856/C1856-1</f>
        <v>5.8441558441557628E-3</v>
      </c>
    </row>
    <row r="1857" spans="1:7" x14ac:dyDescent="0.2">
      <c r="A1857" s="14" t="s">
        <v>1246</v>
      </c>
      <c r="B1857" s="20">
        <v>45.49</v>
      </c>
      <c r="C1857" s="20">
        <v>46.44</v>
      </c>
      <c r="D1857" s="20">
        <v>46.44</v>
      </c>
      <c r="E1857" s="20">
        <v>45.29</v>
      </c>
      <c r="F1857" s="17">
        <v>516606</v>
      </c>
      <c r="G1857" s="19">
        <f>+B1857/C1857-1</f>
        <v>-2.0456503014642413E-2</v>
      </c>
    </row>
    <row r="1858" spans="1:7" x14ac:dyDescent="0.2">
      <c r="A1858" s="14" t="s">
        <v>1247</v>
      </c>
      <c r="B1858" s="20">
        <v>46.13</v>
      </c>
      <c r="C1858" s="20">
        <v>46.33</v>
      </c>
      <c r="D1858" s="20">
        <v>46.51</v>
      </c>
      <c r="E1858" s="20">
        <v>45.6</v>
      </c>
      <c r="F1858" s="17">
        <v>577811</v>
      </c>
      <c r="G1858" s="19">
        <f>+B1858/C1858-1</f>
        <v>-4.3168573278652422E-3</v>
      </c>
    </row>
    <row r="1859" spans="1:7" x14ac:dyDescent="0.2">
      <c r="A1859" s="14" t="s">
        <v>1248</v>
      </c>
      <c r="B1859" s="20">
        <v>46.11</v>
      </c>
      <c r="C1859" s="20">
        <v>47.01</v>
      </c>
      <c r="D1859" s="20">
        <v>47.01</v>
      </c>
      <c r="E1859" s="20">
        <v>45.56</v>
      </c>
      <c r="F1859" s="17">
        <v>1032593</v>
      </c>
      <c r="G1859" s="19">
        <f>+B1859/C1859-1</f>
        <v>-1.9144862795149931E-2</v>
      </c>
    </row>
    <row r="1860" spans="1:7" x14ac:dyDescent="0.2">
      <c r="A1860" s="14" t="s">
        <v>1249</v>
      </c>
      <c r="B1860" s="20">
        <v>46.9</v>
      </c>
      <c r="C1860" s="20">
        <v>45.75</v>
      </c>
      <c r="D1860" s="20">
        <v>47.06</v>
      </c>
      <c r="E1860" s="20">
        <v>45.54</v>
      </c>
      <c r="F1860" s="17">
        <v>648292</v>
      </c>
      <c r="G1860" s="19">
        <f>+B1860/C1860-1</f>
        <v>2.5136612021857907E-2</v>
      </c>
    </row>
    <row r="1861" spans="1:7" x14ac:dyDescent="0.2">
      <c r="A1861" s="14" t="s">
        <v>1250</v>
      </c>
      <c r="B1861" s="20">
        <v>45.7</v>
      </c>
      <c r="C1861" s="20">
        <v>44.64</v>
      </c>
      <c r="D1861" s="20">
        <v>45.7</v>
      </c>
      <c r="E1861" s="20">
        <v>44.64</v>
      </c>
      <c r="F1861" s="17">
        <v>345801</v>
      </c>
      <c r="G1861" s="19">
        <f>+B1861/C1861-1</f>
        <v>2.3745519713261665E-2</v>
      </c>
    </row>
    <row r="1862" spans="1:7" x14ac:dyDescent="0.2">
      <c r="A1862" s="14" t="s">
        <v>1251</v>
      </c>
      <c r="B1862" s="20">
        <v>44.58</v>
      </c>
      <c r="C1862" s="20">
        <v>45.57</v>
      </c>
      <c r="D1862" s="20">
        <v>45.61</v>
      </c>
      <c r="E1862" s="20">
        <v>44</v>
      </c>
      <c r="F1862" s="17">
        <v>434208</v>
      </c>
      <c r="G1862" s="19">
        <f>+B1862/C1862-1</f>
        <v>-2.1724818959842018E-2</v>
      </c>
    </row>
    <row r="1863" spans="1:7" x14ac:dyDescent="0.2">
      <c r="A1863" s="14" t="s">
        <v>1252</v>
      </c>
      <c r="B1863" s="20">
        <v>45.74</v>
      </c>
      <c r="C1863" s="20">
        <v>46.41</v>
      </c>
      <c r="D1863" s="20">
        <v>46.5</v>
      </c>
      <c r="E1863" s="20">
        <v>45.39</v>
      </c>
      <c r="F1863" s="17">
        <v>502142</v>
      </c>
      <c r="G1863" s="19">
        <f>+B1863/C1863-1</f>
        <v>-1.4436543848308392E-2</v>
      </c>
    </row>
    <row r="1864" spans="1:7" x14ac:dyDescent="0.2">
      <c r="A1864" s="14" t="s">
        <v>1253</v>
      </c>
      <c r="B1864" s="20">
        <v>46.3</v>
      </c>
      <c r="C1864" s="20">
        <v>46.51</v>
      </c>
      <c r="D1864" s="20">
        <v>46.59</v>
      </c>
      <c r="E1864" s="20">
        <v>46.12</v>
      </c>
      <c r="F1864" s="17">
        <v>408162</v>
      </c>
      <c r="G1864" s="19">
        <f>+B1864/C1864-1</f>
        <v>-4.5151580305310413E-3</v>
      </c>
    </row>
    <row r="1865" spans="1:7" x14ac:dyDescent="0.2">
      <c r="A1865" s="14" t="s">
        <v>1254</v>
      </c>
      <c r="B1865" s="20">
        <v>46.44</v>
      </c>
      <c r="C1865" s="20">
        <v>46.21</v>
      </c>
      <c r="D1865" s="20">
        <v>46.61</v>
      </c>
      <c r="E1865" s="20">
        <v>45.77</v>
      </c>
      <c r="F1865" s="17">
        <v>555494</v>
      </c>
      <c r="G1865" s="19">
        <f>+B1865/C1865-1</f>
        <v>4.9772776455312417E-3</v>
      </c>
    </row>
    <row r="1866" spans="1:7" x14ac:dyDescent="0.2">
      <c r="A1866" s="14" t="s">
        <v>1255</v>
      </c>
      <c r="B1866" s="20">
        <v>45.92</v>
      </c>
      <c r="C1866" s="20">
        <v>45.22</v>
      </c>
      <c r="D1866" s="20">
        <v>46.24</v>
      </c>
      <c r="E1866" s="20">
        <v>45.01</v>
      </c>
      <c r="F1866" s="17">
        <v>1109163</v>
      </c>
      <c r="G1866" s="19">
        <f>+B1866/C1866-1</f>
        <v>1.5479876160990669E-2</v>
      </c>
    </row>
    <row r="1867" spans="1:7" x14ac:dyDescent="0.2">
      <c r="A1867" s="14" t="s">
        <v>1256</v>
      </c>
      <c r="B1867" s="20">
        <v>44.69</v>
      </c>
      <c r="C1867" s="20">
        <v>45.36</v>
      </c>
      <c r="D1867" s="20">
        <v>45.6</v>
      </c>
      <c r="E1867" s="20">
        <v>44.31</v>
      </c>
      <c r="F1867" s="17">
        <v>926098</v>
      </c>
      <c r="G1867" s="19">
        <f>+B1867/C1867-1</f>
        <v>-1.4770723104056471E-2</v>
      </c>
    </row>
    <row r="1868" spans="1:7" x14ac:dyDescent="0.2">
      <c r="A1868" s="14" t="s">
        <v>1257</v>
      </c>
      <c r="B1868" s="20">
        <v>45.36</v>
      </c>
      <c r="C1868" s="20">
        <v>45.4</v>
      </c>
      <c r="D1868" s="20">
        <v>46</v>
      </c>
      <c r="E1868" s="20">
        <v>45</v>
      </c>
      <c r="F1868" s="17">
        <v>496634</v>
      </c>
      <c r="G1868" s="19">
        <f>+B1868/C1868-1</f>
        <v>-8.810572687224516E-4</v>
      </c>
    </row>
    <row r="1869" spans="1:7" x14ac:dyDescent="0.2">
      <c r="A1869" s="14" t="s">
        <v>1258</v>
      </c>
      <c r="B1869" s="20">
        <v>45.5</v>
      </c>
      <c r="C1869" s="20">
        <v>46.2</v>
      </c>
      <c r="D1869" s="20">
        <v>46.72</v>
      </c>
      <c r="E1869" s="20">
        <v>45.23</v>
      </c>
      <c r="F1869" s="17">
        <v>719022</v>
      </c>
      <c r="G1869" s="19">
        <f>+B1869/C1869-1</f>
        <v>-1.5151515151515249E-2</v>
      </c>
    </row>
    <row r="1870" spans="1:7" x14ac:dyDescent="0.2">
      <c r="A1870" s="18">
        <v>42716</v>
      </c>
      <c r="B1870" s="20">
        <v>46.03</v>
      </c>
      <c r="C1870" s="20">
        <v>46.96</v>
      </c>
      <c r="D1870" s="20">
        <v>47.33</v>
      </c>
      <c r="E1870" s="20">
        <v>45.68</v>
      </c>
      <c r="F1870" s="17">
        <v>557492</v>
      </c>
      <c r="G1870" s="19">
        <f>+B1870/C1870-1</f>
        <v>-1.9804088586030666E-2</v>
      </c>
    </row>
    <row r="1871" spans="1:7" x14ac:dyDescent="0.2">
      <c r="A1871" s="18">
        <v>42625</v>
      </c>
      <c r="B1871" s="20">
        <v>46.92</v>
      </c>
      <c r="C1871" s="20">
        <v>46.99</v>
      </c>
      <c r="D1871" s="20">
        <v>47.57</v>
      </c>
      <c r="E1871" s="20">
        <v>46.75</v>
      </c>
      <c r="F1871" s="17">
        <v>715379</v>
      </c>
      <c r="G1871" s="19">
        <f>+B1871/C1871-1</f>
        <v>-1.4896786550330221E-3</v>
      </c>
    </row>
    <row r="1872" spans="1:7" x14ac:dyDescent="0.2">
      <c r="A1872" s="18">
        <v>42594</v>
      </c>
      <c r="B1872" s="20">
        <v>46.84</v>
      </c>
      <c r="C1872" s="20">
        <v>46.77</v>
      </c>
      <c r="D1872" s="20">
        <v>47.6</v>
      </c>
      <c r="E1872" s="20">
        <v>46.43</v>
      </c>
      <c r="F1872" s="17">
        <v>777200</v>
      </c>
      <c r="G1872" s="19">
        <f>+B1872/C1872-1</f>
        <v>1.4966859097711449E-3</v>
      </c>
    </row>
    <row r="1873" spans="1:7" x14ac:dyDescent="0.2">
      <c r="A1873" s="18">
        <v>42563</v>
      </c>
      <c r="B1873" s="20">
        <v>46.71</v>
      </c>
      <c r="C1873" s="20">
        <v>45.98</v>
      </c>
      <c r="D1873" s="20">
        <v>47.04</v>
      </c>
      <c r="E1873" s="20">
        <v>45.06</v>
      </c>
      <c r="F1873" s="17">
        <v>960794</v>
      </c>
      <c r="G1873" s="19">
        <f>+B1873/C1873-1</f>
        <v>1.5876468029578206E-2</v>
      </c>
    </row>
    <row r="1874" spans="1:7" x14ac:dyDescent="0.2">
      <c r="A1874" s="18">
        <v>42533</v>
      </c>
      <c r="B1874" s="20">
        <v>45.94</v>
      </c>
      <c r="C1874" s="20">
        <v>44.5</v>
      </c>
      <c r="D1874" s="20">
        <v>46.17</v>
      </c>
      <c r="E1874" s="20">
        <v>43.89</v>
      </c>
      <c r="F1874" s="17">
        <v>831602</v>
      </c>
      <c r="G1874" s="19">
        <f>+B1874/C1874-1</f>
        <v>3.2359550561797734E-2</v>
      </c>
    </row>
    <row r="1875" spans="1:7" x14ac:dyDescent="0.2">
      <c r="A1875" s="18">
        <v>42502</v>
      </c>
      <c r="B1875" s="20">
        <v>44.4</v>
      </c>
      <c r="C1875" s="20">
        <v>43.54</v>
      </c>
      <c r="D1875" s="20">
        <v>44.71</v>
      </c>
      <c r="E1875" s="20">
        <v>43.37</v>
      </c>
      <c r="F1875" s="17">
        <v>1134680</v>
      </c>
      <c r="G1875" s="19">
        <f>+B1875/C1875-1</f>
        <v>1.9751952227836433E-2</v>
      </c>
    </row>
    <row r="1876" spans="1:7" x14ac:dyDescent="0.2">
      <c r="A1876" s="18">
        <v>42412</v>
      </c>
      <c r="B1876" s="20">
        <v>43.54</v>
      </c>
      <c r="C1876" s="20">
        <v>42.49</v>
      </c>
      <c r="D1876" s="20">
        <v>43.67</v>
      </c>
      <c r="E1876" s="20">
        <v>42.07</v>
      </c>
      <c r="F1876" s="17">
        <v>722617</v>
      </c>
      <c r="G1876" s="19">
        <f>+B1876/C1876-1</f>
        <v>2.4711696869851751E-2</v>
      </c>
    </row>
    <row r="1877" spans="1:7" x14ac:dyDescent="0.2">
      <c r="A1877" s="18">
        <v>42381</v>
      </c>
      <c r="B1877" s="20">
        <v>42.61</v>
      </c>
      <c r="C1877" s="20">
        <v>45.05</v>
      </c>
      <c r="D1877" s="20">
        <v>45.42</v>
      </c>
      <c r="E1877" s="20">
        <v>41.98</v>
      </c>
      <c r="F1877" s="17">
        <v>1553244</v>
      </c>
      <c r="G1877" s="19">
        <f>+B1877/C1877-1</f>
        <v>-5.4162042175360692E-2</v>
      </c>
    </row>
    <row r="1878" spans="1:7" x14ac:dyDescent="0.2">
      <c r="A1878" s="14" t="s">
        <v>1259</v>
      </c>
      <c r="B1878" s="20">
        <v>44.87</v>
      </c>
      <c r="C1878" s="20">
        <v>43.94</v>
      </c>
      <c r="D1878" s="20">
        <v>45.46</v>
      </c>
      <c r="E1878" s="20">
        <v>43.69</v>
      </c>
      <c r="F1878" s="17">
        <v>1308177</v>
      </c>
      <c r="G1878" s="19">
        <f>+B1878/C1878-1</f>
        <v>2.116522530723719E-2</v>
      </c>
    </row>
    <row r="1879" spans="1:7" x14ac:dyDescent="0.2">
      <c r="A1879" s="14" t="s">
        <v>1260</v>
      </c>
      <c r="B1879" s="20">
        <v>43.72</v>
      </c>
      <c r="C1879" s="20">
        <v>42.61</v>
      </c>
      <c r="D1879" s="20">
        <v>44.58</v>
      </c>
      <c r="E1879" s="20">
        <v>42.61</v>
      </c>
      <c r="F1879" s="17">
        <v>729019</v>
      </c>
      <c r="G1879" s="19">
        <f>+B1879/C1879-1</f>
        <v>2.6050222952358482E-2</v>
      </c>
    </row>
    <row r="1880" spans="1:7" x14ac:dyDescent="0.2">
      <c r="A1880" s="14" t="s">
        <v>1261</v>
      </c>
      <c r="B1880" s="20">
        <v>42.77</v>
      </c>
      <c r="C1880" s="20">
        <v>43.18</v>
      </c>
      <c r="D1880" s="20">
        <v>43.47</v>
      </c>
      <c r="E1880" s="20">
        <v>42.62</v>
      </c>
      <c r="F1880" s="17">
        <v>271785</v>
      </c>
      <c r="G1880" s="19">
        <f>+B1880/C1880-1</f>
        <v>-9.4951366373320356E-3</v>
      </c>
    </row>
    <row r="1881" spans="1:7" x14ac:dyDescent="0.2">
      <c r="A1881" s="14" t="s">
        <v>1262</v>
      </c>
      <c r="B1881" s="20">
        <v>43.32</v>
      </c>
      <c r="C1881" s="20">
        <v>43.45</v>
      </c>
      <c r="D1881" s="20">
        <v>43.5</v>
      </c>
      <c r="E1881" s="20">
        <v>42.87</v>
      </c>
      <c r="F1881" s="17">
        <v>140694</v>
      </c>
      <c r="G1881" s="19">
        <f>+B1881/C1881-1</f>
        <v>-2.991944764096699E-3</v>
      </c>
    </row>
    <row r="1882" spans="1:7" x14ac:dyDescent="0.2">
      <c r="A1882" s="14" t="s">
        <v>1263</v>
      </c>
      <c r="B1882" s="20">
        <v>43.28</v>
      </c>
      <c r="C1882" s="20">
        <v>42.88</v>
      </c>
      <c r="D1882" s="20">
        <v>43.3</v>
      </c>
      <c r="E1882" s="20">
        <v>42.064999999999998</v>
      </c>
      <c r="F1882" s="17">
        <v>746387</v>
      </c>
      <c r="G1882" s="19">
        <f>+B1882/C1882-1</f>
        <v>9.3283582089551675E-3</v>
      </c>
    </row>
    <row r="1883" spans="1:7" x14ac:dyDescent="0.2">
      <c r="A1883" s="14" t="s">
        <v>1264</v>
      </c>
      <c r="B1883" s="20">
        <v>43.14</v>
      </c>
      <c r="C1883" s="20">
        <v>43.84</v>
      </c>
      <c r="D1883" s="20">
        <v>43.84</v>
      </c>
      <c r="E1883" s="20">
        <v>42.95</v>
      </c>
      <c r="F1883" s="17">
        <v>875488</v>
      </c>
      <c r="G1883" s="19">
        <f>+B1883/C1883-1</f>
        <v>-1.5967153284671576E-2</v>
      </c>
    </row>
    <row r="1884" spans="1:7" x14ac:dyDescent="0.2">
      <c r="A1884" s="14" t="s">
        <v>1265</v>
      </c>
      <c r="B1884" s="20">
        <v>43.71</v>
      </c>
      <c r="C1884" s="20">
        <v>44.24</v>
      </c>
      <c r="D1884" s="20">
        <v>44.5</v>
      </c>
      <c r="E1884" s="20">
        <v>43.32</v>
      </c>
      <c r="F1884" s="17">
        <v>624352</v>
      </c>
      <c r="G1884" s="19">
        <f>+B1884/C1884-1</f>
        <v>-1.1980108499095921E-2</v>
      </c>
    </row>
    <row r="1885" spans="1:7" x14ac:dyDescent="0.2">
      <c r="A1885" s="14" t="s">
        <v>1266</v>
      </c>
      <c r="B1885" s="20">
        <v>43.79</v>
      </c>
      <c r="C1885" s="20">
        <v>43.82</v>
      </c>
      <c r="D1885" s="20">
        <v>44.3</v>
      </c>
      <c r="E1885" s="20">
        <v>43.51</v>
      </c>
      <c r="F1885" s="17">
        <v>476629</v>
      </c>
      <c r="G1885" s="19">
        <f>+B1885/C1885-1</f>
        <v>-6.8461889548154797E-4</v>
      </c>
    </row>
    <row r="1886" spans="1:7" x14ac:dyDescent="0.2">
      <c r="A1886" s="14" t="s">
        <v>1267</v>
      </c>
      <c r="B1886" s="20">
        <v>43.39</v>
      </c>
      <c r="C1886" s="20">
        <v>43.25</v>
      </c>
      <c r="D1886" s="20">
        <v>43.981999999999999</v>
      </c>
      <c r="E1886" s="20">
        <v>42.83</v>
      </c>
      <c r="F1886" s="17">
        <v>558298</v>
      </c>
      <c r="G1886" s="19">
        <f>+B1886/C1886-1</f>
        <v>3.2369942196532886E-3</v>
      </c>
    </row>
    <row r="1887" spans="1:7" x14ac:dyDescent="0.2">
      <c r="A1887" s="14" t="s">
        <v>1268</v>
      </c>
      <c r="B1887" s="20">
        <v>43.22</v>
      </c>
      <c r="C1887" s="20">
        <v>41.81</v>
      </c>
      <c r="D1887" s="20">
        <v>43.4</v>
      </c>
      <c r="E1887" s="20">
        <v>41.55</v>
      </c>
      <c r="F1887" s="17">
        <v>800165</v>
      </c>
      <c r="G1887" s="19">
        <f>+B1887/C1887-1</f>
        <v>3.372398947620181E-2</v>
      </c>
    </row>
    <row r="1888" spans="1:7" x14ac:dyDescent="0.2">
      <c r="A1888" s="14" t="s">
        <v>1269</v>
      </c>
      <c r="B1888" s="20">
        <v>41.58</v>
      </c>
      <c r="C1888" s="20">
        <v>41.77</v>
      </c>
      <c r="D1888" s="20">
        <v>42.08</v>
      </c>
      <c r="E1888" s="20">
        <v>41.24</v>
      </c>
      <c r="F1888" s="17">
        <v>657807</v>
      </c>
      <c r="G1888" s="19">
        <f>+B1888/C1888-1</f>
        <v>-4.5487191764425061E-3</v>
      </c>
    </row>
    <row r="1889" spans="1:7" x14ac:dyDescent="0.2">
      <c r="A1889" s="14" t="s">
        <v>1270</v>
      </c>
      <c r="B1889" s="20">
        <v>41.77</v>
      </c>
      <c r="C1889" s="20">
        <v>41.91</v>
      </c>
      <c r="D1889" s="20">
        <v>43</v>
      </c>
      <c r="E1889" s="20">
        <v>40.67</v>
      </c>
      <c r="F1889" s="17">
        <v>1670829</v>
      </c>
      <c r="G1889" s="19">
        <f>+B1889/C1889-1</f>
        <v>-3.3404915294678039E-3</v>
      </c>
    </row>
    <row r="1890" spans="1:7" x14ac:dyDescent="0.2">
      <c r="A1890" s="18">
        <v>42685</v>
      </c>
      <c r="B1890" s="20">
        <v>41.52</v>
      </c>
      <c r="C1890" s="20">
        <v>39.24</v>
      </c>
      <c r="D1890" s="20">
        <v>41.77</v>
      </c>
      <c r="E1890" s="20">
        <v>39.19</v>
      </c>
      <c r="F1890" s="17">
        <v>1859868</v>
      </c>
      <c r="G1890" s="19">
        <f>+B1890/C1890-1</f>
        <v>5.8103975535168217E-2</v>
      </c>
    </row>
    <row r="1891" spans="1:7" x14ac:dyDescent="0.2">
      <c r="A1891" s="18">
        <v>42654</v>
      </c>
      <c r="B1891" s="20">
        <v>39.36</v>
      </c>
      <c r="C1891" s="20">
        <v>42.56</v>
      </c>
      <c r="D1891" s="20">
        <v>43.09</v>
      </c>
      <c r="E1891" s="20">
        <v>39.15</v>
      </c>
      <c r="F1891" s="17">
        <v>2830014</v>
      </c>
      <c r="G1891" s="19">
        <f>+B1891/C1891-1</f>
        <v>-7.5187969924812137E-2</v>
      </c>
    </row>
    <row r="1892" spans="1:7" x14ac:dyDescent="0.2">
      <c r="A1892" s="18">
        <v>42624</v>
      </c>
      <c r="B1892" s="20">
        <v>42.31</v>
      </c>
      <c r="C1892" s="20">
        <v>44.02</v>
      </c>
      <c r="D1892" s="20">
        <v>44.83</v>
      </c>
      <c r="E1892" s="20">
        <v>41.53</v>
      </c>
      <c r="F1892" s="17">
        <v>4376556</v>
      </c>
      <c r="G1892" s="19">
        <f>+B1892/C1892-1</f>
        <v>-3.8845979100408878E-2</v>
      </c>
    </row>
    <row r="1893" spans="1:7" x14ac:dyDescent="0.2">
      <c r="A1893" s="18">
        <v>42593</v>
      </c>
      <c r="B1893" s="20">
        <v>45.68</v>
      </c>
      <c r="C1893" s="20">
        <v>44.5</v>
      </c>
      <c r="D1893" s="20">
        <v>45.98</v>
      </c>
      <c r="E1893" s="20">
        <v>44.206499999999998</v>
      </c>
      <c r="F1893" s="17">
        <v>1002626</v>
      </c>
      <c r="G1893" s="19">
        <f>+B1893/C1893-1</f>
        <v>2.6516853932584183E-2</v>
      </c>
    </row>
    <row r="1894" spans="1:7" x14ac:dyDescent="0.2">
      <c r="A1894" s="18">
        <v>42562</v>
      </c>
      <c r="B1894" s="20">
        <v>44.61</v>
      </c>
      <c r="C1894" s="20">
        <v>44.05</v>
      </c>
      <c r="D1894" s="20">
        <v>44.66</v>
      </c>
      <c r="E1894" s="20">
        <v>43.8</v>
      </c>
      <c r="F1894" s="17">
        <v>1031302</v>
      </c>
      <c r="G1894" s="19">
        <f>+B1894/C1894-1</f>
        <v>1.2712826333711735E-2</v>
      </c>
    </row>
    <row r="1895" spans="1:7" x14ac:dyDescent="0.2">
      <c r="A1895" s="18">
        <v>42471</v>
      </c>
      <c r="B1895" s="20">
        <v>42.98</v>
      </c>
      <c r="C1895" s="20">
        <v>42.94</v>
      </c>
      <c r="D1895" s="20">
        <v>43.96</v>
      </c>
      <c r="E1895" s="20">
        <v>42.37</v>
      </c>
      <c r="F1895" s="17">
        <v>1677004</v>
      </c>
      <c r="G1895" s="19">
        <f>+B1895/C1895-1</f>
        <v>9.3153237074994344E-4</v>
      </c>
    </row>
    <row r="1896" spans="1:7" x14ac:dyDescent="0.2">
      <c r="A1896" s="18">
        <v>42440</v>
      </c>
      <c r="B1896" s="20">
        <v>43.13</v>
      </c>
      <c r="C1896" s="20">
        <v>43.72</v>
      </c>
      <c r="D1896" s="20">
        <v>44.09</v>
      </c>
      <c r="E1896" s="20">
        <v>42.87</v>
      </c>
      <c r="F1896" s="17">
        <v>1763836</v>
      </c>
      <c r="G1896" s="19">
        <f>+B1896/C1896-1</f>
        <v>-1.349496797804195E-2</v>
      </c>
    </row>
    <row r="1897" spans="1:7" x14ac:dyDescent="0.2">
      <c r="A1897" s="18">
        <v>42411</v>
      </c>
      <c r="B1897" s="20">
        <v>43.7</v>
      </c>
      <c r="C1897" s="20">
        <v>42.48</v>
      </c>
      <c r="D1897" s="20">
        <v>45.44</v>
      </c>
      <c r="E1897" s="20">
        <v>40.82</v>
      </c>
      <c r="F1897" s="17">
        <v>8198605</v>
      </c>
      <c r="G1897" s="19">
        <f>+B1897/C1897-1</f>
        <v>2.8719397363465404E-2</v>
      </c>
    </row>
    <row r="1898" spans="1:7" x14ac:dyDescent="0.2">
      <c r="A1898" s="18">
        <v>42380</v>
      </c>
      <c r="B1898" s="20">
        <v>52</v>
      </c>
      <c r="C1898" s="20">
        <v>51.95</v>
      </c>
      <c r="D1898" s="20">
        <v>52.52</v>
      </c>
      <c r="E1898" s="20">
        <v>51.54</v>
      </c>
      <c r="F1898" s="17">
        <v>1308593</v>
      </c>
      <c r="G1898" s="19">
        <f>+B1898/C1898-1</f>
        <v>9.6246390760335032E-4</v>
      </c>
    </row>
    <row r="1899" spans="1:7" x14ac:dyDescent="0.2">
      <c r="A1899" s="14" t="s">
        <v>1271</v>
      </c>
      <c r="B1899" s="20">
        <v>51.73</v>
      </c>
      <c r="C1899" s="20">
        <v>51.64</v>
      </c>
      <c r="D1899" s="20">
        <v>51.85</v>
      </c>
      <c r="E1899" s="20">
        <v>51.2</v>
      </c>
      <c r="F1899" s="17">
        <v>653109</v>
      </c>
      <c r="G1899" s="19">
        <f>+B1899/C1899-1</f>
        <v>1.7428350116188707E-3</v>
      </c>
    </row>
    <row r="1900" spans="1:7" x14ac:dyDescent="0.2">
      <c r="A1900" s="14" t="s">
        <v>1272</v>
      </c>
      <c r="B1900" s="20">
        <v>51.64</v>
      </c>
      <c r="C1900" s="20">
        <v>50.37</v>
      </c>
      <c r="D1900" s="20">
        <v>52.02</v>
      </c>
      <c r="E1900" s="20">
        <v>49.56</v>
      </c>
      <c r="F1900" s="17">
        <v>669272</v>
      </c>
      <c r="G1900" s="19">
        <f>+B1900/C1900-1</f>
        <v>2.5213420686916788E-2</v>
      </c>
    </row>
    <row r="1901" spans="1:7" x14ac:dyDescent="0.2">
      <c r="A1901" s="14" t="s">
        <v>1273</v>
      </c>
      <c r="B1901" s="20">
        <v>50.65</v>
      </c>
      <c r="C1901" s="20">
        <v>51.74</v>
      </c>
      <c r="D1901" s="20">
        <v>52.154899999999998</v>
      </c>
      <c r="E1901" s="20">
        <v>50.18</v>
      </c>
      <c r="F1901" s="17">
        <v>929876</v>
      </c>
      <c r="G1901" s="19">
        <f>+B1901/C1901-1</f>
        <v>-2.1066872825666882E-2</v>
      </c>
    </row>
    <row r="1902" spans="1:7" x14ac:dyDescent="0.2">
      <c r="A1902" s="14" t="s">
        <v>1274</v>
      </c>
      <c r="B1902" s="20">
        <v>51.73</v>
      </c>
      <c r="C1902" s="20">
        <v>51.77</v>
      </c>
      <c r="D1902" s="20">
        <v>52.42</v>
      </c>
      <c r="E1902" s="20">
        <v>51.47</v>
      </c>
      <c r="F1902" s="17">
        <v>407281</v>
      </c>
      <c r="G1902" s="19">
        <f>+B1902/C1902-1</f>
        <v>-7.7264825188350095E-4</v>
      </c>
    </row>
    <row r="1903" spans="1:7" x14ac:dyDescent="0.2">
      <c r="A1903" s="14" t="s">
        <v>1275</v>
      </c>
      <c r="B1903" s="20">
        <v>51.96</v>
      </c>
      <c r="C1903" s="20">
        <v>52.45</v>
      </c>
      <c r="D1903" s="20">
        <v>52.8</v>
      </c>
      <c r="E1903" s="20">
        <v>51.120699999999999</v>
      </c>
      <c r="F1903" s="17">
        <v>947741</v>
      </c>
      <c r="G1903" s="19">
        <f>+B1903/C1903-1</f>
        <v>-9.3422306959008994E-3</v>
      </c>
    </row>
    <row r="1904" spans="1:7" x14ac:dyDescent="0.2">
      <c r="A1904" s="14" t="s">
        <v>1276</v>
      </c>
      <c r="B1904" s="20">
        <v>52.44</v>
      </c>
      <c r="C1904" s="20">
        <v>50.37</v>
      </c>
      <c r="D1904" s="20">
        <v>52.58</v>
      </c>
      <c r="E1904" s="20">
        <v>50.06</v>
      </c>
      <c r="F1904" s="17">
        <v>1443659</v>
      </c>
      <c r="G1904" s="19">
        <f>+B1904/C1904-1</f>
        <v>4.1095890410958846E-2</v>
      </c>
    </row>
    <row r="1905" spans="1:7" x14ac:dyDescent="0.2">
      <c r="A1905" s="14" t="s">
        <v>1277</v>
      </c>
      <c r="B1905" s="20">
        <v>49.97</v>
      </c>
      <c r="C1905" s="20">
        <v>48.5</v>
      </c>
      <c r="D1905" s="20">
        <v>50.04</v>
      </c>
      <c r="E1905" s="20">
        <v>48.46</v>
      </c>
      <c r="F1905" s="17">
        <v>792479</v>
      </c>
      <c r="G1905" s="19">
        <f>+B1905/C1905-1</f>
        <v>3.0309278350515445E-2</v>
      </c>
    </row>
    <row r="1906" spans="1:7" x14ac:dyDescent="0.2">
      <c r="A1906" s="14" t="s">
        <v>1278</v>
      </c>
      <c r="B1906" s="20">
        <v>48.75</v>
      </c>
      <c r="C1906" s="20">
        <v>49</v>
      </c>
      <c r="D1906" s="20">
        <v>49.12</v>
      </c>
      <c r="E1906" s="20">
        <v>48.11</v>
      </c>
      <c r="F1906" s="17">
        <v>493548</v>
      </c>
      <c r="G1906" s="19">
        <f>+B1906/C1906-1</f>
        <v>-5.1020408163264808E-3</v>
      </c>
    </row>
    <row r="1907" spans="1:7" x14ac:dyDescent="0.2">
      <c r="A1907" s="14" t="s">
        <v>1279</v>
      </c>
      <c r="B1907" s="20">
        <v>49.14</v>
      </c>
      <c r="C1907" s="20">
        <v>50.1</v>
      </c>
      <c r="D1907" s="20">
        <v>50.459000000000003</v>
      </c>
      <c r="E1907" s="20">
        <v>49.09</v>
      </c>
      <c r="F1907" s="17">
        <v>568623</v>
      </c>
      <c r="G1907" s="19">
        <f>+B1907/C1907-1</f>
        <v>-1.9161676646706649E-2</v>
      </c>
    </row>
    <row r="1908" spans="1:7" x14ac:dyDescent="0.2">
      <c r="A1908" s="14" t="s">
        <v>1280</v>
      </c>
      <c r="B1908" s="20">
        <v>50.01</v>
      </c>
      <c r="C1908" s="20">
        <v>50.43</v>
      </c>
      <c r="D1908" s="20">
        <v>50.499000000000002</v>
      </c>
      <c r="E1908" s="20">
        <v>49.62</v>
      </c>
      <c r="F1908" s="17">
        <v>975774</v>
      </c>
      <c r="G1908" s="19">
        <f>+B1908/C1908-1</f>
        <v>-8.3283759666865631E-3</v>
      </c>
    </row>
    <row r="1909" spans="1:7" x14ac:dyDescent="0.2">
      <c r="A1909" s="14" t="s">
        <v>1281</v>
      </c>
      <c r="B1909" s="20">
        <v>49.82</v>
      </c>
      <c r="C1909" s="20">
        <v>49.64</v>
      </c>
      <c r="D1909" s="20">
        <v>50.15</v>
      </c>
      <c r="E1909" s="20">
        <v>49.4</v>
      </c>
      <c r="F1909" s="17">
        <v>439034</v>
      </c>
      <c r="G1909" s="19">
        <f>+B1909/C1909-1</f>
        <v>3.6261079774375649E-3</v>
      </c>
    </row>
    <row r="1910" spans="1:7" x14ac:dyDescent="0.2">
      <c r="A1910" s="14" t="s">
        <v>1282</v>
      </c>
      <c r="B1910" s="20">
        <v>49.7</v>
      </c>
      <c r="C1910" s="20">
        <v>50</v>
      </c>
      <c r="D1910" s="20">
        <v>50.58</v>
      </c>
      <c r="E1910" s="20">
        <v>49.61</v>
      </c>
      <c r="F1910" s="17">
        <v>318558</v>
      </c>
      <c r="G1910" s="19">
        <f>+B1910/C1910-1</f>
        <v>-5.9999999999998943E-3</v>
      </c>
    </row>
    <row r="1911" spans="1:7" x14ac:dyDescent="0.2">
      <c r="A1911" s="14" t="s">
        <v>1283</v>
      </c>
      <c r="B1911" s="20">
        <v>49.93</v>
      </c>
      <c r="C1911" s="20">
        <v>49.06</v>
      </c>
      <c r="D1911" s="20">
        <v>50.19</v>
      </c>
      <c r="E1911" s="20">
        <v>48.46</v>
      </c>
      <c r="F1911" s="17">
        <v>540900</v>
      </c>
      <c r="G1911" s="19">
        <f>+B1911/C1911-1</f>
        <v>1.77333876885446E-2</v>
      </c>
    </row>
    <row r="1912" spans="1:7" x14ac:dyDescent="0.2">
      <c r="A1912" s="18">
        <v>42714</v>
      </c>
      <c r="B1912" s="20">
        <v>49.65</v>
      </c>
      <c r="C1912" s="20">
        <v>49.37</v>
      </c>
      <c r="D1912" s="20">
        <v>49.9</v>
      </c>
      <c r="E1912" s="20">
        <v>49.174999999999997</v>
      </c>
      <c r="F1912" s="17">
        <v>457194</v>
      </c>
      <c r="G1912" s="19">
        <f>+B1912/C1912-1</f>
        <v>5.6714604010532632E-3</v>
      </c>
    </row>
    <row r="1913" spans="1:7" x14ac:dyDescent="0.2">
      <c r="A1913" s="18">
        <v>42684</v>
      </c>
      <c r="B1913" s="20">
        <v>49.33</v>
      </c>
      <c r="C1913" s="20">
        <v>50.37</v>
      </c>
      <c r="D1913" s="20">
        <v>50.41</v>
      </c>
      <c r="E1913" s="20">
        <v>48.93</v>
      </c>
      <c r="F1913" s="17">
        <v>501022</v>
      </c>
      <c r="G1913" s="19">
        <f>+B1913/C1913-1</f>
        <v>-2.0647210641254743E-2</v>
      </c>
    </row>
    <row r="1914" spans="1:7" x14ac:dyDescent="0.2">
      <c r="A1914" s="18">
        <v>42653</v>
      </c>
      <c r="B1914" s="20">
        <v>50.51</v>
      </c>
      <c r="C1914" s="20">
        <v>49.71</v>
      </c>
      <c r="D1914" s="20">
        <v>50.61</v>
      </c>
      <c r="E1914" s="20">
        <v>49.63</v>
      </c>
      <c r="F1914" s="17">
        <v>377894</v>
      </c>
      <c r="G1914" s="19">
        <f>+B1914/C1914-1</f>
        <v>1.6093341380003956E-2</v>
      </c>
    </row>
    <row r="1915" spans="1:7" x14ac:dyDescent="0.2">
      <c r="A1915" s="18">
        <v>42561</v>
      </c>
      <c r="B1915" s="20">
        <v>49.64</v>
      </c>
      <c r="C1915" s="20">
        <v>49.58</v>
      </c>
      <c r="D1915" s="20">
        <v>49.97</v>
      </c>
      <c r="E1915" s="20">
        <v>48.79</v>
      </c>
      <c r="F1915" s="17">
        <v>480679</v>
      </c>
      <c r="G1915" s="19">
        <f>+B1915/C1915-1</f>
        <v>1.2101653892699904E-3</v>
      </c>
    </row>
    <row r="1916" spans="1:7" x14ac:dyDescent="0.2">
      <c r="A1916" s="18">
        <v>42531</v>
      </c>
      <c r="B1916" s="20">
        <v>49.91</v>
      </c>
      <c r="C1916" s="20">
        <v>49.12</v>
      </c>
      <c r="D1916" s="20">
        <v>50.04</v>
      </c>
      <c r="E1916" s="20">
        <v>48.42</v>
      </c>
      <c r="F1916" s="17">
        <v>378418</v>
      </c>
      <c r="G1916" s="19">
        <f>+B1916/C1916-1</f>
        <v>1.6083061889250905E-2</v>
      </c>
    </row>
    <row r="1917" spans="1:7" x14ac:dyDescent="0.2">
      <c r="A1917" s="18">
        <v>42500</v>
      </c>
      <c r="B1917" s="20">
        <v>48.83</v>
      </c>
      <c r="C1917" s="20">
        <v>49.43</v>
      </c>
      <c r="D1917" s="20">
        <v>49.71</v>
      </c>
      <c r="E1917" s="20">
        <v>48.73</v>
      </c>
      <c r="F1917" s="17">
        <v>324247</v>
      </c>
      <c r="G1917" s="19">
        <f>+B1917/C1917-1</f>
        <v>-1.213837750354041E-2</v>
      </c>
    </row>
    <row r="1918" spans="1:7" x14ac:dyDescent="0.2">
      <c r="A1918" s="18">
        <v>42470</v>
      </c>
      <c r="B1918" s="20">
        <v>49.34</v>
      </c>
      <c r="C1918" s="20">
        <v>50.2</v>
      </c>
      <c r="D1918" s="20">
        <v>50.2</v>
      </c>
      <c r="E1918" s="20">
        <v>49.01</v>
      </c>
      <c r="F1918" s="17">
        <v>276060</v>
      </c>
      <c r="G1918" s="19">
        <f>+B1918/C1918-1</f>
        <v>-1.713147410358562E-2</v>
      </c>
    </row>
    <row r="1919" spans="1:7" x14ac:dyDescent="0.2">
      <c r="A1919" s="18">
        <v>42439</v>
      </c>
      <c r="B1919" s="20">
        <v>49.91</v>
      </c>
      <c r="C1919" s="20">
        <v>49.87</v>
      </c>
      <c r="D1919" s="20">
        <v>50.18</v>
      </c>
      <c r="E1919" s="20">
        <v>49.45</v>
      </c>
      <c r="F1919" s="17">
        <v>331273</v>
      </c>
      <c r="G1919" s="19">
        <f>+B1919/C1919-1</f>
        <v>8.02085422097365E-4</v>
      </c>
    </row>
    <row r="1920" spans="1:7" x14ac:dyDescent="0.2">
      <c r="A1920" s="14" t="s">
        <v>1284</v>
      </c>
      <c r="B1920" s="20">
        <v>50.13</v>
      </c>
      <c r="C1920" s="20">
        <v>49.71</v>
      </c>
      <c r="D1920" s="20">
        <v>50.45</v>
      </c>
      <c r="E1920" s="20">
        <v>49.65</v>
      </c>
      <c r="F1920" s="17">
        <v>532431</v>
      </c>
      <c r="G1920" s="19">
        <f>+B1920/C1920-1</f>
        <v>8.4490042245022323E-3</v>
      </c>
    </row>
    <row r="1921" spans="1:7" x14ac:dyDescent="0.2">
      <c r="A1921" s="14" t="s">
        <v>1285</v>
      </c>
      <c r="B1921" s="20">
        <v>49.99</v>
      </c>
      <c r="C1921" s="20">
        <v>50.47</v>
      </c>
      <c r="D1921" s="20">
        <v>50.47</v>
      </c>
      <c r="E1921" s="20">
        <v>49.62</v>
      </c>
      <c r="F1921" s="17">
        <v>317426</v>
      </c>
      <c r="G1921" s="19">
        <f>+B1921/C1921-1</f>
        <v>-9.510600356647414E-3</v>
      </c>
    </row>
    <row r="1922" spans="1:7" x14ac:dyDescent="0.2">
      <c r="A1922" s="14" t="s">
        <v>1286</v>
      </c>
      <c r="B1922" s="20">
        <v>50.47</v>
      </c>
      <c r="C1922" s="20">
        <v>51</v>
      </c>
      <c r="D1922" s="20">
        <v>51.11</v>
      </c>
      <c r="E1922" s="20">
        <v>50.01</v>
      </c>
      <c r="F1922" s="17">
        <v>463477</v>
      </c>
      <c r="G1922" s="19">
        <f>+B1922/C1922-1</f>
        <v>-1.0392156862745083E-2</v>
      </c>
    </row>
    <row r="1923" spans="1:7" x14ac:dyDescent="0.2">
      <c r="A1923" s="14" t="s">
        <v>1287</v>
      </c>
      <c r="B1923" s="20">
        <v>51.08</v>
      </c>
      <c r="C1923" s="20">
        <v>50.28</v>
      </c>
      <c r="D1923" s="20">
        <v>51.46</v>
      </c>
      <c r="E1923" s="20">
        <v>50.28</v>
      </c>
      <c r="F1923" s="17">
        <v>529953</v>
      </c>
      <c r="G1923" s="19">
        <f>+B1923/C1923-1</f>
        <v>1.5910898965791453E-2</v>
      </c>
    </row>
    <row r="1924" spans="1:7" x14ac:dyDescent="0.2">
      <c r="A1924" s="14" t="s">
        <v>1288</v>
      </c>
      <c r="B1924" s="20">
        <v>50.43</v>
      </c>
      <c r="C1924" s="20">
        <v>49.81</v>
      </c>
      <c r="D1924" s="20">
        <v>50.68</v>
      </c>
      <c r="E1924" s="20">
        <v>49.75</v>
      </c>
      <c r="F1924" s="17">
        <v>369522</v>
      </c>
      <c r="G1924" s="19">
        <f>+B1924/C1924-1</f>
        <v>1.2447299739008155E-2</v>
      </c>
    </row>
    <row r="1925" spans="1:7" x14ac:dyDescent="0.2">
      <c r="A1925" s="14" t="s">
        <v>1289</v>
      </c>
      <c r="B1925" s="20">
        <v>49.99</v>
      </c>
      <c r="C1925" s="20">
        <v>50.31</v>
      </c>
      <c r="D1925" s="20">
        <v>50.91</v>
      </c>
      <c r="E1925" s="20">
        <v>49.91</v>
      </c>
      <c r="F1925" s="17">
        <v>479085</v>
      </c>
      <c r="G1925" s="19">
        <f>+B1925/C1925-1</f>
        <v>-6.3605645000993638E-3</v>
      </c>
    </row>
    <row r="1926" spans="1:7" x14ac:dyDescent="0.2">
      <c r="A1926" s="14" t="s">
        <v>1290</v>
      </c>
      <c r="B1926" s="20">
        <v>50.24</v>
      </c>
      <c r="C1926" s="20">
        <v>48.28</v>
      </c>
      <c r="D1926" s="20">
        <v>50.34</v>
      </c>
      <c r="E1926" s="20">
        <v>48.06</v>
      </c>
      <c r="F1926" s="17">
        <v>738858</v>
      </c>
      <c r="G1926" s="19">
        <f>+B1926/C1926-1</f>
        <v>4.0596520298260108E-2</v>
      </c>
    </row>
    <row r="1927" spans="1:7" x14ac:dyDescent="0.2">
      <c r="A1927" s="14" t="s">
        <v>1291</v>
      </c>
      <c r="B1927" s="20">
        <v>47.92</v>
      </c>
      <c r="C1927" s="20">
        <v>46.71</v>
      </c>
      <c r="D1927" s="20">
        <v>48.01</v>
      </c>
      <c r="E1927" s="20">
        <v>46.5</v>
      </c>
      <c r="F1927" s="17">
        <v>562313</v>
      </c>
      <c r="G1927" s="19">
        <f>+B1927/C1927-1</f>
        <v>2.5904517233997115E-2</v>
      </c>
    </row>
    <row r="1928" spans="1:7" x14ac:dyDescent="0.2">
      <c r="A1928" s="14" t="s">
        <v>1292</v>
      </c>
      <c r="B1928" s="20">
        <v>46.52</v>
      </c>
      <c r="C1928" s="20">
        <v>47.25</v>
      </c>
      <c r="D1928" s="20">
        <v>47.54</v>
      </c>
      <c r="E1928" s="20">
        <v>46.48</v>
      </c>
      <c r="F1928" s="17">
        <v>676625</v>
      </c>
      <c r="G1928" s="19">
        <f>+B1928/C1928-1</f>
        <v>-1.544973544973538E-2</v>
      </c>
    </row>
    <row r="1929" spans="1:7" x14ac:dyDescent="0.2">
      <c r="A1929" s="14" t="s">
        <v>1293</v>
      </c>
      <c r="B1929" s="20">
        <v>47.16</v>
      </c>
      <c r="C1929" s="20">
        <v>48.75</v>
      </c>
      <c r="D1929" s="20">
        <v>48.81</v>
      </c>
      <c r="E1929" s="20">
        <v>47.060099999999998</v>
      </c>
      <c r="F1929" s="17">
        <v>734180</v>
      </c>
      <c r="G1929" s="19">
        <f>+B1929/C1929-1</f>
        <v>-3.2615384615384713E-2</v>
      </c>
    </row>
    <row r="1930" spans="1:7" x14ac:dyDescent="0.2">
      <c r="A1930" s="14" t="s">
        <v>1294</v>
      </c>
      <c r="B1930" s="20">
        <v>48.56</v>
      </c>
      <c r="C1930" s="20">
        <v>48.81</v>
      </c>
      <c r="D1930" s="20">
        <v>48.92</v>
      </c>
      <c r="E1930" s="20">
        <v>48.38</v>
      </c>
      <c r="F1930" s="17">
        <v>682219</v>
      </c>
      <c r="G1930" s="19">
        <f>+B1930/C1930-1</f>
        <v>-5.1219012497438765E-3</v>
      </c>
    </row>
    <row r="1931" spans="1:7" x14ac:dyDescent="0.2">
      <c r="A1931" s="14" t="s">
        <v>1295</v>
      </c>
      <c r="B1931" s="20">
        <v>48.84</v>
      </c>
      <c r="C1931" s="20">
        <v>48.08</v>
      </c>
      <c r="D1931" s="20">
        <v>49.183999999999997</v>
      </c>
      <c r="E1931" s="20">
        <v>47.78</v>
      </c>
      <c r="F1931" s="17">
        <v>653917</v>
      </c>
      <c r="G1931" s="19">
        <f>+B1931/C1931-1</f>
        <v>1.5806988352745632E-2</v>
      </c>
    </row>
    <row r="1932" spans="1:7" x14ac:dyDescent="0.2">
      <c r="A1932" s="14" t="s">
        <v>1296</v>
      </c>
      <c r="B1932" s="20">
        <v>48.07</v>
      </c>
      <c r="C1932" s="20">
        <v>48.38</v>
      </c>
      <c r="D1932" s="20">
        <v>48.709000000000003</v>
      </c>
      <c r="E1932" s="20">
        <v>47.78</v>
      </c>
      <c r="F1932" s="17">
        <v>362950</v>
      </c>
      <c r="G1932" s="19">
        <f>+B1932/C1932-1</f>
        <v>-6.4076064489458906E-3</v>
      </c>
    </row>
    <row r="1933" spans="1:7" x14ac:dyDescent="0.2">
      <c r="A1933" s="14" t="s">
        <v>1297</v>
      </c>
      <c r="B1933" s="20">
        <v>48.13</v>
      </c>
      <c r="C1933" s="20">
        <v>49.89</v>
      </c>
      <c r="D1933" s="20">
        <v>50.55</v>
      </c>
      <c r="E1933" s="20">
        <v>47.18</v>
      </c>
      <c r="F1933" s="17">
        <v>724895</v>
      </c>
      <c r="G1933" s="19">
        <f>+B1933/C1933-1</f>
        <v>-3.5277610743636001E-2</v>
      </c>
    </row>
    <row r="1934" spans="1:7" x14ac:dyDescent="0.2">
      <c r="A1934" s="18">
        <v>42713</v>
      </c>
      <c r="B1934" s="20">
        <v>50.07</v>
      </c>
      <c r="C1934" s="20">
        <v>49.02</v>
      </c>
      <c r="D1934" s="20">
        <v>50.19</v>
      </c>
      <c r="E1934" s="20">
        <v>48.11</v>
      </c>
      <c r="F1934" s="17">
        <v>1042075</v>
      </c>
      <c r="G1934" s="19">
        <f>+B1934/C1934-1</f>
        <v>2.1419828641370708E-2</v>
      </c>
    </row>
    <row r="1935" spans="1:7" x14ac:dyDescent="0.2">
      <c r="A1935" s="18">
        <v>42622</v>
      </c>
      <c r="B1935" s="20">
        <v>49.5</v>
      </c>
      <c r="C1935" s="20">
        <v>51.61</v>
      </c>
      <c r="D1935" s="20">
        <v>51.916499999999999</v>
      </c>
      <c r="E1935" s="20">
        <v>49.31</v>
      </c>
      <c r="F1935" s="17">
        <v>901153</v>
      </c>
      <c r="G1935" s="19">
        <f>+B1935/C1935-1</f>
        <v>-4.0883549699670563E-2</v>
      </c>
    </row>
    <row r="1936" spans="1:7" x14ac:dyDescent="0.2">
      <c r="A1936" s="18">
        <v>42591</v>
      </c>
      <c r="B1936" s="20">
        <v>52.03</v>
      </c>
      <c r="C1936" s="20">
        <v>52.34</v>
      </c>
      <c r="D1936" s="20">
        <v>52.439</v>
      </c>
      <c r="E1936" s="20">
        <v>51.92</v>
      </c>
      <c r="F1936" s="17">
        <v>339609</v>
      </c>
      <c r="G1936" s="19">
        <f>+B1936/C1936-1</f>
        <v>-5.9228123805884492E-3</v>
      </c>
    </row>
    <row r="1937" spans="1:7" x14ac:dyDescent="0.2">
      <c r="A1937" s="18">
        <v>42560</v>
      </c>
      <c r="B1937" s="20">
        <v>52.42</v>
      </c>
      <c r="C1937" s="20">
        <v>51.87</v>
      </c>
      <c r="D1937" s="20">
        <v>52.43</v>
      </c>
      <c r="E1937" s="20">
        <v>51.75</v>
      </c>
      <c r="F1937" s="17">
        <v>526904</v>
      </c>
      <c r="G1937" s="19">
        <f>+B1937/C1937-1</f>
        <v>1.0603431656063256E-2</v>
      </c>
    </row>
    <row r="1938" spans="1:7" x14ac:dyDescent="0.2">
      <c r="A1938" s="18">
        <v>42530</v>
      </c>
      <c r="B1938" s="20">
        <v>52</v>
      </c>
      <c r="C1938" s="20">
        <v>52.2</v>
      </c>
      <c r="D1938" s="20">
        <v>52.93</v>
      </c>
      <c r="E1938" s="20">
        <v>51.65</v>
      </c>
      <c r="F1938" s="17">
        <v>487684</v>
      </c>
      <c r="G1938" s="19">
        <f>+B1938/C1938-1</f>
        <v>-3.8314176245211051E-3</v>
      </c>
    </row>
    <row r="1939" spans="1:7" x14ac:dyDescent="0.2">
      <c r="A1939" s="18">
        <v>42409</v>
      </c>
      <c r="B1939" s="20">
        <v>52.1</v>
      </c>
      <c r="C1939" s="20">
        <v>51.39</v>
      </c>
      <c r="D1939" s="20">
        <v>52.25</v>
      </c>
      <c r="E1939" s="20">
        <v>51.1</v>
      </c>
      <c r="F1939" s="17">
        <v>827188</v>
      </c>
      <c r="G1939" s="19">
        <f>+B1939/C1939-1</f>
        <v>1.3815917493675833E-2</v>
      </c>
    </row>
    <row r="1940" spans="1:7" x14ac:dyDescent="0.2">
      <c r="A1940" s="18">
        <v>42378</v>
      </c>
      <c r="B1940" s="20">
        <v>51.35</v>
      </c>
      <c r="C1940" s="20">
        <v>51.11</v>
      </c>
      <c r="D1940" s="20">
        <v>51.52</v>
      </c>
      <c r="E1940" s="20">
        <v>50.96</v>
      </c>
      <c r="F1940" s="17">
        <v>436037</v>
      </c>
      <c r="G1940" s="19">
        <f>+B1940/C1940-1</f>
        <v>4.6957542555272624E-3</v>
      </c>
    </row>
    <row r="1941" spans="1:7" x14ac:dyDescent="0.2">
      <c r="A1941" s="14" t="s">
        <v>1298</v>
      </c>
      <c r="B1941" s="20">
        <v>51.34</v>
      </c>
      <c r="C1941" s="20">
        <v>51.42</v>
      </c>
      <c r="D1941" s="20">
        <v>51.55</v>
      </c>
      <c r="E1941" s="20">
        <v>51.04</v>
      </c>
      <c r="F1941" s="17">
        <v>307327</v>
      </c>
      <c r="G1941" s="19">
        <f>+B1941/C1941-1</f>
        <v>-1.555814858031912E-3</v>
      </c>
    </row>
    <row r="1942" spans="1:7" x14ac:dyDescent="0.2">
      <c r="A1942" s="14" t="s">
        <v>1299</v>
      </c>
      <c r="B1942" s="20">
        <v>51.46</v>
      </c>
      <c r="C1942" s="20">
        <v>51</v>
      </c>
      <c r="D1942" s="20">
        <v>51.48</v>
      </c>
      <c r="E1942" s="20">
        <v>50.93</v>
      </c>
      <c r="F1942" s="17">
        <v>480983</v>
      </c>
      <c r="G1942" s="19">
        <f>+B1942/C1942-1</f>
        <v>9.0196078431372673E-3</v>
      </c>
    </row>
    <row r="1943" spans="1:7" x14ac:dyDescent="0.2">
      <c r="A1943" s="14" t="s">
        <v>1300</v>
      </c>
      <c r="B1943" s="20">
        <v>51.18</v>
      </c>
      <c r="C1943" s="20">
        <v>51.24</v>
      </c>
      <c r="D1943" s="20">
        <v>51.49</v>
      </c>
      <c r="E1943" s="20">
        <v>50.97</v>
      </c>
      <c r="F1943" s="17">
        <v>352073</v>
      </c>
      <c r="G1943" s="19">
        <f>+B1943/C1943-1</f>
        <v>-1.1709601873536313E-3</v>
      </c>
    </row>
    <row r="1944" spans="1:7" x14ac:dyDescent="0.2">
      <c r="A1944" s="14" t="s">
        <v>1301</v>
      </c>
      <c r="B1944" s="20">
        <v>51.28</v>
      </c>
      <c r="C1944" s="20">
        <v>51.02</v>
      </c>
      <c r="D1944" s="20">
        <v>51.53</v>
      </c>
      <c r="E1944" s="20">
        <v>50.89</v>
      </c>
      <c r="F1944" s="17">
        <v>368465</v>
      </c>
      <c r="G1944" s="19">
        <f>+B1944/C1944-1</f>
        <v>5.0960407683260378E-3</v>
      </c>
    </row>
    <row r="1945" spans="1:7" x14ac:dyDescent="0.2">
      <c r="A1945" s="14" t="s">
        <v>1302</v>
      </c>
      <c r="B1945" s="20">
        <v>51.11</v>
      </c>
      <c r="C1945" s="20">
        <v>50.51</v>
      </c>
      <c r="D1945" s="20">
        <v>51.41</v>
      </c>
      <c r="E1945" s="20">
        <v>50.19</v>
      </c>
      <c r="F1945" s="17">
        <v>395205</v>
      </c>
      <c r="G1945" s="19">
        <f>+B1945/C1945-1</f>
        <v>1.1878835874084448E-2</v>
      </c>
    </row>
    <row r="1946" spans="1:7" x14ac:dyDescent="0.2">
      <c r="A1946" s="14" t="s">
        <v>1303</v>
      </c>
      <c r="B1946" s="20">
        <v>50.47</v>
      </c>
      <c r="C1946" s="20">
        <v>49.91</v>
      </c>
      <c r="D1946" s="20">
        <v>51.5</v>
      </c>
      <c r="E1946" s="20">
        <v>49.83</v>
      </c>
      <c r="F1946" s="17">
        <v>667278</v>
      </c>
      <c r="G1946" s="19">
        <f>+B1946/C1946-1</f>
        <v>1.1220196353436185E-2</v>
      </c>
    </row>
    <row r="1947" spans="1:7" x14ac:dyDescent="0.2">
      <c r="A1947" s="14" t="s">
        <v>1304</v>
      </c>
      <c r="B1947" s="20">
        <v>49.97</v>
      </c>
      <c r="C1947" s="20">
        <v>49.4</v>
      </c>
      <c r="D1947" s="20">
        <v>50.3</v>
      </c>
      <c r="E1947" s="20">
        <v>49.274999999999999</v>
      </c>
      <c r="F1947" s="17">
        <v>557075</v>
      </c>
      <c r="G1947" s="19">
        <f>+B1947/C1947-1</f>
        <v>1.1538461538461497E-2</v>
      </c>
    </row>
    <row r="1948" spans="1:7" x14ac:dyDescent="0.2">
      <c r="A1948" s="14" t="s">
        <v>1305</v>
      </c>
      <c r="B1948" s="20">
        <v>49.15</v>
      </c>
      <c r="C1948" s="20">
        <v>48.94</v>
      </c>
      <c r="D1948" s="20">
        <v>49.32</v>
      </c>
      <c r="E1948" s="20">
        <v>48.53</v>
      </c>
      <c r="F1948" s="17">
        <v>390896</v>
      </c>
      <c r="G1948" s="19">
        <f>+B1948/C1948-1</f>
        <v>4.2909685328973435E-3</v>
      </c>
    </row>
    <row r="1949" spans="1:7" x14ac:dyDescent="0.2">
      <c r="A1949" s="14" t="s">
        <v>1306</v>
      </c>
      <c r="B1949" s="20">
        <v>48.98</v>
      </c>
      <c r="C1949" s="20">
        <v>49.14</v>
      </c>
      <c r="D1949" s="20">
        <v>49.49</v>
      </c>
      <c r="E1949" s="20">
        <v>48.77</v>
      </c>
      <c r="F1949" s="17">
        <v>516735</v>
      </c>
      <c r="G1949" s="19">
        <f>+B1949/C1949-1</f>
        <v>-3.2560032560032814E-3</v>
      </c>
    </row>
    <row r="1950" spans="1:7" x14ac:dyDescent="0.2">
      <c r="A1950" s="14" t="s">
        <v>1307</v>
      </c>
      <c r="B1950" s="20">
        <v>49.43</v>
      </c>
      <c r="C1950" s="20">
        <v>49.35</v>
      </c>
      <c r="D1950" s="20">
        <v>49.44</v>
      </c>
      <c r="E1950" s="20">
        <v>48.86</v>
      </c>
      <c r="F1950" s="17">
        <v>396741</v>
      </c>
      <c r="G1950" s="19">
        <f>+B1950/C1950-1</f>
        <v>1.621073961499464E-3</v>
      </c>
    </row>
    <row r="1951" spans="1:7" x14ac:dyDescent="0.2">
      <c r="A1951" s="14" t="s">
        <v>1308</v>
      </c>
      <c r="B1951" s="20">
        <v>49.39</v>
      </c>
      <c r="C1951" s="20">
        <v>50.37</v>
      </c>
      <c r="D1951" s="20">
        <v>50.37</v>
      </c>
      <c r="E1951" s="20">
        <v>48.56</v>
      </c>
      <c r="F1951" s="17">
        <v>1343098</v>
      </c>
      <c r="G1951" s="19">
        <f>+B1951/C1951-1</f>
        <v>-1.9456025411951461E-2</v>
      </c>
    </row>
    <row r="1952" spans="1:7" x14ac:dyDescent="0.2">
      <c r="A1952" s="14" t="s">
        <v>1309</v>
      </c>
      <c r="B1952" s="20">
        <v>50.71</v>
      </c>
      <c r="C1952" s="20">
        <v>51.13</v>
      </c>
      <c r="D1952" s="20">
        <v>51.44</v>
      </c>
      <c r="E1952" s="20">
        <v>50.5</v>
      </c>
      <c r="F1952" s="17">
        <v>411693</v>
      </c>
      <c r="G1952" s="19">
        <f>+B1952/C1952-1</f>
        <v>-8.2143555642479882E-3</v>
      </c>
    </row>
    <row r="1953" spans="1:7" x14ac:dyDescent="0.2">
      <c r="A1953" s="14" t="s">
        <v>1310</v>
      </c>
      <c r="B1953" s="20">
        <v>51.22</v>
      </c>
      <c r="C1953" s="20">
        <v>51.1</v>
      </c>
      <c r="D1953" s="20">
        <v>51.719000000000001</v>
      </c>
      <c r="E1953" s="20">
        <v>50.95</v>
      </c>
      <c r="F1953" s="17">
        <v>584945</v>
      </c>
      <c r="G1953" s="19">
        <f>+B1953/C1953-1</f>
        <v>2.3483365949119595E-3</v>
      </c>
    </row>
    <row r="1954" spans="1:7" x14ac:dyDescent="0.2">
      <c r="A1954" s="18">
        <v>42712</v>
      </c>
      <c r="B1954" s="20">
        <v>50.78</v>
      </c>
      <c r="C1954" s="20">
        <v>50.38</v>
      </c>
      <c r="D1954" s="20">
        <v>50.84</v>
      </c>
      <c r="E1954" s="20">
        <v>49.75</v>
      </c>
      <c r="F1954" s="17">
        <v>402065</v>
      </c>
      <c r="G1954" s="19">
        <f>+B1954/C1954-1</f>
        <v>7.9396585946804876E-3</v>
      </c>
    </row>
    <row r="1955" spans="1:7" x14ac:dyDescent="0.2">
      <c r="A1955" s="18">
        <v>42682</v>
      </c>
      <c r="B1955" s="20">
        <v>50.38</v>
      </c>
      <c r="C1955" s="20">
        <v>50.2</v>
      </c>
      <c r="D1955" s="20">
        <v>50.71</v>
      </c>
      <c r="E1955" s="20">
        <v>50.03</v>
      </c>
      <c r="F1955" s="17">
        <v>339049</v>
      </c>
      <c r="G1955" s="19">
        <f>+B1955/C1955-1</f>
        <v>3.5856573705179695E-3</v>
      </c>
    </row>
    <row r="1956" spans="1:7" x14ac:dyDescent="0.2">
      <c r="A1956" s="18">
        <v>42651</v>
      </c>
      <c r="B1956" s="20">
        <v>50.11</v>
      </c>
      <c r="C1956" s="20">
        <v>50.55</v>
      </c>
      <c r="D1956" s="20">
        <v>50.69</v>
      </c>
      <c r="E1956" s="20">
        <v>49.7</v>
      </c>
      <c r="F1956" s="17">
        <v>691840</v>
      </c>
      <c r="G1956" s="19">
        <f>+B1956/C1956-1</f>
        <v>-8.7042532146389684E-3</v>
      </c>
    </row>
    <row r="1957" spans="1:7" x14ac:dyDescent="0.2">
      <c r="A1957" s="18">
        <v>42621</v>
      </c>
      <c r="B1957" s="20">
        <v>50.41</v>
      </c>
      <c r="C1957" s="20">
        <v>50.86</v>
      </c>
      <c r="D1957" s="20">
        <v>51.207000000000001</v>
      </c>
      <c r="E1957" s="20">
        <v>49.61</v>
      </c>
      <c r="F1957" s="17">
        <v>818162</v>
      </c>
      <c r="G1957" s="19">
        <f>+B1957/C1957-1</f>
        <v>-8.8478175383406299E-3</v>
      </c>
    </row>
    <row r="1958" spans="1:7" x14ac:dyDescent="0.2">
      <c r="A1958" s="18">
        <v>42590</v>
      </c>
      <c r="B1958" s="20">
        <v>50.74</v>
      </c>
      <c r="C1958" s="20">
        <v>51.76</v>
      </c>
      <c r="D1958" s="20">
        <v>51.85</v>
      </c>
      <c r="E1958" s="20">
        <v>50.57</v>
      </c>
      <c r="F1958" s="17">
        <v>726176</v>
      </c>
      <c r="G1958" s="19">
        <f>+B1958/C1958-1</f>
        <v>-1.970633693972168E-2</v>
      </c>
    </row>
    <row r="1959" spans="1:7" x14ac:dyDescent="0.2">
      <c r="A1959" s="18">
        <v>42498</v>
      </c>
      <c r="B1959" s="20">
        <v>51.5</v>
      </c>
      <c r="C1959" s="20">
        <v>50.7</v>
      </c>
      <c r="D1959" s="20">
        <v>52.06</v>
      </c>
      <c r="E1959" s="20">
        <v>50.45</v>
      </c>
      <c r="F1959" s="17">
        <v>1209530</v>
      </c>
      <c r="G1959" s="19">
        <f>+B1959/C1959-1</f>
        <v>1.5779092702169484E-2</v>
      </c>
    </row>
    <row r="1960" spans="1:7" x14ac:dyDescent="0.2">
      <c r="A1960" s="18">
        <v>42468</v>
      </c>
      <c r="B1960" s="20">
        <v>51.29</v>
      </c>
      <c r="C1960" s="20">
        <v>51.13</v>
      </c>
      <c r="D1960" s="20">
        <v>51.39</v>
      </c>
      <c r="E1960" s="20">
        <v>49.84</v>
      </c>
      <c r="F1960" s="17">
        <v>1026269</v>
      </c>
      <c r="G1960" s="19">
        <f>+B1960/C1960-1</f>
        <v>3.1292783101897204E-3</v>
      </c>
    </row>
    <row r="1961" spans="1:7" x14ac:dyDescent="0.2">
      <c r="A1961" s="18">
        <v>42437</v>
      </c>
      <c r="B1961" s="20">
        <v>50.99</v>
      </c>
      <c r="C1961" s="20">
        <v>48.89</v>
      </c>
      <c r="D1961" s="20">
        <v>51.07</v>
      </c>
      <c r="E1961" s="20">
        <v>47.46</v>
      </c>
      <c r="F1961" s="17">
        <v>4019752</v>
      </c>
      <c r="G1961" s="19">
        <f>+B1961/C1961-1</f>
        <v>4.2953569237062839E-2</v>
      </c>
    </row>
    <row r="1962" spans="1:7" x14ac:dyDescent="0.2">
      <c r="A1962" s="18">
        <v>42408</v>
      </c>
      <c r="B1962" s="20">
        <v>47.34</v>
      </c>
      <c r="C1962" s="20">
        <v>48.04</v>
      </c>
      <c r="D1962" s="20">
        <v>48.04</v>
      </c>
      <c r="E1962" s="20">
        <v>46.85</v>
      </c>
      <c r="F1962" s="17">
        <v>1727421</v>
      </c>
      <c r="G1962" s="19">
        <f>+B1962/C1962-1</f>
        <v>-1.4571190674437906E-2</v>
      </c>
    </row>
    <row r="1963" spans="1:7" x14ac:dyDescent="0.2">
      <c r="A1963" s="18">
        <v>42377</v>
      </c>
      <c r="B1963" s="20">
        <v>47.82</v>
      </c>
      <c r="C1963" s="20">
        <v>48</v>
      </c>
      <c r="D1963" s="20">
        <v>48.5047</v>
      </c>
      <c r="E1963" s="20">
        <v>47.16</v>
      </c>
      <c r="F1963" s="17">
        <v>901904</v>
      </c>
      <c r="G1963" s="19">
        <f>+B1963/C1963-1</f>
        <v>-3.7500000000000311E-3</v>
      </c>
    </row>
    <row r="1964" spans="1:7" x14ac:dyDescent="0.2">
      <c r="A1964" s="14" t="s">
        <v>1311</v>
      </c>
      <c r="B1964" s="20">
        <v>47.21</v>
      </c>
      <c r="C1964" s="20">
        <v>47.73</v>
      </c>
      <c r="D1964" s="20">
        <v>47.74</v>
      </c>
      <c r="E1964" s="20">
        <v>46.5</v>
      </c>
      <c r="F1964" s="17">
        <v>952987</v>
      </c>
      <c r="G1964" s="19">
        <f>+B1964/C1964-1</f>
        <v>-1.0894615545778308E-2</v>
      </c>
    </row>
    <row r="1965" spans="1:7" x14ac:dyDescent="0.2">
      <c r="A1965" s="14" t="s">
        <v>1312</v>
      </c>
      <c r="B1965" s="20">
        <v>47.68</v>
      </c>
      <c r="C1965" s="20">
        <v>47.22</v>
      </c>
      <c r="D1965" s="20">
        <v>47.77</v>
      </c>
      <c r="E1965" s="20">
        <v>46.58</v>
      </c>
      <c r="F1965" s="17">
        <v>417470</v>
      </c>
      <c r="G1965" s="19">
        <f>+B1965/C1965-1</f>
        <v>9.7416349004659786E-3</v>
      </c>
    </row>
    <row r="1966" spans="1:7" x14ac:dyDescent="0.2">
      <c r="A1966" s="14" t="s">
        <v>1313</v>
      </c>
      <c r="B1966" s="20">
        <v>47.28</v>
      </c>
      <c r="C1966" s="20">
        <v>47.5</v>
      </c>
      <c r="D1966" s="20">
        <v>47.71</v>
      </c>
      <c r="E1966" s="20">
        <v>46.92</v>
      </c>
      <c r="F1966" s="17">
        <v>403340</v>
      </c>
      <c r="G1966" s="19">
        <f>+B1966/C1966-1</f>
        <v>-4.631578947368431E-3</v>
      </c>
    </row>
    <row r="1967" spans="1:7" x14ac:dyDescent="0.2">
      <c r="A1967" s="14" t="s">
        <v>1314</v>
      </c>
      <c r="B1967" s="20">
        <v>47.3</v>
      </c>
      <c r="C1967" s="20">
        <v>46.93</v>
      </c>
      <c r="D1967" s="20">
        <v>47.31</v>
      </c>
      <c r="E1967" s="20">
        <v>46.43</v>
      </c>
      <c r="F1967" s="17">
        <v>446371</v>
      </c>
      <c r="G1967" s="19">
        <f>+B1967/C1967-1</f>
        <v>7.8840826763264538E-3</v>
      </c>
    </row>
    <row r="1968" spans="1:7" x14ac:dyDescent="0.2">
      <c r="A1968" s="14" t="s">
        <v>1315</v>
      </c>
      <c r="B1968" s="20">
        <v>47.05</v>
      </c>
      <c r="C1968" s="20">
        <v>46.54</v>
      </c>
      <c r="D1968" s="20">
        <v>47.07</v>
      </c>
      <c r="E1968" s="20">
        <v>46.41</v>
      </c>
      <c r="F1968" s="17">
        <v>556233</v>
      </c>
      <c r="G1968" s="19">
        <f>+B1968/C1968-1</f>
        <v>1.0958315427589183E-2</v>
      </c>
    </row>
    <row r="1969" spans="1:7" x14ac:dyDescent="0.2">
      <c r="A1969" s="14" t="s">
        <v>1316</v>
      </c>
      <c r="B1969" s="20">
        <v>46.81</v>
      </c>
      <c r="C1969" s="20">
        <v>45.36</v>
      </c>
      <c r="D1969" s="20">
        <v>46.84</v>
      </c>
      <c r="E1969" s="20">
        <v>45.36</v>
      </c>
      <c r="F1969" s="17">
        <v>437382</v>
      </c>
      <c r="G1969" s="19">
        <f>+B1969/C1969-1</f>
        <v>3.1966490299823791E-2</v>
      </c>
    </row>
    <row r="1970" spans="1:7" x14ac:dyDescent="0.2">
      <c r="A1970" s="14" t="s">
        <v>1317</v>
      </c>
      <c r="B1970" s="20">
        <v>45.33</v>
      </c>
      <c r="C1970" s="20">
        <v>47.3</v>
      </c>
      <c r="D1970" s="20">
        <v>47.3</v>
      </c>
      <c r="E1970" s="20">
        <v>45.15</v>
      </c>
      <c r="F1970" s="17">
        <v>610383</v>
      </c>
      <c r="G1970" s="19">
        <f>+B1970/C1970-1</f>
        <v>-4.1649048625792773E-2</v>
      </c>
    </row>
    <row r="1971" spans="1:7" x14ac:dyDescent="0.2">
      <c r="A1971" s="14" t="s">
        <v>1318</v>
      </c>
      <c r="B1971" s="20">
        <v>47.39</v>
      </c>
      <c r="C1971" s="20">
        <v>46.73</v>
      </c>
      <c r="D1971" s="20">
        <v>47.74</v>
      </c>
      <c r="E1971" s="20">
        <v>46.698</v>
      </c>
      <c r="F1971" s="17">
        <v>419313</v>
      </c>
      <c r="G1971" s="19">
        <f>+B1971/C1971-1</f>
        <v>1.4123689278835894E-2</v>
      </c>
    </row>
    <row r="1972" spans="1:7" x14ac:dyDescent="0.2">
      <c r="A1972" s="14" t="s">
        <v>1319</v>
      </c>
      <c r="B1972" s="20">
        <v>46.29</v>
      </c>
      <c r="C1972" s="20">
        <v>46.65</v>
      </c>
      <c r="D1972" s="20">
        <v>46.92</v>
      </c>
      <c r="E1972" s="20">
        <v>45.84</v>
      </c>
      <c r="F1972" s="17">
        <v>287932</v>
      </c>
      <c r="G1972" s="19">
        <f>+B1972/C1972-1</f>
        <v>-7.7170418006430319E-3</v>
      </c>
    </row>
    <row r="1973" spans="1:7" x14ac:dyDescent="0.2">
      <c r="A1973" s="14" t="s">
        <v>1320</v>
      </c>
      <c r="B1973" s="20">
        <v>46.71</v>
      </c>
      <c r="C1973" s="20">
        <v>46.34</v>
      </c>
      <c r="D1973" s="20">
        <v>46.96</v>
      </c>
      <c r="E1973" s="20">
        <v>46.06</v>
      </c>
      <c r="F1973" s="17">
        <v>340337</v>
      </c>
      <c r="G1973" s="19">
        <f>+B1973/C1973-1</f>
        <v>7.9844626672420649E-3</v>
      </c>
    </row>
    <row r="1974" spans="1:7" x14ac:dyDescent="0.2">
      <c r="A1974" s="14" t="s">
        <v>1321</v>
      </c>
      <c r="B1974" s="20">
        <v>46.2</v>
      </c>
      <c r="C1974" s="20">
        <v>46.5</v>
      </c>
      <c r="D1974" s="20">
        <v>46.63</v>
      </c>
      <c r="E1974" s="20">
        <v>46.01</v>
      </c>
      <c r="F1974" s="17">
        <v>285970</v>
      </c>
      <c r="G1974" s="19">
        <f>+B1974/C1974-1</f>
        <v>-6.4516129032257119E-3</v>
      </c>
    </row>
    <row r="1975" spans="1:7" x14ac:dyDescent="0.2">
      <c r="A1975" s="14" t="s">
        <v>1322</v>
      </c>
      <c r="B1975" s="20">
        <v>46.25</v>
      </c>
      <c r="C1975" s="20">
        <v>46.31</v>
      </c>
      <c r="D1975" s="20">
        <v>46.99</v>
      </c>
      <c r="E1975" s="20">
        <v>46.065100000000001</v>
      </c>
      <c r="F1975" s="17">
        <v>451915</v>
      </c>
      <c r="G1975" s="19">
        <f>+B1975/C1975-1</f>
        <v>-1.2956164975167495E-3</v>
      </c>
    </row>
    <row r="1976" spans="1:7" x14ac:dyDescent="0.2">
      <c r="A1976" s="14" t="s">
        <v>1323</v>
      </c>
      <c r="B1976" s="20">
        <v>45.65</v>
      </c>
      <c r="C1976" s="20">
        <v>46.56</v>
      </c>
      <c r="D1976" s="20">
        <v>46.83</v>
      </c>
      <c r="E1976" s="20">
        <v>45.64</v>
      </c>
      <c r="F1976" s="17">
        <v>749827</v>
      </c>
      <c r="G1976" s="19">
        <f>+B1976/C1976-1</f>
        <v>-1.9544673539518942E-2</v>
      </c>
    </row>
    <row r="1977" spans="1:7" x14ac:dyDescent="0.2">
      <c r="A1977" s="18">
        <v>42711</v>
      </c>
      <c r="B1977" s="20">
        <v>46.49</v>
      </c>
      <c r="C1977" s="20">
        <v>46.71</v>
      </c>
      <c r="D1977" s="20">
        <v>47.16</v>
      </c>
      <c r="E1977" s="20">
        <v>46.03</v>
      </c>
      <c r="F1977" s="17">
        <v>528568</v>
      </c>
      <c r="G1977" s="19">
        <f>+B1977/C1977-1</f>
        <v>-4.709912224363122E-3</v>
      </c>
    </row>
    <row r="1978" spans="1:7" x14ac:dyDescent="0.2">
      <c r="A1978" s="18">
        <v>42681</v>
      </c>
      <c r="B1978" s="20">
        <v>46.05</v>
      </c>
      <c r="C1978" s="20">
        <v>45.9</v>
      </c>
      <c r="D1978" s="20">
        <v>46.488900000000001</v>
      </c>
      <c r="E1978" s="20">
        <v>45.8</v>
      </c>
      <c r="F1978" s="17">
        <v>611398</v>
      </c>
      <c r="G1978" s="19">
        <f>+B1978/C1978-1</f>
        <v>3.2679738562091387E-3</v>
      </c>
    </row>
    <row r="1979" spans="1:7" x14ac:dyDescent="0.2">
      <c r="A1979" s="18">
        <v>42589</v>
      </c>
      <c r="B1979" s="20">
        <v>45.48</v>
      </c>
      <c r="C1979" s="20">
        <v>45.1</v>
      </c>
      <c r="D1979" s="20">
        <v>45.93</v>
      </c>
      <c r="E1979" s="20">
        <v>44.9</v>
      </c>
      <c r="F1979" s="17">
        <v>760931</v>
      </c>
      <c r="G1979" s="19">
        <f>+B1979/C1979-1</f>
        <v>8.4257206208424584E-3</v>
      </c>
    </row>
    <row r="1980" spans="1:7" x14ac:dyDescent="0.2">
      <c r="A1980" s="18">
        <v>42558</v>
      </c>
      <c r="B1980" s="20">
        <v>44.85</v>
      </c>
      <c r="C1980" s="20">
        <v>44.24</v>
      </c>
      <c r="D1980" s="20">
        <v>45.03</v>
      </c>
      <c r="E1980" s="20">
        <v>44.06</v>
      </c>
      <c r="F1980" s="17">
        <v>563413</v>
      </c>
      <c r="G1980" s="19">
        <f>+B1980/C1980-1</f>
        <v>1.3788426763110317E-2</v>
      </c>
    </row>
    <row r="1981" spans="1:7" x14ac:dyDescent="0.2">
      <c r="A1981" s="18">
        <v>42528</v>
      </c>
      <c r="B1981" s="20">
        <v>44.04</v>
      </c>
      <c r="C1981" s="20">
        <v>43.18</v>
      </c>
      <c r="D1981" s="20">
        <v>44.31</v>
      </c>
      <c r="E1981" s="20">
        <v>43.1</v>
      </c>
      <c r="F1981" s="17">
        <v>698767</v>
      </c>
      <c r="G1981" s="19">
        <f>+B1981/C1981-1</f>
        <v>1.9916628068550324E-2</v>
      </c>
    </row>
    <row r="1982" spans="1:7" x14ac:dyDescent="0.2">
      <c r="A1982" s="18">
        <v>42497</v>
      </c>
      <c r="B1982" s="20">
        <v>43.4</v>
      </c>
      <c r="C1982" s="20">
        <v>43.19</v>
      </c>
      <c r="D1982" s="20">
        <v>43.74</v>
      </c>
      <c r="E1982" s="20">
        <v>42.73</v>
      </c>
      <c r="F1982" s="17">
        <v>775174</v>
      </c>
      <c r="G1982" s="19">
        <f>+B1982/C1982-1</f>
        <v>4.8622366288493257E-3</v>
      </c>
    </row>
    <row r="1983" spans="1:7" x14ac:dyDescent="0.2">
      <c r="A1983" s="18">
        <v>42376</v>
      </c>
      <c r="B1983" s="20">
        <v>43.58</v>
      </c>
      <c r="C1983" s="20">
        <v>43.09</v>
      </c>
      <c r="D1983" s="20">
        <v>43.96</v>
      </c>
      <c r="E1983" s="20">
        <v>43.09</v>
      </c>
      <c r="F1983" s="17">
        <v>452658</v>
      </c>
      <c r="G1983" s="19">
        <f>+B1983/C1983-1</f>
        <v>1.1371547922951919E-2</v>
      </c>
    </row>
    <row r="1984" spans="1:7" x14ac:dyDescent="0.2">
      <c r="A1984" s="14" t="s">
        <v>1324</v>
      </c>
      <c r="B1984" s="20">
        <v>43.21</v>
      </c>
      <c r="C1984" s="20">
        <v>42.04</v>
      </c>
      <c r="D1984" s="20">
        <v>43.25</v>
      </c>
      <c r="E1984" s="20">
        <v>41.670099999999998</v>
      </c>
      <c r="F1984" s="17">
        <v>872036</v>
      </c>
      <c r="G1984" s="19">
        <f>+B1984/C1984-1</f>
        <v>2.7830637488106547E-2</v>
      </c>
    </row>
    <row r="1985" spans="1:7" x14ac:dyDescent="0.2">
      <c r="A1985" s="14" t="s">
        <v>1325</v>
      </c>
      <c r="B1985" s="20">
        <v>41.65</v>
      </c>
      <c r="C1985" s="20">
        <v>40.840000000000003</v>
      </c>
      <c r="D1985" s="20">
        <v>41.76</v>
      </c>
      <c r="E1985" s="20">
        <v>40.58</v>
      </c>
      <c r="F1985" s="17">
        <v>469926</v>
      </c>
      <c r="G1985" s="19">
        <f>+B1985/C1985-1</f>
        <v>1.9833496571988185E-2</v>
      </c>
    </row>
    <row r="1986" spans="1:7" x14ac:dyDescent="0.2">
      <c r="A1986" s="14" t="s">
        <v>1326</v>
      </c>
      <c r="B1986" s="20">
        <v>40.39</v>
      </c>
      <c r="C1986" s="20">
        <v>39.89</v>
      </c>
      <c r="D1986" s="20">
        <v>40.49</v>
      </c>
      <c r="E1986" s="20">
        <v>39.61</v>
      </c>
      <c r="F1986" s="17">
        <v>535825</v>
      </c>
      <c r="G1986" s="19">
        <f>+B1986/C1986-1</f>
        <v>1.2534469791927849E-2</v>
      </c>
    </row>
    <row r="1987" spans="1:7" x14ac:dyDescent="0.2">
      <c r="A1987" s="14" t="s">
        <v>1327</v>
      </c>
      <c r="B1987" s="20">
        <v>39.32</v>
      </c>
      <c r="C1987" s="20">
        <v>40.409999999999997</v>
      </c>
      <c r="D1987" s="20">
        <v>40.49</v>
      </c>
      <c r="E1987" s="20">
        <v>38.940100000000001</v>
      </c>
      <c r="F1987" s="17">
        <v>885470</v>
      </c>
      <c r="G1987" s="19">
        <f>+B1987/C1987-1</f>
        <v>-2.6973521405592615E-2</v>
      </c>
    </row>
    <row r="1988" spans="1:7" x14ac:dyDescent="0.2">
      <c r="A1988" s="14" t="s">
        <v>1328</v>
      </c>
      <c r="B1988" s="20">
        <v>40.869999999999997</v>
      </c>
      <c r="C1988" s="20">
        <v>40.96</v>
      </c>
      <c r="D1988" s="20">
        <v>41.62</v>
      </c>
      <c r="E1988" s="20">
        <v>40.450000000000003</v>
      </c>
      <c r="F1988" s="17">
        <v>2376747</v>
      </c>
      <c r="G1988" s="19">
        <f>+B1988/C1988-1</f>
        <v>-2.197265625000111E-3</v>
      </c>
    </row>
    <row r="1989" spans="1:7" x14ac:dyDescent="0.2">
      <c r="A1989" s="14" t="s">
        <v>1329</v>
      </c>
      <c r="B1989" s="20">
        <v>43.16</v>
      </c>
      <c r="C1989" s="20">
        <v>42.22</v>
      </c>
      <c r="D1989" s="20">
        <v>43.18</v>
      </c>
      <c r="E1989" s="20">
        <v>41.74</v>
      </c>
      <c r="F1989" s="17">
        <v>563318</v>
      </c>
      <c r="G1989" s="19">
        <f>+B1989/C1989-1</f>
        <v>2.2264329701563224E-2</v>
      </c>
    </row>
    <row r="1990" spans="1:7" x14ac:dyDescent="0.2">
      <c r="A1990" s="14" t="s">
        <v>1330</v>
      </c>
      <c r="B1990" s="20">
        <v>41.75</v>
      </c>
      <c r="C1990" s="20">
        <v>42.4</v>
      </c>
      <c r="D1990" s="20">
        <v>42.73</v>
      </c>
      <c r="E1990" s="20">
        <v>41.66</v>
      </c>
      <c r="F1990" s="17">
        <v>407770</v>
      </c>
      <c r="G1990" s="19">
        <f>+B1990/C1990-1</f>
        <v>-1.5330188679245293E-2</v>
      </c>
    </row>
    <row r="1991" spans="1:7" x14ac:dyDescent="0.2">
      <c r="A1991" s="14" t="s">
        <v>1331</v>
      </c>
      <c r="B1991" s="20">
        <v>42.6</v>
      </c>
      <c r="C1991" s="20">
        <v>42.58</v>
      </c>
      <c r="D1991" s="20">
        <v>42.95</v>
      </c>
      <c r="E1991" s="20">
        <v>42.15</v>
      </c>
      <c r="F1991" s="17">
        <v>488058</v>
      </c>
      <c r="G1991" s="19">
        <f>+B1991/C1991-1</f>
        <v>4.6970408642565964E-4</v>
      </c>
    </row>
    <row r="1992" spans="1:7" x14ac:dyDescent="0.2">
      <c r="A1992" s="14" t="s">
        <v>1332</v>
      </c>
      <c r="B1992" s="20">
        <v>42.43</v>
      </c>
      <c r="C1992" s="20">
        <v>42.25</v>
      </c>
      <c r="D1992" s="20">
        <v>42.9</v>
      </c>
      <c r="E1992" s="20">
        <v>42.055</v>
      </c>
      <c r="F1992" s="17">
        <v>536603</v>
      </c>
      <c r="G1992" s="19">
        <f>+B1992/C1992-1</f>
        <v>4.2603550295858827E-3</v>
      </c>
    </row>
    <row r="1993" spans="1:7" x14ac:dyDescent="0.2">
      <c r="A1993" s="14" t="s">
        <v>1333</v>
      </c>
      <c r="B1993" s="20">
        <v>41.86</v>
      </c>
      <c r="C1993" s="20">
        <v>42.27</v>
      </c>
      <c r="D1993" s="20">
        <v>42.27</v>
      </c>
      <c r="E1993" s="20">
        <v>41.01</v>
      </c>
      <c r="F1993" s="17">
        <v>621333</v>
      </c>
      <c r="G1993" s="19">
        <f>+B1993/C1993-1</f>
        <v>-9.6995505086350242E-3</v>
      </c>
    </row>
    <row r="1994" spans="1:7" x14ac:dyDescent="0.2">
      <c r="A1994" s="14" t="s">
        <v>1334</v>
      </c>
      <c r="B1994" s="20">
        <v>41.98</v>
      </c>
      <c r="C1994" s="20">
        <v>42.12</v>
      </c>
      <c r="D1994" s="20">
        <v>42.33</v>
      </c>
      <c r="E1994" s="20">
        <v>41.59</v>
      </c>
      <c r="F1994" s="17">
        <v>528026</v>
      </c>
      <c r="G1994" s="19">
        <f>+B1994/C1994-1</f>
        <v>-3.323836657169954E-3</v>
      </c>
    </row>
    <row r="1995" spans="1:7" x14ac:dyDescent="0.2">
      <c r="A1995" s="14" t="s">
        <v>1335</v>
      </c>
      <c r="B1995" s="20">
        <v>42.11</v>
      </c>
      <c r="C1995" s="20">
        <v>41.61</v>
      </c>
      <c r="D1995" s="20">
        <v>42.2</v>
      </c>
      <c r="E1995" s="20">
        <v>41.24</v>
      </c>
      <c r="F1995" s="17">
        <v>613343</v>
      </c>
      <c r="G1995" s="19">
        <f>+B1995/C1995-1</f>
        <v>1.2016342225426691E-2</v>
      </c>
    </row>
    <row r="1996" spans="1:7" x14ac:dyDescent="0.2">
      <c r="A1996" s="14" t="s">
        <v>1336</v>
      </c>
      <c r="B1996" s="20">
        <v>41.4</v>
      </c>
      <c r="C1996" s="20">
        <v>40.83</v>
      </c>
      <c r="D1996" s="20">
        <v>41.63</v>
      </c>
      <c r="E1996" s="20">
        <v>40.81</v>
      </c>
      <c r="F1996" s="17">
        <v>498493</v>
      </c>
      <c r="G1996" s="19">
        <f>+B1996/C1996-1</f>
        <v>1.3960323291697385E-2</v>
      </c>
    </row>
    <row r="1997" spans="1:7" x14ac:dyDescent="0.2">
      <c r="A1997" s="14" t="s">
        <v>1337</v>
      </c>
      <c r="B1997" s="20">
        <v>41.18</v>
      </c>
      <c r="C1997" s="20">
        <v>41</v>
      </c>
      <c r="D1997" s="20">
        <v>42</v>
      </c>
      <c r="E1997" s="20">
        <v>40.97</v>
      </c>
      <c r="F1997" s="17">
        <v>753425</v>
      </c>
      <c r="G1997" s="19">
        <f>+B1997/C1997-1</f>
        <v>4.3902439024390283E-3</v>
      </c>
    </row>
    <row r="1998" spans="1:7" x14ac:dyDescent="0.2">
      <c r="A1998" s="18">
        <v>42649</v>
      </c>
      <c r="B1998" s="20">
        <v>41.07</v>
      </c>
      <c r="C1998" s="20">
        <v>40.880000000000003</v>
      </c>
      <c r="D1998" s="20">
        <v>41.48</v>
      </c>
      <c r="E1998" s="20">
        <v>40.78</v>
      </c>
      <c r="F1998" s="17">
        <v>485075</v>
      </c>
      <c r="G1998" s="19">
        <f>+B1998/C1998-1</f>
        <v>4.6477495107630773E-3</v>
      </c>
    </row>
    <row r="1999" spans="1:7" x14ac:dyDescent="0.2">
      <c r="A1999" s="18">
        <v>42619</v>
      </c>
      <c r="B1999" s="20">
        <v>41.41</v>
      </c>
      <c r="C1999" s="20">
        <v>41.5</v>
      </c>
      <c r="D1999" s="20">
        <v>41.65</v>
      </c>
      <c r="E1999" s="20">
        <v>41.25</v>
      </c>
      <c r="F1999" s="17">
        <v>340740</v>
      </c>
      <c r="G1999" s="19">
        <f>+B1999/C1999-1</f>
        <v>-2.1686746987952255E-3</v>
      </c>
    </row>
    <row r="2000" spans="1:7" x14ac:dyDescent="0.2">
      <c r="A2000" s="18">
        <v>42588</v>
      </c>
      <c r="B2000" s="20">
        <v>41.61</v>
      </c>
      <c r="C2000" s="20">
        <v>41.37</v>
      </c>
      <c r="D2000" s="20">
        <v>41.73</v>
      </c>
      <c r="E2000" s="20">
        <v>41.07</v>
      </c>
      <c r="F2000" s="17">
        <v>459917</v>
      </c>
      <c r="G2000" s="19">
        <f>+B2000/C2000-1</f>
        <v>5.8013052936911613E-3</v>
      </c>
    </row>
    <row r="2001" spans="1:7" x14ac:dyDescent="0.2">
      <c r="A2001" s="18">
        <v>42557</v>
      </c>
      <c r="B2001" s="20">
        <v>41.32</v>
      </c>
      <c r="C2001" s="20">
        <v>40.799999999999997</v>
      </c>
      <c r="D2001" s="20">
        <v>41.39</v>
      </c>
      <c r="E2001" s="20">
        <v>40.78</v>
      </c>
      <c r="F2001" s="17">
        <v>524860</v>
      </c>
      <c r="G2001" s="19">
        <f>+B2001/C2001-1</f>
        <v>1.2745098039215863E-2</v>
      </c>
    </row>
    <row r="2002" spans="1:7" x14ac:dyDescent="0.2">
      <c r="A2002" s="18">
        <v>42527</v>
      </c>
      <c r="B2002" s="20">
        <v>40.799999999999997</v>
      </c>
      <c r="C2002" s="20">
        <v>41.03</v>
      </c>
      <c r="D2002" s="20">
        <v>41.2</v>
      </c>
      <c r="E2002" s="20">
        <v>40.549999999999997</v>
      </c>
      <c r="F2002" s="17">
        <v>539346</v>
      </c>
      <c r="G2002" s="19">
        <f>+B2002/C2002-1</f>
        <v>-5.6056543992202279E-3</v>
      </c>
    </row>
    <row r="2003" spans="1:7" x14ac:dyDescent="0.2">
      <c r="A2003" s="18">
        <v>42435</v>
      </c>
      <c r="B2003" s="20">
        <v>40.950000000000003</v>
      </c>
      <c r="C2003" s="20">
        <v>40.99</v>
      </c>
      <c r="D2003" s="20">
        <v>41.17</v>
      </c>
      <c r="E2003" s="20">
        <v>39.97</v>
      </c>
      <c r="F2003" s="17">
        <v>710775</v>
      </c>
      <c r="G2003" s="19">
        <f>+B2003/C2003-1</f>
        <v>-9.758477677481725E-4</v>
      </c>
    </row>
    <row r="2004" spans="1:7" x14ac:dyDescent="0.2">
      <c r="A2004" s="18">
        <v>42406</v>
      </c>
      <c r="B2004" s="20">
        <v>41.1</v>
      </c>
      <c r="C2004" s="20">
        <v>41.19</v>
      </c>
      <c r="D2004" s="20">
        <v>41.19</v>
      </c>
      <c r="E2004" s="20">
        <v>40.520000000000003</v>
      </c>
      <c r="F2004" s="17">
        <v>736631</v>
      </c>
      <c r="G2004" s="19">
        <f>+B2004/C2004-1</f>
        <v>-2.1849963583393528E-3</v>
      </c>
    </row>
    <row r="2005" spans="1:7" x14ac:dyDescent="0.2">
      <c r="A2005" s="18">
        <v>42375</v>
      </c>
      <c r="B2005" s="20">
        <v>41.07</v>
      </c>
      <c r="C2005" s="20">
        <v>40.57</v>
      </c>
      <c r="D2005" s="20">
        <v>41.21</v>
      </c>
      <c r="E2005" s="20">
        <v>40.1</v>
      </c>
      <c r="F2005" s="17">
        <v>1483963</v>
      </c>
      <c r="G2005" s="19">
        <f>+B2005/C2005-1</f>
        <v>1.2324377618930349E-2</v>
      </c>
    </row>
    <row r="2006" spans="1:7" x14ac:dyDescent="0.2">
      <c r="A2006" s="14" t="s">
        <v>1338</v>
      </c>
      <c r="B2006" s="20">
        <v>40.44</v>
      </c>
      <c r="C2006" s="20">
        <v>40.89</v>
      </c>
      <c r="D2006" s="20">
        <v>40.979900000000001</v>
      </c>
      <c r="E2006" s="20">
        <v>40.21</v>
      </c>
      <c r="F2006" s="17">
        <v>736951</v>
      </c>
      <c r="G2006" s="19">
        <f>+B2006/C2006-1</f>
        <v>-1.1005135730007387E-2</v>
      </c>
    </row>
    <row r="2007" spans="1:7" x14ac:dyDescent="0.2">
      <c r="A2007" s="14" t="s">
        <v>1339</v>
      </c>
      <c r="B2007" s="20">
        <v>40.840000000000003</v>
      </c>
      <c r="C2007" s="20">
        <v>40.880000000000003</v>
      </c>
      <c r="D2007" s="20">
        <v>41.25</v>
      </c>
      <c r="E2007" s="20">
        <v>39.89</v>
      </c>
      <c r="F2007" s="17">
        <v>967767</v>
      </c>
      <c r="G2007" s="19">
        <f>+B2007/C2007-1</f>
        <v>-9.7847358121327943E-4</v>
      </c>
    </row>
    <row r="2008" spans="1:7" x14ac:dyDescent="0.2">
      <c r="A2008" s="14" t="s">
        <v>1340</v>
      </c>
      <c r="B2008" s="20">
        <v>41.25</v>
      </c>
      <c r="C2008" s="20">
        <v>40.75</v>
      </c>
      <c r="D2008" s="20">
        <v>42.6</v>
      </c>
      <c r="E2008" s="20">
        <v>40.551099999999998</v>
      </c>
      <c r="F2008" s="17">
        <v>1250917</v>
      </c>
      <c r="G2008" s="19">
        <f>+B2008/C2008-1</f>
        <v>1.2269938650306678E-2</v>
      </c>
    </row>
    <row r="2009" spans="1:7" x14ac:dyDescent="0.2">
      <c r="A2009" s="14" t="s">
        <v>1341</v>
      </c>
      <c r="B2009" s="20">
        <v>39.81</v>
      </c>
      <c r="C2009" s="20">
        <v>41.29</v>
      </c>
      <c r="D2009" s="20">
        <v>41.899900000000002</v>
      </c>
      <c r="E2009" s="20">
        <v>38.32</v>
      </c>
      <c r="F2009" s="17">
        <v>2561627</v>
      </c>
      <c r="G2009" s="19">
        <f>+B2009/C2009-1</f>
        <v>-3.5844030031484508E-2</v>
      </c>
    </row>
    <row r="2010" spans="1:7" x14ac:dyDescent="0.2">
      <c r="A2010" s="14" t="s">
        <v>1342</v>
      </c>
      <c r="B2010" s="20">
        <v>41.65</v>
      </c>
      <c r="C2010" s="20">
        <v>41.23</v>
      </c>
      <c r="D2010" s="20">
        <v>42.01</v>
      </c>
      <c r="E2010" s="20">
        <v>40.86</v>
      </c>
      <c r="F2010" s="17">
        <v>496659</v>
      </c>
      <c r="G2010" s="19">
        <f>+B2010/C2010-1</f>
        <v>1.0186757215619791E-2</v>
      </c>
    </row>
    <row r="2011" spans="1:7" x14ac:dyDescent="0.2">
      <c r="A2011" s="14" t="s">
        <v>1343</v>
      </c>
      <c r="B2011" s="20">
        <v>40.79</v>
      </c>
      <c r="C2011" s="20">
        <v>40.770000000000003</v>
      </c>
      <c r="D2011" s="20">
        <v>41.25</v>
      </c>
      <c r="E2011" s="20">
        <v>40.49</v>
      </c>
      <c r="F2011" s="17">
        <v>319643</v>
      </c>
      <c r="G2011" s="19">
        <f>+B2011/C2011-1</f>
        <v>4.9055678194731556E-4</v>
      </c>
    </row>
    <row r="2012" spans="1:7" x14ac:dyDescent="0.2">
      <c r="A2012" s="14" t="s">
        <v>1344</v>
      </c>
      <c r="B2012" s="20">
        <v>40.880000000000003</v>
      </c>
      <c r="C2012" s="20">
        <v>40.32</v>
      </c>
      <c r="D2012" s="20">
        <v>41.1</v>
      </c>
      <c r="E2012" s="20">
        <v>40.020000000000003</v>
      </c>
      <c r="F2012" s="17">
        <v>606964</v>
      </c>
      <c r="G2012" s="19">
        <f>+B2012/C2012-1</f>
        <v>1.388888888888884E-2</v>
      </c>
    </row>
    <row r="2013" spans="1:7" x14ac:dyDescent="0.2">
      <c r="A2013" s="14" t="s">
        <v>1345</v>
      </c>
      <c r="B2013" s="20">
        <v>40.11</v>
      </c>
      <c r="C2013" s="20">
        <v>40.729999999999997</v>
      </c>
      <c r="D2013" s="20">
        <v>41.25</v>
      </c>
      <c r="E2013" s="20">
        <v>39.83</v>
      </c>
      <c r="F2013" s="17">
        <v>609368</v>
      </c>
      <c r="G2013" s="19">
        <f>+B2013/C2013-1</f>
        <v>-1.5222194942302925E-2</v>
      </c>
    </row>
    <row r="2014" spans="1:7" x14ac:dyDescent="0.2">
      <c r="A2014" s="14" t="s">
        <v>1346</v>
      </c>
      <c r="B2014" s="20">
        <v>40.74</v>
      </c>
      <c r="C2014" s="20">
        <v>39.32</v>
      </c>
      <c r="D2014" s="20">
        <v>40.840000000000003</v>
      </c>
      <c r="E2014" s="20">
        <v>39.18</v>
      </c>
      <c r="F2014" s="17">
        <v>670578</v>
      </c>
      <c r="G2014" s="19">
        <f>+B2014/C2014-1</f>
        <v>3.6113936927772095E-2</v>
      </c>
    </row>
    <row r="2015" spans="1:7" x14ac:dyDescent="0.2">
      <c r="A2015" s="14" t="s">
        <v>1347</v>
      </c>
      <c r="B2015" s="20">
        <v>39.4</v>
      </c>
      <c r="C2015" s="20">
        <v>39.96</v>
      </c>
      <c r="D2015" s="20">
        <v>40.659999999999997</v>
      </c>
      <c r="E2015" s="20">
        <v>39.31</v>
      </c>
      <c r="F2015" s="17">
        <v>725096</v>
      </c>
      <c r="G2015" s="19">
        <f>+B2015/C2015-1</f>
        <v>-1.4014014014014031E-2</v>
      </c>
    </row>
    <row r="2016" spans="1:7" x14ac:dyDescent="0.2">
      <c r="A2016" s="14" t="s">
        <v>1348</v>
      </c>
      <c r="B2016" s="20">
        <v>39.96</v>
      </c>
      <c r="C2016" s="20">
        <v>39.590000000000003</v>
      </c>
      <c r="D2016" s="20">
        <v>40.229999999999997</v>
      </c>
      <c r="E2016" s="20">
        <v>39.231000000000002</v>
      </c>
      <c r="F2016" s="17">
        <v>438859</v>
      </c>
      <c r="G2016" s="19">
        <f>+B2016/C2016-1</f>
        <v>9.3457943925232545E-3</v>
      </c>
    </row>
    <row r="2017" spans="1:7" x14ac:dyDescent="0.2">
      <c r="A2017" s="14" t="s">
        <v>1349</v>
      </c>
      <c r="B2017" s="20">
        <v>39.28</v>
      </c>
      <c r="C2017" s="20">
        <v>38.82</v>
      </c>
      <c r="D2017" s="20">
        <v>39.76</v>
      </c>
      <c r="E2017" s="20">
        <v>38.74</v>
      </c>
      <c r="F2017" s="17">
        <v>307390</v>
      </c>
      <c r="G2017" s="19">
        <f>+B2017/C2017-1</f>
        <v>1.1849562081401421E-2</v>
      </c>
    </row>
    <row r="2018" spans="1:7" x14ac:dyDescent="0.2">
      <c r="A2018" s="18">
        <v>42709</v>
      </c>
      <c r="B2018" s="20">
        <v>38.840000000000003</v>
      </c>
      <c r="C2018" s="20">
        <v>39.869999999999997</v>
      </c>
      <c r="D2018" s="20">
        <v>40.340000000000003</v>
      </c>
      <c r="E2018" s="20">
        <v>38.24</v>
      </c>
      <c r="F2018" s="17">
        <v>433063</v>
      </c>
      <c r="G2018" s="19">
        <f>+B2018/C2018-1</f>
        <v>-2.5833960371206222E-2</v>
      </c>
    </row>
    <row r="2019" spans="1:7" x14ac:dyDescent="0.2">
      <c r="A2019" s="18">
        <v>42679</v>
      </c>
      <c r="B2019" s="20">
        <v>39.57</v>
      </c>
      <c r="C2019" s="20">
        <v>39.5</v>
      </c>
      <c r="D2019" s="20">
        <v>40.5</v>
      </c>
      <c r="E2019" s="20">
        <v>39</v>
      </c>
      <c r="F2019" s="17">
        <v>820470</v>
      </c>
      <c r="G2019" s="19">
        <f>+B2019/C2019-1</f>
        <v>1.7721518987341423E-3</v>
      </c>
    </row>
    <row r="2020" spans="1:7" x14ac:dyDescent="0.2">
      <c r="A2020" s="18">
        <v>42648</v>
      </c>
      <c r="B2020" s="20">
        <v>39.65</v>
      </c>
      <c r="C2020" s="20">
        <v>38.64</v>
      </c>
      <c r="D2020" s="20">
        <v>39.880000000000003</v>
      </c>
      <c r="E2020" s="20">
        <v>38.328099999999999</v>
      </c>
      <c r="F2020" s="17">
        <v>690209</v>
      </c>
      <c r="G2020" s="19">
        <f>+B2020/C2020-1</f>
        <v>2.6138716356107539E-2</v>
      </c>
    </row>
    <row r="2021" spans="1:7" x14ac:dyDescent="0.2">
      <c r="A2021" s="18">
        <v>42618</v>
      </c>
      <c r="B2021" s="20">
        <v>38.54</v>
      </c>
      <c r="C2021" s="20">
        <v>37.51</v>
      </c>
      <c r="D2021" s="20">
        <v>38.93</v>
      </c>
      <c r="E2021" s="20">
        <v>37.15</v>
      </c>
      <c r="F2021" s="17">
        <v>613995</v>
      </c>
      <c r="G2021" s="19">
        <f>+B2021/C2021-1</f>
        <v>2.7459344174886713E-2</v>
      </c>
    </row>
    <row r="2022" spans="1:7" x14ac:dyDescent="0.2">
      <c r="A2022" s="18">
        <v>42526</v>
      </c>
      <c r="B2022" s="20">
        <v>37.46</v>
      </c>
      <c r="C2022" s="20">
        <v>37.729999999999997</v>
      </c>
      <c r="D2022" s="20">
        <v>38.03</v>
      </c>
      <c r="E2022" s="20">
        <v>36.380000000000003</v>
      </c>
      <c r="F2022" s="17">
        <v>1315203</v>
      </c>
      <c r="G2022" s="19">
        <f>+B2022/C2022-1</f>
        <v>-7.156109196925442E-3</v>
      </c>
    </row>
    <row r="2023" spans="1:7" x14ac:dyDescent="0.2">
      <c r="A2023" s="18">
        <v>42495</v>
      </c>
      <c r="B2023" s="20">
        <v>38.69</v>
      </c>
      <c r="C2023" s="20">
        <v>40.04</v>
      </c>
      <c r="D2023" s="20">
        <v>40.380000000000003</v>
      </c>
      <c r="E2023" s="20">
        <v>38.409999999999997</v>
      </c>
      <c r="F2023" s="17">
        <v>619555</v>
      </c>
      <c r="G2023" s="19">
        <f>+B2023/C2023-1</f>
        <v>-3.3716283716283768E-2</v>
      </c>
    </row>
    <row r="2024" spans="1:7" x14ac:dyDescent="0.2">
      <c r="A2024" s="18">
        <v>42465</v>
      </c>
      <c r="B2024" s="20">
        <v>40.049999999999997</v>
      </c>
      <c r="C2024" s="20">
        <v>40.255000000000003</v>
      </c>
      <c r="D2024" s="20">
        <v>41.09</v>
      </c>
      <c r="E2024" s="20">
        <v>38.69</v>
      </c>
      <c r="F2024" s="17">
        <v>2031790</v>
      </c>
      <c r="G2024" s="19">
        <f>+B2024/C2024-1</f>
        <v>-5.0925350888090248E-3</v>
      </c>
    </row>
    <row r="2025" spans="1:7" x14ac:dyDescent="0.2">
      <c r="A2025" s="18">
        <v>42434</v>
      </c>
      <c r="B2025" s="20">
        <v>38.28</v>
      </c>
      <c r="C2025" s="20">
        <v>38.5</v>
      </c>
      <c r="D2025" s="20">
        <v>38.99</v>
      </c>
      <c r="E2025" s="20">
        <v>37.86</v>
      </c>
      <c r="F2025" s="17">
        <v>893787</v>
      </c>
      <c r="G2025" s="19">
        <f>+B2025/C2025-1</f>
        <v>-5.7142857142856718E-3</v>
      </c>
    </row>
    <row r="2026" spans="1:7" x14ac:dyDescent="0.2">
      <c r="A2026" s="18">
        <v>42405</v>
      </c>
      <c r="B2026" s="20">
        <v>38.950000000000003</v>
      </c>
      <c r="C2026" s="20">
        <v>38.6</v>
      </c>
      <c r="D2026" s="20">
        <v>38.99</v>
      </c>
      <c r="E2026" s="20">
        <v>37.79</v>
      </c>
      <c r="F2026" s="17">
        <v>705004</v>
      </c>
      <c r="G2026" s="19">
        <f>+B2026/C2026-1</f>
        <v>9.0673575129534001E-3</v>
      </c>
    </row>
    <row r="2027" spans="1:7" x14ac:dyDescent="0.2">
      <c r="A2027" s="14" t="s">
        <v>1350</v>
      </c>
      <c r="B2027" s="20">
        <v>38.21</v>
      </c>
      <c r="C2027" s="20">
        <v>38.020000000000003</v>
      </c>
      <c r="D2027" s="20">
        <v>38.590000000000003</v>
      </c>
      <c r="E2027" s="20">
        <v>37.659999999999997</v>
      </c>
      <c r="F2027" s="17">
        <v>550856</v>
      </c>
      <c r="G2027" s="19">
        <f>+B2027/C2027-1</f>
        <v>4.9973698053655813E-3</v>
      </c>
    </row>
    <row r="2028" spans="1:7" x14ac:dyDescent="0.2">
      <c r="A2028" s="14" t="s">
        <v>1351</v>
      </c>
      <c r="B2028" s="20">
        <v>38.26</v>
      </c>
      <c r="C2028" s="20">
        <v>37.85</v>
      </c>
      <c r="D2028" s="20">
        <v>38.56</v>
      </c>
      <c r="E2028" s="20">
        <v>37.700000000000003</v>
      </c>
      <c r="F2028" s="17">
        <v>585893</v>
      </c>
      <c r="G2028" s="19">
        <f>+B2028/C2028-1</f>
        <v>1.0832232496697403E-2</v>
      </c>
    </row>
    <row r="2029" spans="1:7" x14ac:dyDescent="0.2">
      <c r="A2029" s="14" t="s">
        <v>1352</v>
      </c>
      <c r="B2029" s="20">
        <v>37.950000000000003</v>
      </c>
      <c r="C2029" s="20">
        <v>37.14</v>
      </c>
      <c r="D2029" s="20">
        <v>38.36</v>
      </c>
      <c r="E2029" s="20">
        <v>36.75</v>
      </c>
      <c r="F2029" s="17">
        <v>438839</v>
      </c>
      <c r="G2029" s="19">
        <f>+B2029/C2029-1</f>
        <v>2.1809369951534707E-2</v>
      </c>
    </row>
    <row r="2030" spans="1:7" x14ac:dyDescent="0.2">
      <c r="A2030" s="14" t="s">
        <v>1353</v>
      </c>
      <c r="B2030" s="20">
        <v>37.11</v>
      </c>
      <c r="C2030" s="20">
        <v>36.72</v>
      </c>
      <c r="D2030" s="20">
        <v>37.33</v>
      </c>
      <c r="E2030" s="20">
        <v>36.29</v>
      </c>
      <c r="F2030" s="17">
        <v>671783</v>
      </c>
      <c r="G2030" s="19">
        <f>+B2030/C2030-1</f>
        <v>1.0620915032679701E-2</v>
      </c>
    </row>
    <row r="2031" spans="1:7" x14ac:dyDescent="0.2">
      <c r="A2031" s="14" t="s">
        <v>1354</v>
      </c>
      <c r="B2031" s="20">
        <v>36.590000000000003</v>
      </c>
      <c r="C2031" s="20">
        <v>37.409999999999997</v>
      </c>
      <c r="D2031" s="20">
        <v>37.594999999999999</v>
      </c>
      <c r="E2031" s="20">
        <v>36.25</v>
      </c>
      <c r="F2031" s="17">
        <v>469367</v>
      </c>
      <c r="G2031" s="19">
        <f>+B2031/C2031-1</f>
        <v>-2.1919272921678501E-2</v>
      </c>
    </row>
    <row r="2032" spans="1:7" x14ac:dyDescent="0.2">
      <c r="A2032" s="14" t="s">
        <v>1355</v>
      </c>
      <c r="B2032" s="20">
        <v>37.409999999999997</v>
      </c>
      <c r="C2032" s="20">
        <v>37.36</v>
      </c>
      <c r="D2032" s="20">
        <v>37.93</v>
      </c>
      <c r="E2032" s="20">
        <v>37.01</v>
      </c>
      <c r="F2032" s="17">
        <v>293615</v>
      </c>
      <c r="G2032" s="19">
        <f>+B2032/C2032-1</f>
        <v>1.338329764453805E-3</v>
      </c>
    </row>
    <row r="2033" spans="1:7" x14ac:dyDescent="0.2">
      <c r="A2033" s="14" t="s">
        <v>1356</v>
      </c>
      <c r="B2033" s="20">
        <v>37.47</v>
      </c>
      <c r="C2033" s="20">
        <v>37.200000000000003</v>
      </c>
      <c r="D2033" s="20">
        <v>37.83</v>
      </c>
      <c r="E2033" s="20">
        <v>36.57</v>
      </c>
      <c r="F2033" s="17">
        <v>652935</v>
      </c>
      <c r="G2033" s="19">
        <f>+B2033/C2033-1</f>
        <v>7.2580645161288704E-3</v>
      </c>
    </row>
    <row r="2034" spans="1:7" x14ac:dyDescent="0.2">
      <c r="A2034" s="14" t="s">
        <v>1357</v>
      </c>
      <c r="B2034" s="20">
        <v>36.86</v>
      </c>
      <c r="C2034" s="20">
        <v>36.659999999999997</v>
      </c>
      <c r="D2034" s="20">
        <v>37.29</v>
      </c>
      <c r="E2034" s="20">
        <v>36.24</v>
      </c>
      <c r="F2034" s="17">
        <v>357714</v>
      </c>
      <c r="G2034" s="19">
        <f>+B2034/C2034-1</f>
        <v>5.4555373704310295E-3</v>
      </c>
    </row>
    <row r="2035" spans="1:7" x14ac:dyDescent="0.2">
      <c r="A2035" s="14" t="s">
        <v>1358</v>
      </c>
      <c r="B2035" s="20">
        <v>36.659999999999997</v>
      </c>
      <c r="C2035" s="20">
        <v>35.89</v>
      </c>
      <c r="D2035" s="20">
        <v>38.18</v>
      </c>
      <c r="E2035" s="20">
        <v>35.85</v>
      </c>
      <c r="F2035" s="17">
        <v>727399</v>
      </c>
      <c r="G2035" s="19">
        <f>+B2035/C2035-1</f>
        <v>2.145444413485631E-2</v>
      </c>
    </row>
    <row r="2036" spans="1:7" x14ac:dyDescent="0.2">
      <c r="A2036" s="14" t="s">
        <v>1359</v>
      </c>
      <c r="B2036" s="20">
        <v>35.53</v>
      </c>
      <c r="C2036" s="20">
        <v>34.450000000000003</v>
      </c>
      <c r="D2036" s="20">
        <v>35.76</v>
      </c>
      <c r="E2036" s="20">
        <v>34.39</v>
      </c>
      <c r="F2036" s="17">
        <v>424313</v>
      </c>
      <c r="G2036" s="19">
        <f>+B2036/C2036-1</f>
        <v>3.134978229317853E-2</v>
      </c>
    </row>
    <row r="2037" spans="1:7" x14ac:dyDescent="0.2">
      <c r="A2037" s="14" t="s">
        <v>1360</v>
      </c>
      <c r="B2037" s="20">
        <v>34.700000000000003</v>
      </c>
      <c r="C2037" s="20">
        <v>35.020000000000003</v>
      </c>
      <c r="D2037" s="20">
        <v>35.020000000000003</v>
      </c>
      <c r="E2037" s="20">
        <v>33.909999999999997</v>
      </c>
      <c r="F2037" s="17">
        <v>388694</v>
      </c>
      <c r="G2037" s="19">
        <f>+B2037/C2037-1</f>
        <v>-9.1376356367789402E-3</v>
      </c>
    </row>
    <row r="2038" spans="1:7" x14ac:dyDescent="0.2">
      <c r="A2038" s="14" t="s">
        <v>1361</v>
      </c>
      <c r="B2038" s="20">
        <v>35.049999999999997</v>
      </c>
      <c r="C2038" s="20">
        <v>34.89</v>
      </c>
      <c r="D2038" s="20">
        <v>35.22</v>
      </c>
      <c r="E2038" s="20">
        <v>34.29</v>
      </c>
      <c r="F2038" s="17">
        <v>271135</v>
      </c>
      <c r="G2038" s="19">
        <f>+B2038/C2038-1</f>
        <v>4.5858412152477435E-3</v>
      </c>
    </row>
    <row r="2039" spans="1:7" x14ac:dyDescent="0.2">
      <c r="A2039" s="14" t="s">
        <v>1362</v>
      </c>
      <c r="B2039" s="20">
        <v>34.82</v>
      </c>
      <c r="C2039" s="20">
        <v>33.72</v>
      </c>
      <c r="D2039" s="20">
        <v>34.929600000000001</v>
      </c>
      <c r="E2039" s="20">
        <v>33.69</v>
      </c>
      <c r="F2039" s="17">
        <v>296357</v>
      </c>
      <c r="G2039" s="19">
        <f>+B2039/C2039-1</f>
        <v>3.2621589561091291E-2</v>
      </c>
    </row>
    <row r="2040" spans="1:7" x14ac:dyDescent="0.2">
      <c r="A2040" s="18">
        <v>42708</v>
      </c>
      <c r="B2040" s="20">
        <v>33.56</v>
      </c>
      <c r="C2040" s="20">
        <v>33.130000000000003</v>
      </c>
      <c r="D2040" s="20">
        <v>33.71</v>
      </c>
      <c r="E2040" s="20">
        <v>32.42</v>
      </c>
      <c r="F2040" s="17">
        <v>496087</v>
      </c>
      <c r="G2040" s="19">
        <f>+B2040/C2040-1</f>
        <v>1.2979172955025708E-2</v>
      </c>
    </row>
    <row r="2041" spans="1:7" x14ac:dyDescent="0.2">
      <c r="A2041" s="18">
        <v>42678</v>
      </c>
      <c r="B2041" s="20">
        <v>33.14</v>
      </c>
      <c r="C2041" s="20">
        <v>34.44</v>
      </c>
      <c r="D2041" s="20">
        <v>34.85</v>
      </c>
      <c r="E2041" s="20">
        <v>33.130000000000003</v>
      </c>
      <c r="F2041" s="17">
        <v>327686</v>
      </c>
      <c r="G2041" s="19">
        <f>+B2041/C2041-1</f>
        <v>-3.7746806039488878E-2</v>
      </c>
    </row>
    <row r="2042" spans="1:7" x14ac:dyDescent="0.2">
      <c r="A2042" s="18">
        <v>42586</v>
      </c>
      <c r="B2042" s="20">
        <v>34.299999999999997</v>
      </c>
      <c r="C2042" s="20">
        <v>34.479999999999997</v>
      </c>
      <c r="D2042" s="20">
        <v>34.6</v>
      </c>
      <c r="E2042" s="20">
        <v>33.72</v>
      </c>
      <c r="F2042" s="17">
        <v>263760</v>
      </c>
      <c r="G2042" s="19">
        <f>+B2042/C2042-1</f>
        <v>-5.2204176334106345E-3</v>
      </c>
    </row>
    <row r="2043" spans="1:7" x14ac:dyDescent="0.2">
      <c r="A2043" s="18">
        <v>42555</v>
      </c>
      <c r="B2043" s="20">
        <v>34.15</v>
      </c>
      <c r="C2043" s="20">
        <v>35.130000000000003</v>
      </c>
      <c r="D2043" s="20">
        <v>35.49</v>
      </c>
      <c r="E2043" s="20">
        <v>33.96</v>
      </c>
      <c r="F2043" s="17">
        <v>473397</v>
      </c>
      <c r="G2043" s="19">
        <f>+B2043/C2043-1</f>
        <v>-2.7896384856248346E-2</v>
      </c>
    </row>
    <row r="2044" spans="1:7" x14ac:dyDescent="0.2">
      <c r="A2044" s="18">
        <v>42525</v>
      </c>
      <c r="B2044" s="20">
        <v>35.520000000000003</v>
      </c>
      <c r="C2044" s="20">
        <v>34.51</v>
      </c>
      <c r="D2044" s="20">
        <v>35.65</v>
      </c>
      <c r="E2044" s="20">
        <v>34.347700000000003</v>
      </c>
      <c r="F2044" s="17">
        <v>517009</v>
      </c>
      <c r="G2044" s="19">
        <f>+B2044/C2044-1</f>
        <v>2.9266879165459336E-2</v>
      </c>
    </row>
    <row r="2045" spans="1:7" x14ac:dyDescent="0.2">
      <c r="A2045" s="18">
        <v>42494</v>
      </c>
      <c r="B2045" s="20">
        <v>34.43</v>
      </c>
      <c r="C2045" s="20">
        <v>35.450000000000003</v>
      </c>
      <c r="D2045" s="20">
        <v>35.56</v>
      </c>
      <c r="E2045" s="20">
        <v>34.369999999999997</v>
      </c>
      <c r="F2045" s="17">
        <v>493641</v>
      </c>
      <c r="G2045" s="19">
        <f>+B2045/C2045-1</f>
        <v>-2.8772919605077663E-2</v>
      </c>
    </row>
    <row r="2046" spans="1:7" x14ac:dyDescent="0.2">
      <c r="A2046" s="18">
        <v>42464</v>
      </c>
      <c r="B2046" s="20">
        <v>35.799999999999997</v>
      </c>
      <c r="C2046" s="20">
        <v>35.380000000000003</v>
      </c>
      <c r="D2046" s="20">
        <v>36.31</v>
      </c>
      <c r="E2046" s="20">
        <v>35.023000000000003</v>
      </c>
      <c r="F2046" s="17">
        <v>302297</v>
      </c>
      <c r="G2046" s="19">
        <f>+B2046/C2046-1</f>
        <v>1.1871113623515894E-2</v>
      </c>
    </row>
    <row r="2047" spans="1:7" x14ac:dyDescent="0.2">
      <c r="A2047" s="18">
        <v>42373</v>
      </c>
      <c r="B2047" s="20">
        <v>35.43</v>
      </c>
      <c r="C2047" s="20">
        <v>35.29</v>
      </c>
      <c r="D2047" s="20">
        <v>35.79</v>
      </c>
      <c r="E2047" s="20">
        <v>34.93</v>
      </c>
      <c r="F2047" s="17">
        <v>389092</v>
      </c>
      <c r="G2047" s="19">
        <f>+B2047/C2047-1</f>
        <v>3.9671294984415795E-3</v>
      </c>
    </row>
    <row r="2048" spans="1:7" x14ac:dyDescent="0.2">
      <c r="A2048" s="14" t="s">
        <v>1363</v>
      </c>
      <c r="B2048" s="20">
        <v>35.6</v>
      </c>
      <c r="C2048" s="20">
        <v>35.18</v>
      </c>
      <c r="D2048" s="20">
        <v>35.89</v>
      </c>
      <c r="E2048" s="20">
        <v>34.950000000000003</v>
      </c>
      <c r="F2048" s="17">
        <v>352545</v>
      </c>
      <c r="G2048" s="19">
        <f>+B2048/C2048-1</f>
        <v>1.1938601478112654E-2</v>
      </c>
    </row>
    <row r="2049" spans="1:7" x14ac:dyDescent="0.2">
      <c r="A2049" s="14" t="s">
        <v>1364</v>
      </c>
      <c r="B2049" s="20">
        <v>35.24</v>
      </c>
      <c r="C2049" s="20">
        <v>35.299999999999997</v>
      </c>
      <c r="D2049" s="20">
        <v>35.799999999999997</v>
      </c>
      <c r="E2049" s="20">
        <v>34.99</v>
      </c>
      <c r="F2049" s="17">
        <v>388623</v>
      </c>
      <c r="G2049" s="19">
        <f>+B2049/C2049-1</f>
        <v>-1.6997167138809166E-3</v>
      </c>
    </row>
    <row r="2050" spans="1:7" x14ac:dyDescent="0.2">
      <c r="A2050" s="14" t="s">
        <v>1365</v>
      </c>
      <c r="B2050" s="20">
        <v>35.020000000000003</v>
      </c>
      <c r="C2050" s="20">
        <v>33.99</v>
      </c>
      <c r="D2050" s="20">
        <v>35.179900000000004</v>
      </c>
      <c r="E2050" s="20">
        <v>33.659999999999997</v>
      </c>
      <c r="F2050" s="17">
        <v>283094</v>
      </c>
      <c r="G2050" s="19">
        <f>+B2050/C2050-1</f>
        <v>3.0303030303030276E-2</v>
      </c>
    </row>
    <row r="2051" spans="1:7" x14ac:dyDescent="0.2">
      <c r="A2051" s="14" t="s">
        <v>1366</v>
      </c>
      <c r="B2051" s="20">
        <v>34.08</v>
      </c>
      <c r="C2051" s="20">
        <v>33.74</v>
      </c>
      <c r="D2051" s="20">
        <v>34.5</v>
      </c>
      <c r="E2051" s="20">
        <v>33.06</v>
      </c>
      <c r="F2051" s="17">
        <v>403770</v>
      </c>
      <c r="G2051" s="19">
        <f>+B2051/C2051-1</f>
        <v>1.0077059869590954E-2</v>
      </c>
    </row>
    <row r="2052" spans="1:7" x14ac:dyDescent="0.2">
      <c r="A2052" s="14" t="s">
        <v>1367</v>
      </c>
      <c r="B2052" s="20">
        <v>33.700000000000003</v>
      </c>
      <c r="C2052" s="20">
        <v>33.31</v>
      </c>
      <c r="D2052" s="20">
        <v>33.76</v>
      </c>
      <c r="E2052" s="20">
        <v>32.85</v>
      </c>
      <c r="F2052" s="17">
        <v>533715</v>
      </c>
      <c r="G2052" s="19">
        <f>+B2052/C2052-1</f>
        <v>1.1708195737015981E-2</v>
      </c>
    </row>
    <row r="2053" spans="1:7" x14ac:dyDescent="0.2">
      <c r="A2053" s="14" t="s">
        <v>1368</v>
      </c>
      <c r="B2053" s="20">
        <v>33.590000000000003</v>
      </c>
      <c r="C2053" s="20">
        <v>33.9</v>
      </c>
      <c r="D2053" s="20">
        <v>33.979999999999997</v>
      </c>
      <c r="E2053" s="20">
        <v>33.44</v>
      </c>
      <c r="F2053" s="17">
        <v>603723</v>
      </c>
      <c r="G2053" s="19">
        <f>+B2053/C2053-1</f>
        <v>-9.1445427728612527E-3</v>
      </c>
    </row>
    <row r="2054" spans="1:7" x14ac:dyDescent="0.2">
      <c r="A2054" s="14" t="s">
        <v>1369</v>
      </c>
      <c r="B2054" s="20">
        <v>33.94</v>
      </c>
      <c r="C2054" s="20">
        <v>33.729999999999997</v>
      </c>
      <c r="D2054" s="20">
        <v>34.200000000000003</v>
      </c>
      <c r="E2054" s="20">
        <v>33.630000000000003</v>
      </c>
      <c r="F2054" s="17">
        <v>194384</v>
      </c>
      <c r="G2054" s="19">
        <f>+B2054/C2054-1</f>
        <v>6.2259116513490032E-3</v>
      </c>
    </row>
    <row r="2055" spans="1:7" x14ac:dyDescent="0.2">
      <c r="A2055" s="14" t="s">
        <v>1370</v>
      </c>
      <c r="B2055" s="20">
        <v>34.049999999999997</v>
      </c>
      <c r="C2055" s="20">
        <v>33.89</v>
      </c>
      <c r="D2055" s="20">
        <v>34.409999999999997</v>
      </c>
      <c r="E2055" s="20">
        <v>33.492600000000003</v>
      </c>
      <c r="F2055" s="17">
        <v>434183</v>
      </c>
      <c r="G2055" s="19">
        <f>+B2055/C2055-1</f>
        <v>4.7211566833873508E-3</v>
      </c>
    </row>
    <row r="2056" spans="1:7" x14ac:dyDescent="0.2">
      <c r="A2056" s="14" t="s">
        <v>1371</v>
      </c>
      <c r="B2056" s="20">
        <v>33.9</v>
      </c>
      <c r="C2056" s="20">
        <v>33.69</v>
      </c>
      <c r="D2056" s="20">
        <v>34.549999999999997</v>
      </c>
      <c r="E2056" s="20">
        <v>33.354999999999997</v>
      </c>
      <c r="F2056" s="17">
        <v>730042</v>
      </c>
      <c r="G2056" s="19">
        <f>+B2056/C2056-1</f>
        <v>6.2333036509349959E-3</v>
      </c>
    </row>
    <row r="2057" spans="1:7" x14ac:dyDescent="0.2">
      <c r="A2057" s="14" t="s">
        <v>1372</v>
      </c>
      <c r="B2057" s="20">
        <v>33.47</v>
      </c>
      <c r="C2057" s="20">
        <v>32.369999999999997</v>
      </c>
      <c r="D2057" s="20">
        <v>33.700000000000003</v>
      </c>
      <c r="E2057" s="20">
        <v>32.32</v>
      </c>
      <c r="F2057" s="17">
        <v>421243</v>
      </c>
      <c r="G2057" s="19">
        <f>+B2057/C2057-1</f>
        <v>3.3982082174853323E-2</v>
      </c>
    </row>
    <row r="2058" spans="1:7" x14ac:dyDescent="0.2">
      <c r="A2058" s="14" t="s">
        <v>1373</v>
      </c>
      <c r="B2058" s="20">
        <v>32.380000000000003</v>
      </c>
      <c r="C2058" s="20">
        <v>31.34</v>
      </c>
      <c r="D2058" s="20">
        <v>32.659999999999997</v>
      </c>
      <c r="E2058" s="20">
        <v>31.16</v>
      </c>
      <c r="F2058" s="17">
        <v>235187</v>
      </c>
      <c r="G2058" s="19">
        <f>+B2058/C2058-1</f>
        <v>3.3184428844926783E-2</v>
      </c>
    </row>
    <row r="2059" spans="1:7" x14ac:dyDescent="0.2">
      <c r="A2059" s="14" t="s">
        <v>1374</v>
      </c>
      <c r="B2059" s="20">
        <v>31.63</v>
      </c>
      <c r="C2059" s="20">
        <v>32.450000000000003</v>
      </c>
      <c r="D2059" s="20">
        <v>32.58</v>
      </c>
      <c r="E2059" s="20">
        <v>31.34</v>
      </c>
      <c r="F2059" s="17">
        <v>348354</v>
      </c>
      <c r="G2059" s="19">
        <f>+B2059/C2059-1</f>
        <v>-2.5269645608628766E-2</v>
      </c>
    </row>
    <row r="2060" spans="1:7" x14ac:dyDescent="0.2">
      <c r="A2060" s="14" t="s">
        <v>1375</v>
      </c>
      <c r="B2060" s="20">
        <v>32.74</v>
      </c>
      <c r="C2060" s="20">
        <v>31.97</v>
      </c>
      <c r="D2060" s="20">
        <v>32.869999999999997</v>
      </c>
      <c r="E2060" s="20">
        <v>31.91</v>
      </c>
      <c r="F2060" s="17">
        <v>247552</v>
      </c>
      <c r="G2060" s="19">
        <f>+B2060/C2060-1</f>
        <v>2.408507976227714E-2</v>
      </c>
    </row>
    <row r="2061" spans="1:7" x14ac:dyDescent="0.2">
      <c r="A2061" s="18">
        <v>42677</v>
      </c>
      <c r="B2061" s="20">
        <v>32.049999999999997</v>
      </c>
      <c r="C2061" s="20">
        <v>31.84</v>
      </c>
      <c r="D2061" s="20">
        <v>32.479999999999997</v>
      </c>
      <c r="E2061" s="20">
        <v>31.61</v>
      </c>
      <c r="F2061" s="17">
        <v>352773</v>
      </c>
      <c r="G2061" s="19">
        <f>+B2061/C2061-1</f>
        <v>6.5954773869345562E-3</v>
      </c>
    </row>
    <row r="2062" spans="1:7" x14ac:dyDescent="0.2">
      <c r="A2062" s="18">
        <v>42646</v>
      </c>
      <c r="B2062" s="20">
        <v>31.58</v>
      </c>
      <c r="C2062" s="20">
        <v>32.42</v>
      </c>
      <c r="D2062" s="20">
        <v>32.650199999999998</v>
      </c>
      <c r="E2062" s="20">
        <v>31.1</v>
      </c>
      <c r="F2062" s="17">
        <v>384641</v>
      </c>
      <c r="G2062" s="19">
        <f>+B2062/C2062-1</f>
        <v>-2.5909932140654068E-2</v>
      </c>
    </row>
    <row r="2063" spans="1:7" x14ac:dyDescent="0.2">
      <c r="A2063" s="18">
        <v>42616</v>
      </c>
      <c r="B2063" s="20">
        <v>32.31</v>
      </c>
      <c r="C2063" s="20">
        <v>32.01</v>
      </c>
      <c r="D2063" s="20">
        <v>32.43</v>
      </c>
      <c r="E2063" s="20">
        <v>31.7</v>
      </c>
      <c r="F2063" s="17">
        <v>557563</v>
      </c>
      <c r="G2063" s="19">
        <f>+B2063/C2063-1</f>
        <v>9.3720712277414187E-3</v>
      </c>
    </row>
    <row r="2064" spans="1:7" x14ac:dyDescent="0.2">
      <c r="A2064" s="18">
        <v>42585</v>
      </c>
      <c r="B2064" s="20">
        <v>31.88</v>
      </c>
      <c r="C2064" s="20">
        <v>32.840000000000003</v>
      </c>
      <c r="D2064" s="20">
        <v>33.090000000000003</v>
      </c>
      <c r="E2064" s="20">
        <v>31.72</v>
      </c>
      <c r="F2064" s="17">
        <v>973329</v>
      </c>
      <c r="G2064" s="19">
        <f>+B2064/C2064-1</f>
        <v>-2.9232643118148771E-2</v>
      </c>
    </row>
    <row r="2065" spans="1:7" x14ac:dyDescent="0.2">
      <c r="A2065" s="18">
        <v>42554</v>
      </c>
      <c r="B2065" s="20">
        <v>33.06</v>
      </c>
      <c r="C2065" s="20">
        <v>32.57</v>
      </c>
      <c r="D2065" s="20">
        <v>33.57</v>
      </c>
      <c r="E2065" s="20">
        <v>32.090000000000003</v>
      </c>
      <c r="F2065" s="17">
        <v>636161</v>
      </c>
      <c r="G2065" s="19">
        <f>+B2065/C2065-1</f>
        <v>1.5044519496469233E-2</v>
      </c>
    </row>
    <row r="2066" spans="1:7" x14ac:dyDescent="0.2">
      <c r="A2066" s="18">
        <v>42463</v>
      </c>
      <c r="B2066" s="20">
        <v>32.71</v>
      </c>
      <c r="C2066" s="20">
        <v>32.71</v>
      </c>
      <c r="D2066" s="20">
        <v>33.19</v>
      </c>
      <c r="E2066" s="20">
        <v>31.94</v>
      </c>
      <c r="F2066" s="17">
        <v>462868</v>
      </c>
      <c r="G2066" s="19">
        <f>+B2066/C2066-1</f>
        <v>0</v>
      </c>
    </row>
    <row r="2067" spans="1:7" x14ac:dyDescent="0.2">
      <c r="A2067" s="18">
        <v>42432</v>
      </c>
      <c r="B2067" s="20">
        <v>32.630000000000003</v>
      </c>
      <c r="C2067" s="20">
        <v>33.119999999999997</v>
      </c>
      <c r="D2067" s="20">
        <v>33.43</v>
      </c>
      <c r="E2067" s="20">
        <v>32.409999999999997</v>
      </c>
      <c r="F2067" s="17">
        <v>694584</v>
      </c>
      <c r="G2067" s="19">
        <f>+B2067/C2067-1</f>
        <v>-1.4794685990338063E-2</v>
      </c>
    </row>
    <row r="2068" spans="1:7" x14ac:dyDescent="0.2">
      <c r="A2068" s="18">
        <v>42403</v>
      </c>
      <c r="B2068" s="20">
        <v>33.26</v>
      </c>
      <c r="C2068" s="20">
        <v>33</v>
      </c>
      <c r="D2068" s="20">
        <v>33.31</v>
      </c>
      <c r="E2068" s="20">
        <v>32.4</v>
      </c>
      <c r="F2068" s="17">
        <v>469568</v>
      </c>
      <c r="G2068" s="19">
        <f>+B2068/C2068-1</f>
        <v>7.8787878787878185E-3</v>
      </c>
    </row>
    <row r="2069" spans="1:7" x14ac:dyDescent="0.2">
      <c r="A2069" s="18">
        <v>42372</v>
      </c>
      <c r="B2069" s="20">
        <v>33.14</v>
      </c>
      <c r="C2069" s="20">
        <v>32.340000000000003</v>
      </c>
      <c r="D2069" s="20">
        <v>33.15</v>
      </c>
      <c r="E2069" s="20">
        <v>32.04</v>
      </c>
      <c r="F2069" s="17">
        <v>746750</v>
      </c>
      <c r="G2069" s="19">
        <f>+B2069/C2069-1</f>
        <v>2.4737167594310439E-2</v>
      </c>
    </row>
    <row r="2070" spans="1:7" x14ac:dyDescent="0.2">
      <c r="A2070" s="14" t="s">
        <v>1376</v>
      </c>
      <c r="B2070" s="20">
        <v>31.88</v>
      </c>
      <c r="C2070" s="20">
        <v>31.72</v>
      </c>
      <c r="D2070" s="20">
        <v>32.590000000000003</v>
      </c>
      <c r="E2070" s="20">
        <v>31.529800000000002</v>
      </c>
      <c r="F2070" s="17">
        <v>565265</v>
      </c>
      <c r="G2070" s="19">
        <f>+B2070/C2070-1</f>
        <v>5.0441361916770955E-3</v>
      </c>
    </row>
    <row r="2071" spans="1:7" x14ac:dyDescent="0.2">
      <c r="A2071" s="14" t="s">
        <v>1377</v>
      </c>
      <c r="B2071" s="20">
        <v>31.84</v>
      </c>
      <c r="C2071" s="20">
        <v>30.6</v>
      </c>
      <c r="D2071" s="20">
        <v>32.29</v>
      </c>
      <c r="E2071" s="20">
        <v>30.29</v>
      </c>
      <c r="F2071" s="17">
        <v>759369</v>
      </c>
      <c r="G2071" s="19">
        <f>+B2071/C2071-1</f>
        <v>4.052287581699332E-2</v>
      </c>
    </row>
    <row r="2072" spans="1:7" x14ac:dyDescent="0.2">
      <c r="A2072" s="14" t="s">
        <v>1378</v>
      </c>
      <c r="B2072" s="20">
        <v>30.26</v>
      </c>
      <c r="C2072" s="20">
        <v>30.53</v>
      </c>
      <c r="D2072" s="20">
        <v>31.45</v>
      </c>
      <c r="E2072" s="20">
        <v>29.97</v>
      </c>
      <c r="F2072" s="17">
        <v>730128</v>
      </c>
      <c r="G2072" s="19">
        <f>+B2072/C2072-1</f>
        <v>-8.8437602358335532E-3</v>
      </c>
    </row>
    <row r="2073" spans="1:7" x14ac:dyDescent="0.2">
      <c r="A2073" s="14" t="s">
        <v>1379</v>
      </c>
      <c r="B2073" s="20">
        <v>30.21</v>
      </c>
      <c r="C2073" s="20">
        <v>29.08</v>
      </c>
      <c r="D2073" s="20">
        <v>30.39</v>
      </c>
      <c r="E2073" s="20">
        <v>28.6</v>
      </c>
      <c r="F2073" s="17">
        <v>844733</v>
      </c>
      <c r="G2073" s="19">
        <f>+B2073/C2073-1</f>
        <v>3.8858321870701706E-2</v>
      </c>
    </row>
    <row r="2074" spans="1:7" x14ac:dyDescent="0.2">
      <c r="A2074" s="14" t="s">
        <v>1380</v>
      </c>
      <c r="B2074" s="20">
        <v>29.31</v>
      </c>
      <c r="C2074" s="20">
        <v>29.16</v>
      </c>
      <c r="D2074" s="20">
        <v>29.78</v>
      </c>
      <c r="E2074" s="20">
        <v>28.9</v>
      </c>
      <c r="F2074" s="17">
        <v>804881</v>
      </c>
      <c r="G2074" s="19">
        <f>+B2074/C2074-1</f>
        <v>5.1440329218106484E-3</v>
      </c>
    </row>
    <row r="2075" spans="1:7" x14ac:dyDescent="0.2">
      <c r="A2075" s="14" t="s">
        <v>1381</v>
      </c>
      <c r="B2075" s="20">
        <v>29.27</v>
      </c>
      <c r="C2075" s="20">
        <v>28.15</v>
      </c>
      <c r="D2075" s="20">
        <v>29.45</v>
      </c>
      <c r="E2075" s="20">
        <v>28.15</v>
      </c>
      <c r="F2075" s="17">
        <v>877809</v>
      </c>
      <c r="G2075" s="19">
        <f>+B2075/C2075-1</f>
        <v>3.9786856127886461E-2</v>
      </c>
    </row>
    <row r="2076" spans="1:7" x14ac:dyDescent="0.2">
      <c r="A2076" s="14" t="s">
        <v>1382</v>
      </c>
      <c r="B2076" s="20">
        <v>27.95</v>
      </c>
      <c r="C2076" s="20">
        <v>27.72</v>
      </c>
      <c r="D2076" s="20">
        <v>28.51</v>
      </c>
      <c r="E2076" s="20">
        <v>27.45</v>
      </c>
      <c r="F2076" s="17">
        <v>1039822</v>
      </c>
      <c r="G2076" s="19">
        <f>+B2076/C2076-1</f>
        <v>8.2972582972582476E-3</v>
      </c>
    </row>
    <row r="2077" spans="1:7" x14ac:dyDescent="0.2">
      <c r="A2077" s="14" t="s">
        <v>1383</v>
      </c>
      <c r="B2077" s="20">
        <v>27.81</v>
      </c>
      <c r="C2077" s="20">
        <v>27.76</v>
      </c>
      <c r="D2077" s="20">
        <v>28.14</v>
      </c>
      <c r="E2077" s="20">
        <v>27.21</v>
      </c>
      <c r="F2077" s="17">
        <v>1184918</v>
      </c>
      <c r="G2077" s="19">
        <f>+B2077/C2077-1</f>
        <v>1.8011527377521652E-3</v>
      </c>
    </row>
    <row r="2078" spans="1:7" x14ac:dyDescent="0.2">
      <c r="A2078" s="14" t="s">
        <v>1384</v>
      </c>
      <c r="B2078" s="20">
        <v>27.26</v>
      </c>
      <c r="C2078" s="20">
        <v>26.18</v>
      </c>
      <c r="D2078" s="20">
        <v>27.614999999999998</v>
      </c>
      <c r="E2078" s="20">
        <v>26.11</v>
      </c>
      <c r="F2078" s="17">
        <v>1007054</v>
      </c>
      <c r="G2078" s="19">
        <f>+B2078/C2078-1</f>
        <v>4.1252864782276522E-2</v>
      </c>
    </row>
    <row r="2079" spans="1:7" x14ac:dyDescent="0.2">
      <c r="A2079" s="14" t="s">
        <v>1385</v>
      </c>
      <c r="B2079" s="20">
        <v>26.04</v>
      </c>
      <c r="C2079" s="20">
        <v>24.56</v>
      </c>
      <c r="D2079" s="20">
        <v>26.225000000000001</v>
      </c>
      <c r="E2079" s="20">
        <v>24.32</v>
      </c>
      <c r="F2079" s="17">
        <v>988638</v>
      </c>
      <c r="G2079" s="19">
        <f>+B2079/C2079-1</f>
        <v>6.0260586319218268E-2</v>
      </c>
    </row>
    <row r="2080" spans="1:7" x14ac:dyDescent="0.2">
      <c r="A2080" s="18">
        <v>42706</v>
      </c>
      <c r="B2080" s="20">
        <v>24.33</v>
      </c>
      <c r="C2080" s="20">
        <v>24.78</v>
      </c>
      <c r="D2080" s="20">
        <v>25.06</v>
      </c>
      <c r="E2080" s="20">
        <v>23.83</v>
      </c>
      <c r="F2080" s="17">
        <v>936006</v>
      </c>
      <c r="G2080" s="19">
        <f>+B2080/C2080-1</f>
        <v>-1.8159806295399594E-2</v>
      </c>
    </row>
    <row r="2081" spans="1:7" x14ac:dyDescent="0.2">
      <c r="A2081" s="18">
        <v>42676</v>
      </c>
      <c r="B2081" s="20">
        <v>24.36</v>
      </c>
      <c r="C2081" s="20">
        <v>23.06</v>
      </c>
      <c r="D2081" s="20">
        <v>24.45</v>
      </c>
      <c r="E2081" s="20">
        <v>22.84</v>
      </c>
      <c r="F2081" s="17">
        <v>1348440</v>
      </c>
      <c r="G2081" s="19">
        <f>+B2081/C2081-1</f>
        <v>5.6374674761491717E-2</v>
      </c>
    </row>
    <row r="2082" spans="1:7" x14ac:dyDescent="0.2">
      <c r="A2082" s="18">
        <v>42645</v>
      </c>
      <c r="B2082" s="20">
        <v>23.58</v>
      </c>
      <c r="C2082" s="20">
        <v>27.33</v>
      </c>
      <c r="D2082" s="20">
        <v>27.33</v>
      </c>
      <c r="E2082" s="20">
        <v>22.51</v>
      </c>
      <c r="F2082" s="17">
        <v>3211489</v>
      </c>
      <c r="G2082" s="19">
        <f>+B2082/C2082-1</f>
        <v>-0.13721185510428102</v>
      </c>
    </row>
    <row r="2083" spans="1:7" x14ac:dyDescent="0.2">
      <c r="A2083" s="18">
        <v>42615</v>
      </c>
      <c r="B2083" s="20">
        <v>22.5</v>
      </c>
      <c r="C2083" s="20">
        <v>23.66</v>
      </c>
      <c r="D2083" s="20">
        <v>24.78</v>
      </c>
      <c r="E2083" s="20">
        <v>22.42</v>
      </c>
      <c r="F2083" s="17">
        <v>2197610</v>
      </c>
      <c r="G2083" s="19">
        <f>+B2083/C2083-1</f>
        <v>-4.9027895181741332E-2</v>
      </c>
    </row>
    <row r="2084" spans="1:7" x14ac:dyDescent="0.2">
      <c r="A2084" s="18">
        <v>42584</v>
      </c>
      <c r="B2084" s="20">
        <v>24.24</v>
      </c>
      <c r="C2084" s="20">
        <v>25.79</v>
      </c>
      <c r="D2084" s="20">
        <v>25.8</v>
      </c>
      <c r="E2084" s="20">
        <v>22.46</v>
      </c>
      <c r="F2084" s="17">
        <v>2698519</v>
      </c>
      <c r="G2084" s="19">
        <f>+B2084/C2084-1</f>
        <v>-6.0100814269096525E-2</v>
      </c>
    </row>
    <row r="2085" spans="1:7" x14ac:dyDescent="0.2">
      <c r="A2085" s="18">
        <v>42492</v>
      </c>
      <c r="B2085" s="20">
        <v>26.51</v>
      </c>
      <c r="C2085" s="20">
        <v>30.49</v>
      </c>
      <c r="D2085" s="20">
        <v>30.95</v>
      </c>
      <c r="E2085" s="20">
        <v>26.18</v>
      </c>
      <c r="F2085" s="17">
        <v>1632533</v>
      </c>
      <c r="G2085" s="19">
        <f>+B2085/C2085-1</f>
        <v>-0.13053460150869123</v>
      </c>
    </row>
    <row r="2086" spans="1:7" x14ac:dyDescent="0.2">
      <c r="A2086" s="18">
        <v>42462</v>
      </c>
      <c r="B2086" s="20">
        <v>30.97</v>
      </c>
      <c r="C2086" s="20">
        <v>30.11</v>
      </c>
      <c r="D2086" s="20">
        <v>31.14</v>
      </c>
      <c r="E2086" s="20">
        <v>29.33</v>
      </c>
      <c r="F2086" s="17">
        <v>705136</v>
      </c>
      <c r="G2086" s="19">
        <f>+B2086/C2086-1</f>
        <v>2.8561939554964999E-2</v>
      </c>
    </row>
    <row r="2087" spans="1:7" x14ac:dyDescent="0.2">
      <c r="A2087" s="18">
        <v>42431</v>
      </c>
      <c r="B2087" s="20">
        <v>30.27</v>
      </c>
      <c r="C2087" s="20">
        <v>31.2</v>
      </c>
      <c r="D2087" s="20">
        <v>31.36</v>
      </c>
      <c r="E2087" s="20">
        <v>29.98</v>
      </c>
      <c r="F2087" s="17">
        <v>592218</v>
      </c>
      <c r="G2087" s="19">
        <f>+B2087/C2087-1</f>
        <v>-2.9807692307692313E-2</v>
      </c>
    </row>
    <row r="2088" spans="1:7" x14ac:dyDescent="0.2">
      <c r="A2088" s="18">
        <v>42402</v>
      </c>
      <c r="B2088" s="20">
        <v>30.9</v>
      </c>
      <c r="C2088" s="20">
        <v>30.91</v>
      </c>
      <c r="D2088" s="20">
        <v>31.64</v>
      </c>
      <c r="E2088" s="20">
        <v>30.75</v>
      </c>
      <c r="F2088" s="17">
        <v>935603</v>
      </c>
      <c r="G2088" s="19">
        <f>+B2088/C2088-1</f>
        <v>-3.2351989647372292E-4</v>
      </c>
    </row>
    <row r="2089" spans="1:7" x14ac:dyDescent="0.2">
      <c r="A2089" s="18">
        <v>42371</v>
      </c>
      <c r="B2089" s="20">
        <v>31.34</v>
      </c>
      <c r="C2089" s="20">
        <v>29.91</v>
      </c>
      <c r="D2089" s="20">
        <v>31.5</v>
      </c>
      <c r="E2089" s="20">
        <v>29.68</v>
      </c>
      <c r="F2089" s="17">
        <v>755603</v>
      </c>
      <c r="G2089" s="19">
        <f>+B2089/C2089-1</f>
        <v>4.7810096957539239E-2</v>
      </c>
    </row>
    <row r="2090" spans="1:7" x14ac:dyDescent="0.2">
      <c r="A2090" s="14" t="s">
        <v>1386</v>
      </c>
      <c r="B2090" s="20">
        <v>30.15</v>
      </c>
      <c r="C2090" s="20">
        <v>29.46</v>
      </c>
      <c r="D2090" s="20">
        <v>30.65</v>
      </c>
      <c r="E2090" s="20">
        <v>29.35</v>
      </c>
      <c r="F2090" s="17">
        <v>635854</v>
      </c>
      <c r="G2090" s="19">
        <f>+B2090/C2090-1</f>
        <v>2.3421588594704668E-2</v>
      </c>
    </row>
    <row r="2091" spans="1:7" x14ac:dyDescent="0.2">
      <c r="A2091" s="14" t="s">
        <v>1387</v>
      </c>
      <c r="B2091" s="20">
        <v>29.22</v>
      </c>
      <c r="C2091" s="20">
        <v>28.88</v>
      </c>
      <c r="D2091" s="20">
        <v>29.62</v>
      </c>
      <c r="E2091" s="20">
        <v>28.4</v>
      </c>
      <c r="F2091" s="17">
        <v>826588</v>
      </c>
      <c r="G2091" s="19">
        <f>+B2091/C2091-1</f>
        <v>1.1772853185595622E-2</v>
      </c>
    </row>
    <row r="2092" spans="1:7" x14ac:dyDescent="0.2">
      <c r="A2092" s="14" t="s">
        <v>1388</v>
      </c>
      <c r="B2092" s="20">
        <v>28.78</v>
      </c>
      <c r="C2092" s="20">
        <v>30.42</v>
      </c>
      <c r="D2092" s="20">
        <v>30.73</v>
      </c>
      <c r="E2092" s="20">
        <v>28.6</v>
      </c>
      <c r="F2092" s="17">
        <v>1000744</v>
      </c>
      <c r="G2092" s="19">
        <f>+B2092/C2092-1</f>
        <v>-5.3911900065746199E-2</v>
      </c>
    </row>
    <row r="2093" spans="1:7" x14ac:dyDescent="0.2">
      <c r="A2093" s="14" t="s">
        <v>1389</v>
      </c>
      <c r="B2093" s="20">
        <v>30.5</v>
      </c>
      <c r="C2093" s="20">
        <v>31.25</v>
      </c>
      <c r="D2093" s="20">
        <v>31.565000000000001</v>
      </c>
      <c r="E2093" s="20">
        <v>30.12</v>
      </c>
      <c r="F2093" s="17">
        <v>553593</v>
      </c>
      <c r="G2093" s="19">
        <f>+B2093/C2093-1</f>
        <v>-2.4000000000000021E-2</v>
      </c>
    </row>
    <row r="2094" spans="1:7" x14ac:dyDescent="0.2">
      <c r="A2094" s="14" t="s">
        <v>1390</v>
      </c>
      <c r="B2094" s="20">
        <v>31.24</v>
      </c>
      <c r="C2094" s="20">
        <v>32.200000000000003</v>
      </c>
      <c r="D2094" s="20">
        <v>32.96</v>
      </c>
      <c r="E2094" s="20">
        <v>31.09</v>
      </c>
      <c r="F2094" s="17">
        <v>745576</v>
      </c>
      <c r="G2094" s="19">
        <f>+B2094/C2094-1</f>
        <v>-2.9813664596273437E-2</v>
      </c>
    </row>
    <row r="2095" spans="1:7" x14ac:dyDescent="0.2">
      <c r="A2095" s="14" t="s">
        <v>1391</v>
      </c>
      <c r="B2095" s="20">
        <v>32.299999999999997</v>
      </c>
      <c r="C2095" s="20">
        <v>31.98</v>
      </c>
      <c r="D2095" s="20">
        <v>33.049999999999997</v>
      </c>
      <c r="E2095" s="20">
        <v>31.7</v>
      </c>
      <c r="F2095" s="17">
        <v>779825</v>
      </c>
      <c r="G2095" s="19">
        <f>+B2095/C2095-1</f>
        <v>1.0006253908692919E-2</v>
      </c>
    </row>
    <row r="2096" spans="1:7" x14ac:dyDescent="0.2">
      <c r="A2096" s="14" t="s">
        <v>1392</v>
      </c>
      <c r="B2096" s="20">
        <v>31.42</v>
      </c>
      <c r="C2096" s="20">
        <v>30.58</v>
      </c>
      <c r="D2096" s="20">
        <v>32.42</v>
      </c>
      <c r="E2096" s="20">
        <v>30.41</v>
      </c>
      <c r="F2096" s="17">
        <v>786176</v>
      </c>
      <c r="G2096" s="19">
        <f>+B2096/C2096-1</f>
        <v>2.7468933943754159E-2</v>
      </c>
    </row>
    <row r="2097" spans="1:7" x14ac:dyDescent="0.2">
      <c r="A2097" s="14" t="s">
        <v>1393</v>
      </c>
      <c r="B2097" s="20">
        <v>30.82</v>
      </c>
      <c r="C2097" s="20">
        <v>30.42</v>
      </c>
      <c r="D2097" s="20">
        <v>31.3</v>
      </c>
      <c r="E2097" s="20">
        <v>28.33</v>
      </c>
      <c r="F2097" s="17">
        <v>941425</v>
      </c>
      <c r="G2097" s="19">
        <f>+B2097/C2097-1</f>
        <v>1.3149243918474607E-2</v>
      </c>
    </row>
    <row r="2098" spans="1:7" x14ac:dyDescent="0.2">
      <c r="A2098" s="14" t="s">
        <v>1394</v>
      </c>
      <c r="B2098" s="20">
        <v>31.04</v>
      </c>
      <c r="C2098" s="20">
        <v>32.340000000000003</v>
      </c>
      <c r="D2098" s="20">
        <v>32.97</v>
      </c>
      <c r="E2098" s="20">
        <v>30.73</v>
      </c>
      <c r="F2098" s="17">
        <v>657313</v>
      </c>
      <c r="G2098" s="19">
        <f>+B2098/C2098-1</f>
        <v>-4.0197897340754629E-2</v>
      </c>
    </row>
    <row r="2099" spans="1:7" x14ac:dyDescent="0.2">
      <c r="A2099" s="14" t="s">
        <v>1395</v>
      </c>
      <c r="B2099" s="20">
        <v>32.020000000000003</v>
      </c>
      <c r="C2099" s="20">
        <v>31.01</v>
      </c>
      <c r="D2099" s="20">
        <v>32.08</v>
      </c>
      <c r="E2099" s="20">
        <v>30.610099999999999</v>
      </c>
      <c r="F2099" s="17">
        <v>775193</v>
      </c>
      <c r="G2099" s="19">
        <f>+B2099/C2099-1</f>
        <v>3.2570138664946846E-2</v>
      </c>
    </row>
    <row r="2100" spans="1:7" x14ac:dyDescent="0.2">
      <c r="A2100" s="14" t="s">
        <v>1396</v>
      </c>
      <c r="B2100" s="20">
        <v>31.81</v>
      </c>
      <c r="C2100" s="20">
        <v>30.97</v>
      </c>
      <c r="D2100" s="20">
        <v>32.54</v>
      </c>
      <c r="E2100" s="20">
        <v>30.166</v>
      </c>
      <c r="F2100" s="17">
        <v>852020</v>
      </c>
      <c r="G2100" s="19">
        <f>+B2100/C2100-1</f>
        <v>2.7123022279625486E-2</v>
      </c>
    </row>
    <row r="2101" spans="1:7" x14ac:dyDescent="0.2">
      <c r="A2101" s="14" t="s">
        <v>1397</v>
      </c>
      <c r="B2101" s="20">
        <v>30.9</v>
      </c>
      <c r="C2101" s="20">
        <v>33.590000000000003</v>
      </c>
      <c r="D2101" s="20">
        <v>33.79</v>
      </c>
      <c r="E2101" s="20">
        <v>30.760400000000001</v>
      </c>
      <c r="F2101" s="17">
        <v>879803</v>
      </c>
      <c r="G2101" s="19">
        <f>+B2101/C2101-1</f>
        <v>-8.0083358142304384E-2</v>
      </c>
    </row>
    <row r="2102" spans="1:7" x14ac:dyDescent="0.2">
      <c r="A2102" s="18">
        <v>42705</v>
      </c>
      <c r="B2102" s="20">
        <v>33.229999999999997</v>
      </c>
      <c r="C2102" s="20">
        <v>33.26</v>
      </c>
      <c r="D2102" s="20">
        <v>34.18</v>
      </c>
      <c r="E2102" s="20">
        <v>32.5</v>
      </c>
      <c r="F2102" s="17">
        <v>546241</v>
      </c>
      <c r="G2102" s="19">
        <f>+B2102/C2102-1</f>
        <v>-9.0198436560440243E-4</v>
      </c>
    </row>
    <row r="2103" spans="1:7" x14ac:dyDescent="0.2">
      <c r="A2103" s="18">
        <v>42675</v>
      </c>
      <c r="B2103" s="20">
        <v>32.96</v>
      </c>
      <c r="C2103" s="20">
        <v>33.57</v>
      </c>
      <c r="D2103" s="20">
        <v>33.94</v>
      </c>
      <c r="E2103" s="20">
        <v>31.88</v>
      </c>
      <c r="F2103" s="17">
        <v>983763</v>
      </c>
      <c r="G2103" s="19">
        <f>+B2103/C2103-1</f>
        <v>-1.8170985999404254E-2</v>
      </c>
    </row>
    <row r="2104" spans="1:7" x14ac:dyDescent="0.2">
      <c r="A2104" s="18">
        <v>42583</v>
      </c>
      <c r="B2104" s="20">
        <v>33.26</v>
      </c>
      <c r="C2104" s="20">
        <v>35.69</v>
      </c>
      <c r="D2104" s="20">
        <v>35.727499999999999</v>
      </c>
      <c r="E2104" s="20">
        <v>32.979999999999997</v>
      </c>
      <c r="F2104" s="17">
        <v>1251609</v>
      </c>
      <c r="G2104" s="19">
        <f>+B2104/C2104-1</f>
        <v>-6.8086298683104562E-2</v>
      </c>
    </row>
    <row r="2105" spans="1:7" x14ac:dyDescent="0.2">
      <c r="A2105" s="18">
        <v>42552</v>
      </c>
      <c r="B2105" s="20">
        <v>35.54</v>
      </c>
      <c r="C2105" s="20">
        <v>34.590000000000003</v>
      </c>
      <c r="D2105" s="20">
        <v>35.94</v>
      </c>
      <c r="E2105" s="20">
        <v>34.32</v>
      </c>
      <c r="F2105" s="17">
        <v>1035839</v>
      </c>
      <c r="G2105" s="19">
        <f>+B2105/C2105-1</f>
        <v>2.7464585140213771E-2</v>
      </c>
    </row>
    <row r="2106" spans="1:7" x14ac:dyDescent="0.2">
      <c r="A2106" s="18">
        <v>42522</v>
      </c>
      <c r="B2106" s="20">
        <v>34.99</v>
      </c>
      <c r="C2106" s="20">
        <v>34.99</v>
      </c>
      <c r="D2106" s="20">
        <v>35.43</v>
      </c>
      <c r="E2106" s="20">
        <v>34.229999999999997</v>
      </c>
      <c r="F2106" s="17">
        <v>1011134</v>
      </c>
      <c r="G2106" s="19">
        <f>+B2106/C2106-1</f>
        <v>0</v>
      </c>
    </row>
    <row r="2107" spans="1:7" x14ac:dyDescent="0.2">
      <c r="A2107" s="18">
        <v>42491</v>
      </c>
      <c r="B2107" s="20">
        <v>34.869999999999997</v>
      </c>
      <c r="C2107" s="20">
        <v>36</v>
      </c>
      <c r="D2107" s="20">
        <v>36.024999999999999</v>
      </c>
      <c r="E2107" s="20">
        <v>34.28</v>
      </c>
      <c r="F2107" s="17">
        <v>949097</v>
      </c>
      <c r="G2107" s="19">
        <f>+B2107/C2107-1</f>
        <v>-3.1388888888888911E-2</v>
      </c>
    </row>
    <row r="2108" spans="1:7" x14ac:dyDescent="0.2">
      <c r="A2108" s="18">
        <v>42461</v>
      </c>
      <c r="B2108" s="20">
        <v>35.97</v>
      </c>
      <c r="C2108" s="20">
        <v>37.11</v>
      </c>
      <c r="D2108" s="20">
        <v>37.74</v>
      </c>
      <c r="E2108" s="20">
        <v>35.299999999999997</v>
      </c>
      <c r="F2108" s="17">
        <v>780266</v>
      </c>
      <c r="G2108" s="19">
        <f>+B2108/C2108-1</f>
        <v>-3.0719482619240068E-2</v>
      </c>
    </row>
    <row r="2109" spans="1:7" x14ac:dyDescent="0.2">
      <c r="A2109" s="14" t="s">
        <v>1398</v>
      </c>
      <c r="B2109" s="20">
        <v>37.630000000000003</v>
      </c>
      <c r="C2109" s="20">
        <v>38.17</v>
      </c>
      <c r="D2109" s="20">
        <v>38.200000000000003</v>
      </c>
      <c r="E2109" s="20">
        <v>37.619999999999997</v>
      </c>
      <c r="F2109" s="17">
        <v>399004</v>
      </c>
      <c r="G2109" s="19">
        <f>+B2109/C2109-1</f>
        <v>-1.4147236049253276E-2</v>
      </c>
    </row>
    <row r="2110" spans="1:7" x14ac:dyDescent="0.2">
      <c r="A2110" s="14" t="s">
        <v>1399</v>
      </c>
      <c r="B2110" s="20">
        <v>38.32</v>
      </c>
      <c r="C2110" s="20">
        <v>38.5</v>
      </c>
      <c r="D2110" s="20">
        <v>38.81</v>
      </c>
      <c r="E2110" s="20">
        <v>38.1</v>
      </c>
      <c r="F2110" s="17">
        <v>327647</v>
      </c>
      <c r="G2110" s="19">
        <f>+B2110/C2110-1</f>
        <v>-4.6753246753247213E-3</v>
      </c>
    </row>
    <row r="2111" spans="1:7" x14ac:dyDescent="0.2">
      <c r="A2111" s="14" t="s">
        <v>1400</v>
      </c>
      <c r="B2111" s="20">
        <v>38.72</v>
      </c>
      <c r="C2111" s="20">
        <v>38.799999999999997</v>
      </c>
      <c r="D2111" s="20">
        <v>38.99</v>
      </c>
      <c r="E2111" s="20">
        <v>38.229999999999997</v>
      </c>
      <c r="F2111" s="17">
        <v>379223</v>
      </c>
      <c r="G2111" s="19">
        <f>+B2111/C2111-1</f>
        <v>-2.0618556701030855E-3</v>
      </c>
    </row>
    <row r="2112" spans="1:7" x14ac:dyDescent="0.2">
      <c r="A2112" s="14" t="s">
        <v>1401</v>
      </c>
      <c r="B2112" s="20">
        <v>38.5</v>
      </c>
      <c r="C2112" s="20">
        <v>38.61</v>
      </c>
      <c r="D2112" s="20">
        <v>38.74</v>
      </c>
      <c r="E2112" s="20">
        <v>37.630000000000003</v>
      </c>
      <c r="F2112" s="17">
        <v>278525</v>
      </c>
      <c r="G2112" s="19">
        <f>+B2112/C2112-1</f>
        <v>-2.8490028490028019E-3</v>
      </c>
    </row>
    <row r="2113" spans="1:7" x14ac:dyDescent="0.2">
      <c r="A2113" s="14" t="s">
        <v>1402</v>
      </c>
      <c r="B2113" s="20">
        <v>38.5</v>
      </c>
      <c r="C2113" s="20">
        <v>39.03</v>
      </c>
      <c r="D2113" s="20">
        <v>39.1</v>
      </c>
      <c r="E2113" s="20">
        <v>38.340000000000003</v>
      </c>
      <c r="F2113" s="17">
        <v>179628</v>
      </c>
      <c r="G2113" s="19">
        <f>+B2113/C2113-1</f>
        <v>-1.3579297975915949E-2</v>
      </c>
    </row>
    <row r="2114" spans="1:7" x14ac:dyDescent="0.2">
      <c r="A2114" s="14" t="s">
        <v>1403</v>
      </c>
      <c r="B2114" s="20">
        <v>39.25</v>
      </c>
      <c r="C2114" s="20">
        <v>38.94</v>
      </c>
      <c r="D2114" s="20">
        <v>39.835000000000001</v>
      </c>
      <c r="E2114" s="20">
        <v>38.549999999999997</v>
      </c>
      <c r="F2114" s="17">
        <v>884685</v>
      </c>
      <c r="G2114" s="19">
        <f>+B2114/C2114-1</f>
        <v>7.9609655880843455E-3</v>
      </c>
    </row>
    <row r="2115" spans="1:7" x14ac:dyDescent="0.2">
      <c r="A2115" s="14" t="s">
        <v>1404</v>
      </c>
      <c r="B2115" s="20">
        <v>38.5</v>
      </c>
      <c r="C2115" s="20">
        <v>38.6</v>
      </c>
      <c r="D2115" s="20">
        <v>38.72</v>
      </c>
      <c r="E2115" s="20">
        <v>37.78</v>
      </c>
      <c r="F2115" s="17">
        <v>582961</v>
      </c>
      <c r="G2115" s="19">
        <f>+B2115/C2115-1</f>
        <v>-2.5906735751295429E-3</v>
      </c>
    </row>
    <row r="2116" spans="1:7" x14ac:dyDescent="0.2">
      <c r="A2116" s="14" t="s">
        <v>1405</v>
      </c>
      <c r="B2116" s="20">
        <v>38.53</v>
      </c>
      <c r="C2116" s="20">
        <v>38.130000000000003</v>
      </c>
      <c r="D2116" s="20">
        <v>38.81</v>
      </c>
      <c r="E2116" s="20">
        <v>37.67</v>
      </c>
      <c r="F2116" s="17">
        <v>797472</v>
      </c>
      <c r="G2116" s="19">
        <f>+B2116/C2116-1</f>
        <v>1.0490427484920017E-2</v>
      </c>
    </row>
    <row r="2117" spans="1:7" x14ac:dyDescent="0.2">
      <c r="A2117" s="14" t="s">
        <v>1406</v>
      </c>
      <c r="B2117" s="20">
        <v>37.770000000000003</v>
      </c>
      <c r="C2117" s="20">
        <v>37.880000000000003</v>
      </c>
      <c r="D2117" s="20">
        <v>38.26</v>
      </c>
      <c r="E2117" s="20">
        <v>37.61</v>
      </c>
      <c r="F2117" s="17">
        <v>520747</v>
      </c>
      <c r="G2117" s="19">
        <f>+B2117/C2117-1</f>
        <v>-2.9039070749735663E-3</v>
      </c>
    </row>
    <row r="2118" spans="1:7" x14ac:dyDescent="0.2">
      <c r="A2118" s="14" t="s">
        <v>1407</v>
      </c>
      <c r="B2118" s="20">
        <v>37.909999999999997</v>
      </c>
      <c r="C2118" s="20">
        <v>38.5</v>
      </c>
      <c r="D2118" s="20">
        <v>39.015000000000001</v>
      </c>
      <c r="E2118" s="20">
        <v>37.869999999999997</v>
      </c>
      <c r="F2118" s="17">
        <v>257628</v>
      </c>
      <c r="G2118" s="19">
        <f>+B2118/C2118-1</f>
        <v>-1.5324675324675407E-2</v>
      </c>
    </row>
    <row r="2119" spans="1:7" x14ac:dyDescent="0.2">
      <c r="A2119" s="14" t="s">
        <v>1408</v>
      </c>
      <c r="B2119" s="20">
        <v>38.65</v>
      </c>
      <c r="C2119" s="20">
        <v>38.69</v>
      </c>
      <c r="D2119" s="20">
        <v>38.99</v>
      </c>
      <c r="E2119" s="20">
        <v>37.770000000000003</v>
      </c>
      <c r="F2119" s="17">
        <v>475184</v>
      </c>
      <c r="G2119" s="19">
        <f>+B2119/C2119-1</f>
        <v>-1.0338588782631275E-3</v>
      </c>
    </row>
    <row r="2120" spans="1:7" x14ac:dyDescent="0.2">
      <c r="A2120" s="14" t="s">
        <v>1409</v>
      </c>
      <c r="B2120" s="20">
        <v>38.659999999999997</v>
      </c>
      <c r="C2120" s="20">
        <v>37.74</v>
      </c>
      <c r="D2120" s="20">
        <v>39.07</v>
      </c>
      <c r="E2120" s="20">
        <v>37.468000000000004</v>
      </c>
      <c r="F2120" s="17">
        <v>560433</v>
      </c>
      <c r="G2120" s="19">
        <f>+B2120/C2120-1</f>
        <v>2.4377318494965383E-2</v>
      </c>
    </row>
    <row r="2121" spans="1:7" x14ac:dyDescent="0.2">
      <c r="A2121" s="14" t="s">
        <v>1410</v>
      </c>
      <c r="B2121" s="20">
        <v>37.46</v>
      </c>
      <c r="C2121" s="20">
        <v>37.549999999999997</v>
      </c>
      <c r="D2121" s="20">
        <v>38.29</v>
      </c>
      <c r="E2121" s="20">
        <v>37.159999999999997</v>
      </c>
      <c r="F2121" s="17">
        <v>515866</v>
      </c>
      <c r="G2121" s="19">
        <f>+B2121/C2121-1</f>
        <v>-2.396804260985208E-3</v>
      </c>
    </row>
    <row r="2122" spans="1:7" x14ac:dyDescent="0.2">
      <c r="A2122" s="18">
        <v>42320</v>
      </c>
      <c r="B2122" s="20">
        <v>37.72</v>
      </c>
      <c r="C2122" s="20">
        <v>38.08</v>
      </c>
      <c r="D2122" s="20">
        <v>38.771299999999997</v>
      </c>
      <c r="E2122" s="20">
        <v>37.549999999999997</v>
      </c>
      <c r="F2122" s="17">
        <v>554945</v>
      </c>
      <c r="G2122" s="19">
        <f>+B2122/C2122-1</f>
        <v>-9.4537815126050084E-3</v>
      </c>
    </row>
    <row r="2123" spans="1:7" x14ac:dyDescent="0.2">
      <c r="A2123" s="18">
        <v>42289</v>
      </c>
      <c r="B2123" s="20">
        <v>38.68</v>
      </c>
      <c r="C2123" s="20">
        <v>37.99</v>
      </c>
      <c r="D2123" s="20">
        <v>39.024999999999999</v>
      </c>
      <c r="E2123" s="20">
        <v>37.96</v>
      </c>
      <c r="F2123" s="17">
        <v>664767</v>
      </c>
      <c r="G2123" s="19">
        <f>+B2123/C2123-1</f>
        <v>1.8162674387996791E-2</v>
      </c>
    </row>
    <row r="2124" spans="1:7" x14ac:dyDescent="0.2">
      <c r="A2124" s="18">
        <v>42259</v>
      </c>
      <c r="B2124" s="20">
        <v>37.869999999999997</v>
      </c>
      <c r="C2124" s="20">
        <v>38.92</v>
      </c>
      <c r="D2124" s="20">
        <v>39.21</v>
      </c>
      <c r="E2124" s="20">
        <v>37.840000000000003</v>
      </c>
      <c r="F2124" s="17">
        <v>758377</v>
      </c>
      <c r="G2124" s="19">
        <f>+B2124/C2124-1</f>
        <v>-2.6978417266187105E-2</v>
      </c>
    </row>
    <row r="2125" spans="1:7" x14ac:dyDescent="0.2">
      <c r="A2125" s="18">
        <v>42228</v>
      </c>
      <c r="B2125" s="20">
        <v>39</v>
      </c>
      <c r="C2125" s="20">
        <v>38.93</v>
      </c>
      <c r="D2125" s="20">
        <v>39.6</v>
      </c>
      <c r="E2125" s="20">
        <v>38.311</v>
      </c>
      <c r="F2125" s="17">
        <v>598337</v>
      </c>
      <c r="G2125" s="19">
        <f>+B2125/C2125-1</f>
        <v>1.7980991523247614E-3</v>
      </c>
    </row>
    <row r="2126" spans="1:7" x14ac:dyDescent="0.2">
      <c r="A2126" s="18">
        <v>42197</v>
      </c>
      <c r="B2126" s="20">
        <v>39.479999999999997</v>
      </c>
      <c r="C2126" s="20">
        <v>39.92</v>
      </c>
      <c r="D2126" s="20">
        <v>40.15</v>
      </c>
      <c r="E2126" s="20">
        <v>39.020000000000003</v>
      </c>
      <c r="F2126" s="17">
        <v>646456</v>
      </c>
      <c r="G2126" s="19">
        <f>+B2126/C2126-1</f>
        <v>-1.1022044088176419E-2</v>
      </c>
    </row>
    <row r="2127" spans="1:7" x14ac:dyDescent="0.2">
      <c r="A2127" s="18">
        <v>42106</v>
      </c>
      <c r="B2127" s="20">
        <v>40.159999999999997</v>
      </c>
      <c r="C2127" s="20">
        <v>40.159999999999997</v>
      </c>
      <c r="D2127" s="20">
        <v>40.659999999999997</v>
      </c>
      <c r="E2127" s="20">
        <v>39.32</v>
      </c>
      <c r="F2127" s="17">
        <v>1028950</v>
      </c>
      <c r="G2127" s="19">
        <f>+B2127/C2127-1</f>
        <v>0</v>
      </c>
    </row>
    <row r="2128" spans="1:7" x14ac:dyDescent="0.2">
      <c r="A2128" s="18">
        <v>42075</v>
      </c>
      <c r="B2128" s="20">
        <v>40.11</v>
      </c>
      <c r="C2128" s="20">
        <v>41.6</v>
      </c>
      <c r="D2128" s="20">
        <v>41.97</v>
      </c>
      <c r="E2128" s="20">
        <v>39.54</v>
      </c>
      <c r="F2128" s="17">
        <v>1441115</v>
      </c>
      <c r="G2128" s="19">
        <f>+B2128/C2128-1</f>
        <v>-3.5817307692307732E-2</v>
      </c>
    </row>
    <row r="2129" spans="1:7" x14ac:dyDescent="0.2">
      <c r="A2129" s="18">
        <v>42047</v>
      </c>
      <c r="B2129" s="20">
        <v>41.42</v>
      </c>
      <c r="C2129" s="20">
        <v>44.02</v>
      </c>
      <c r="D2129" s="20">
        <v>44.02</v>
      </c>
      <c r="E2129" s="20">
        <v>40.79</v>
      </c>
      <c r="F2129" s="17">
        <v>2420579</v>
      </c>
      <c r="G2129" s="19">
        <f>+B2129/C2129-1</f>
        <v>-5.906406179009549E-2</v>
      </c>
    </row>
    <row r="2130" spans="1:7" x14ac:dyDescent="0.2">
      <c r="A2130" s="18">
        <v>42016</v>
      </c>
      <c r="B2130" s="20">
        <v>44.14</v>
      </c>
      <c r="C2130" s="20">
        <v>43.57</v>
      </c>
      <c r="D2130" s="20">
        <v>44.17</v>
      </c>
      <c r="E2130" s="20">
        <v>43.17</v>
      </c>
      <c r="F2130" s="17">
        <v>630713</v>
      </c>
      <c r="G2130" s="19">
        <f>+B2130/C2130-1</f>
        <v>1.3082396144135977E-2</v>
      </c>
    </row>
    <row r="2131" spans="1:7" x14ac:dyDescent="0.2">
      <c r="A2131" s="14" t="s">
        <v>1411</v>
      </c>
      <c r="B2131" s="20">
        <v>43.6</v>
      </c>
      <c r="C2131" s="20">
        <v>44.01</v>
      </c>
      <c r="D2131" s="20">
        <v>44.38</v>
      </c>
      <c r="E2131" s="20">
        <v>43.38</v>
      </c>
      <c r="F2131" s="17">
        <v>543575</v>
      </c>
      <c r="G2131" s="19">
        <f>+B2131/C2131-1</f>
        <v>-9.3160645307883705E-3</v>
      </c>
    </row>
    <row r="2132" spans="1:7" x14ac:dyDescent="0.2">
      <c r="A2132" s="14" t="s">
        <v>1412</v>
      </c>
      <c r="B2132" s="20">
        <v>43.68</v>
      </c>
      <c r="C2132" s="20">
        <v>43.22</v>
      </c>
      <c r="D2132" s="20">
        <v>44.250500000000002</v>
      </c>
      <c r="E2132" s="20">
        <v>43.02</v>
      </c>
      <c r="F2132" s="17">
        <v>307629</v>
      </c>
      <c r="G2132" s="19">
        <f>+B2132/C2132-1</f>
        <v>1.0643220731143099E-2</v>
      </c>
    </row>
    <row r="2133" spans="1:7" x14ac:dyDescent="0.2">
      <c r="A2133" s="14" t="s">
        <v>1413</v>
      </c>
      <c r="B2133" s="20">
        <v>43.22</v>
      </c>
      <c r="C2133" s="20">
        <v>42.6</v>
      </c>
      <c r="D2133" s="20">
        <v>43.49</v>
      </c>
      <c r="E2133" s="20">
        <v>42.41</v>
      </c>
      <c r="F2133" s="17">
        <v>500281</v>
      </c>
      <c r="G2133" s="19">
        <f>+B2133/C2133-1</f>
        <v>1.4553990610328471E-2</v>
      </c>
    </row>
    <row r="2134" spans="1:7" x14ac:dyDescent="0.2">
      <c r="A2134" s="14" t="s">
        <v>1414</v>
      </c>
      <c r="B2134" s="20">
        <v>42.76</v>
      </c>
      <c r="C2134" s="20">
        <v>41.9</v>
      </c>
      <c r="D2134" s="20">
        <v>42.88</v>
      </c>
      <c r="E2134" s="20">
        <v>41.59</v>
      </c>
      <c r="F2134" s="17">
        <v>570144</v>
      </c>
      <c r="G2134" s="19">
        <f>+B2134/C2134-1</f>
        <v>2.0525059665871037E-2</v>
      </c>
    </row>
    <row r="2135" spans="1:7" x14ac:dyDescent="0.2">
      <c r="A2135" s="14" t="s">
        <v>1415</v>
      </c>
      <c r="B2135" s="20">
        <v>41.73</v>
      </c>
      <c r="C2135" s="20">
        <v>42.19</v>
      </c>
      <c r="D2135" s="20">
        <v>42.36</v>
      </c>
      <c r="E2135" s="20">
        <v>41.6</v>
      </c>
      <c r="F2135" s="17">
        <v>525327</v>
      </c>
      <c r="G2135" s="19">
        <f>+B2135/C2135-1</f>
        <v>-1.090305759658694E-2</v>
      </c>
    </row>
    <row r="2136" spans="1:7" x14ac:dyDescent="0.2">
      <c r="A2136" s="14" t="s">
        <v>1416</v>
      </c>
      <c r="B2136" s="20">
        <v>42.19</v>
      </c>
      <c r="C2136" s="20">
        <v>42.94</v>
      </c>
      <c r="D2136" s="20">
        <v>42.990099999999998</v>
      </c>
      <c r="E2136" s="20">
        <v>41.784999999999997</v>
      </c>
      <c r="F2136" s="17">
        <v>672028</v>
      </c>
      <c r="G2136" s="19">
        <f>+B2136/C2136-1</f>
        <v>-1.7466231951560274E-2</v>
      </c>
    </row>
    <row r="2137" spans="1:7" x14ac:dyDescent="0.2">
      <c r="A2137" s="14" t="s">
        <v>1417</v>
      </c>
      <c r="B2137" s="20">
        <v>42.63</v>
      </c>
      <c r="C2137" s="20">
        <v>42</v>
      </c>
      <c r="D2137" s="20">
        <v>42.86</v>
      </c>
      <c r="E2137" s="20">
        <v>41.75</v>
      </c>
      <c r="F2137" s="17">
        <v>794195</v>
      </c>
      <c r="G2137" s="19">
        <f>+B2137/C2137-1</f>
        <v>1.5000000000000124E-2</v>
      </c>
    </row>
    <row r="2138" spans="1:7" x14ac:dyDescent="0.2">
      <c r="A2138" s="14" t="s">
        <v>1418</v>
      </c>
      <c r="B2138" s="20">
        <v>42</v>
      </c>
      <c r="C2138" s="20">
        <v>41.84</v>
      </c>
      <c r="D2138" s="20">
        <v>42.01</v>
      </c>
      <c r="E2138" s="20">
        <v>41.09</v>
      </c>
      <c r="F2138" s="17">
        <v>612777</v>
      </c>
      <c r="G2138" s="19">
        <f>+B2138/C2138-1</f>
        <v>3.8240917782026429E-3</v>
      </c>
    </row>
    <row r="2139" spans="1:7" x14ac:dyDescent="0.2">
      <c r="A2139" s="14" t="s">
        <v>1419</v>
      </c>
      <c r="B2139" s="20">
        <v>41.58</v>
      </c>
      <c r="C2139" s="20">
        <v>41.35</v>
      </c>
      <c r="D2139" s="20">
        <v>42.1</v>
      </c>
      <c r="E2139" s="20">
        <v>41.222200000000001</v>
      </c>
      <c r="F2139" s="17">
        <v>897881</v>
      </c>
      <c r="G2139" s="19">
        <f>+B2139/C2139-1</f>
        <v>5.5622732769045058E-3</v>
      </c>
    </row>
    <row r="2140" spans="1:7" x14ac:dyDescent="0.2">
      <c r="A2140" s="14" t="s">
        <v>1420</v>
      </c>
      <c r="B2140" s="20">
        <v>41.22</v>
      </c>
      <c r="C2140" s="20">
        <v>41.03</v>
      </c>
      <c r="D2140" s="20">
        <v>42.27</v>
      </c>
      <c r="E2140" s="20">
        <v>40.68</v>
      </c>
      <c r="F2140" s="17">
        <v>1619271</v>
      </c>
      <c r="G2140" s="19">
        <f>+B2140/C2140-1</f>
        <v>4.6307579819644396E-3</v>
      </c>
    </row>
    <row r="2141" spans="1:7" x14ac:dyDescent="0.2">
      <c r="A2141" s="14" t="s">
        <v>1421</v>
      </c>
      <c r="B2141" s="20">
        <v>41.04</v>
      </c>
      <c r="C2141" s="20">
        <v>42.58</v>
      </c>
      <c r="D2141" s="20">
        <v>42.95</v>
      </c>
      <c r="E2141" s="20">
        <v>40.96</v>
      </c>
      <c r="F2141" s="17">
        <v>3876604</v>
      </c>
      <c r="G2141" s="19">
        <f>+B2141/C2141-1</f>
        <v>-3.6167214654767466E-2</v>
      </c>
    </row>
    <row r="2142" spans="1:7" x14ac:dyDescent="0.2">
      <c r="A2142" s="18">
        <v>42349</v>
      </c>
      <c r="B2142" s="20">
        <v>44.35</v>
      </c>
      <c r="C2142" s="20">
        <v>43.38</v>
      </c>
      <c r="D2142" s="20">
        <v>44.65</v>
      </c>
      <c r="E2142" s="20">
        <v>43.130099999999999</v>
      </c>
      <c r="F2142" s="17">
        <v>600949</v>
      </c>
      <c r="G2142" s="19">
        <f>+B2142/C2142-1</f>
        <v>2.2360534808667509E-2</v>
      </c>
    </row>
    <row r="2143" spans="1:7" x14ac:dyDescent="0.2">
      <c r="A2143" s="18">
        <v>42319</v>
      </c>
      <c r="B2143" s="20">
        <v>43.53</v>
      </c>
      <c r="C2143" s="20">
        <v>43.33</v>
      </c>
      <c r="D2143" s="20">
        <v>44.59</v>
      </c>
      <c r="E2143" s="20">
        <v>42.97</v>
      </c>
      <c r="F2143" s="17">
        <v>637068</v>
      </c>
      <c r="G2143" s="19">
        <f>+B2143/C2143-1</f>
        <v>4.6157396722825705E-3</v>
      </c>
    </row>
    <row r="2144" spans="1:7" x14ac:dyDescent="0.2">
      <c r="A2144" s="18">
        <v>42288</v>
      </c>
      <c r="B2144" s="20">
        <v>43.12</v>
      </c>
      <c r="C2144" s="20">
        <v>43.15</v>
      </c>
      <c r="D2144" s="20">
        <v>44.47</v>
      </c>
      <c r="E2144" s="20">
        <v>42.7</v>
      </c>
      <c r="F2144" s="17">
        <v>772128</v>
      </c>
      <c r="G2144" s="19">
        <f>+B2144/C2144-1</f>
        <v>-6.952491309386577E-4</v>
      </c>
    </row>
    <row r="2145" spans="1:7" x14ac:dyDescent="0.2">
      <c r="A2145" s="18">
        <v>42258</v>
      </c>
      <c r="B2145" s="20">
        <v>43.46</v>
      </c>
      <c r="C2145" s="20">
        <v>44.94</v>
      </c>
      <c r="D2145" s="20">
        <v>45.124000000000002</v>
      </c>
      <c r="E2145" s="20">
        <v>43.08</v>
      </c>
      <c r="F2145" s="17">
        <v>962343</v>
      </c>
      <c r="G2145" s="19">
        <f>+B2145/C2145-1</f>
        <v>-3.2932799287939352E-2</v>
      </c>
    </row>
    <row r="2146" spans="1:7" x14ac:dyDescent="0.2">
      <c r="A2146" s="18">
        <v>42166</v>
      </c>
      <c r="B2146" s="20">
        <v>44.88</v>
      </c>
      <c r="C2146" s="20">
        <v>44.38</v>
      </c>
      <c r="D2146" s="20">
        <v>46.02</v>
      </c>
      <c r="E2146" s="20">
        <v>44.35</v>
      </c>
      <c r="F2146" s="17">
        <v>986877</v>
      </c>
      <c r="G2146" s="19">
        <f>+B2146/C2146-1</f>
        <v>1.1266336187471859E-2</v>
      </c>
    </row>
    <row r="2147" spans="1:7" x14ac:dyDescent="0.2">
      <c r="A2147" s="18">
        <v>42135</v>
      </c>
      <c r="B2147" s="20">
        <v>44.3</v>
      </c>
      <c r="C2147" s="20">
        <v>45.88</v>
      </c>
      <c r="D2147" s="20">
        <v>46.35</v>
      </c>
      <c r="E2147" s="20">
        <v>44.05</v>
      </c>
      <c r="F2147" s="17">
        <v>1196267</v>
      </c>
      <c r="G2147" s="19">
        <f>+B2147/C2147-1</f>
        <v>-3.4437663469921609E-2</v>
      </c>
    </row>
    <row r="2148" spans="1:7" x14ac:dyDescent="0.2">
      <c r="A2148" s="18">
        <v>42105</v>
      </c>
      <c r="B2148" s="20">
        <v>45.73</v>
      </c>
      <c r="C2148" s="20">
        <v>44.25</v>
      </c>
      <c r="D2148" s="20">
        <v>46.2</v>
      </c>
      <c r="E2148" s="20">
        <v>43.53</v>
      </c>
      <c r="F2148" s="17">
        <v>4495692</v>
      </c>
      <c r="G2148" s="19">
        <f>+B2148/C2148-1</f>
        <v>3.3446327683615662E-2</v>
      </c>
    </row>
    <row r="2149" spans="1:7" x14ac:dyDescent="0.2">
      <c r="A2149" s="18">
        <v>42074</v>
      </c>
      <c r="B2149" s="20">
        <v>39.15</v>
      </c>
      <c r="C2149" s="20">
        <v>38.97</v>
      </c>
      <c r="D2149" s="20">
        <v>39.74</v>
      </c>
      <c r="E2149" s="20">
        <v>38.69</v>
      </c>
      <c r="F2149" s="17">
        <v>958874</v>
      </c>
      <c r="G2149" s="19">
        <f>+B2149/C2149-1</f>
        <v>4.6189376443417363E-3</v>
      </c>
    </row>
    <row r="2150" spans="1:7" x14ac:dyDescent="0.2">
      <c r="A2150" s="18">
        <v>42046</v>
      </c>
      <c r="B2150" s="20">
        <v>38.979999999999997</v>
      </c>
      <c r="C2150" s="20">
        <v>38.1</v>
      </c>
      <c r="D2150" s="20">
        <v>39.380000000000003</v>
      </c>
      <c r="E2150" s="20">
        <v>38.01</v>
      </c>
      <c r="F2150" s="17">
        <v>628688</v>
      </c>
      <c r="G2150" s="19">
        <f>+B2150/C2150-1</f>
        <v>2.3097112860892333E-2</v>
      </c>
    </row>
    <row r="2151" spans="1:7" x14ac:dyDescent="0.2">
      <c r="A2151" s="14" t="s">
        <v>1422</v>
      </c>
      <c r="B2151" s="20">
        <v>38.01</v>
      </c>
      <c r="C2151" s="20">
        <v>38.909999999999997</v>
      </c>
      <c r="D2151" s="20">
        <v>39.130000000000003</v>
      </c>
      <c r="E2151" s="20">
        <v>37.732300000000002</v>
      </c>
      <c r="F2151" s="17">
        <v>654762</v>
      </c>
      <c r="G2151" s="19">
        <f>+B2151/C2151-1</f>
        <v>-2.3130300693908978E-2</v>
      </c>
    </row>
    <row r="2152" spans="1:7" x14ac:dyDescent="0.2">
      <c r="A2152" s="14" t="s">
        <v>1423</v>
      </c>
      <c r="B2152" s="20">
        <v>38.89</v>
      </c>
      <c r="C2152" s="20">
        <v>38.61</v>
      </c>
      <c r="D2152" s="20">
        <v>39</v>
      </c>
      <c r="E2152" s="20">
        <v>38.17</v>
      </c>
      <c r="F2152" s="17">
        <v>407490</v>
      </c>
      <c r="G2152" s="19">
        <f>+B2152/C2152-1</f>
        <v>7.2520072520072532E-3</v>
      </c>
    </row>
    <row r="2153" spans="1:7" x14ac:dyDescent="0.2">
      <c r="A2153" s="14" t="s">
        <v>1424</v>
      </c>
      <c r="B2153" s="20">
        <v>38.96</v>
      </c>
      <c r="C2153" s="20">
        <v>36.43</v>
      </c>
      <c r="D2153" s="20">
        <v>39.15</v>
      </c>
      <c r="E2153" s="20">
        <v>35.931399999999996</v>
      </c>
      <c r="F2153" s="17">
        <v>1092106</v>
      </c>
      <c r="G2153" s="19">
        <f>+B2153/C2153-1</f>
        <v>6.9448256931100794E-2</v>
      </c>
    </row>
    <row r="2154" spans="1:7" x14ac:dyDescent="0.2">
      <c r="A2154" s="14" t="s">
        <v>1425</v>
      </c>
      <c r="B2154" s="20">
        <v>36.159999999999997</v>
      </c>
      <c r="C2154" s="20">
        <v>37.28</v>
      </c>
      <c r="D2154" s="20">
        <v>37.39</v>
      </c>
      <c r="E2154" s="20">
        <v>36.03</v>
      </c>
      <c r="F2154" s="17">
        <v>868521</v>
      </c>
      <c r="G2154" s="19">
        <f>+B2154/C2154-1</f>
        <v>-3.0042918454935785E-2</v>
      </c>
    </row>
    <row r="2155" spans="1:7" x14ac:dyDescent="0.2">
      <c r="A2155" s="14" t="s">
        <v>1426</v>
      </c>
      <c r="B2155" s="20">
        <v>37.42</v>
      </c>
      <c r="C2155" s="20">
        <v>37.42</v>
      </c>
      <c r="D2155" s="20">
        <v>37.94</v>
      </c>
      <c r="E2155" s="20">
        <v>35.83</v>
      </c>
      <c r="F2155" s="17">
        <v>1042406</v>
      </c>
      <c r="G2155" s="19">
        <f>+B2155/C2155-1</f>
        <v>0</v>
      </c>
    </row>
    <row r="2156" spans="1:7" x14ac:dyDescent="0.2">
      <c r="A2156" s="14" t="s">
        <v>1427</v>
      </c>
      <c r="B2156" s="20">
        <v>37.68</v>
      </c>
      <c r="C2156" s="20">
        <v>38.97</v>
      </c>
      <c r="D2156" s="20">
        <v>39</v>
      </c>
      <c r="E2156" s="20">
        <v>37.142000000000003</v>
      </c>
      <c r="F2156" s="17">
        <v>843226</v>
      </c>
      <c r="G2156" s="19">
        <f>+B2156/C2156-1</f>
        <v>-3.3102386451116184E-2</v>
      </c>
    </row>
    <row r="2157" spans="1:7" x14ac:dyDescent="0.2">
      <c r="A2157" s="14" t="s">
        <v>1428</v>
      </c>
      <c r="B2157" s="20">
        <v>38.630000000000003</v>
      </c>
      <c r="C2157" s="20">
        <v>38.590000000000003</v>
      </c>
      <c r="D2157" s="20">
        <v>39.15</v>
      </c>
      <c r="E2157" s="20">
        <v>38.229999999999997</v>
      </c>
      <c r="F2157" s="17">
        <v>440178</v>
      </c>
      <c r="G2157" s="19">
        <f>+B2157/C2157-1</f>
        <v>1.0365379632029104E-3</v>
      </c>
    </row>
    <row r="2158" spans="1:7" x14ac:dyDescent="0.2">
      <c r="A2158" s="14" t="s">
        <v>1429</v>
      </c>
      <c r="B2158" s="20">
        <v>38.29</v>
      </c>
      <c r="C2158" s="20">
        <v>38.659999999999997</v>
      </c>
      <c r="D2158" s="20">
        <v>39.159999999999997</v>
      </c>
      <c r="E2158" s="20">
        <v>37.799999999999997</v>
      </c>
      <c r="F2158" s="17">
        <v>683015</v>
      </c>
      <c r="G2158" s="19">
        <f>+B2158/C2158-1</f>
        <v>-9.5706156233832385E-3</v>
      </c>
    </row>
    <row r="2159" spans="1:7" x14ac:dyDescent="0.2">
      <c r="A2159" s="14" t="s">
        <v>1430</v>
      </c>
      <c r="B2159" s="20">
        <v>38.57</v>
      </c>
      <c r="C2159" s="20">
        <v>40.840000000000003</v>
      </c>
      <c r="D2159" s="20">
        <v>42.66</v>
      </c>
      <c r="E2159" s="20">
        <v>37.630000000000003</v>
      </c>
      <c r="F2159" s="17">
        <v>2081472</v>
      </c>
      <c r="G2159" s="19">
        <f>+B2159/C2159-1</f>
        <v>-5.5582761998041241E-2</v>
      </c>
    </row>
    <row r="2160" spans="1:7" x14ac:dyDescent="0.2">
      <c r="A2160" s="14" t="s">
        <v>1431</v>
      </c>
      <c r="B2160" s="20">
        <v>40.840000000000003</v>
      </c>
      <c r="C2160" s="20">
        <v>42.15</v>
      </c>
      <c r="D2160" s="20">
        <v>42.44</v>
      </c>
      <c r="E2160" s="20">
        <v>40.18</v>
      </c>
      <c r="F2160" s="17">
        <v>680895</v>
      </c>
      <c r="G2160" s="19">
        <f>+B2160/C2160-1</f>
        <v>-3.10794780545669E-2</v>
      </c>
    </row>
    <row r="2161" spans="1:7" x14ac:dyDescent="0.2">
      <c r="A2161" s="14" t="s">
        <v>1432</v>
      </c>
      <c r="B2161" s="20">
        <v>41.86</v>
      </c>
      <c r="C2161" s="20">
        <v>40.57</v>
      </c>
      <c r="D2161" s="20">
        <v>42.5</v>
      </c>
      <c r="E2161" s="20">
        <v>40.39</v>
      </c>
      <c r="F2161" s="17">
        <v>1329161</v>
      </c>
      <c r="G2161" s="19">
        <f>+B2161/C2161-1</f>
        <v>3.1796894256840069E-2</v>
      </c>
    </row>
    <row r="2162" spans="1:7" x14ac:dyDescent="0.2">
      <c r="A2162" s="14" t="s">
        <v>1433</v>
      </c>
      <c r="B2162" s="20">
        <v>40.39</v>
      </c>
      <c r="C2162" s="20">
        <v>39.85</v>
      </c>
      <c r="D2162" s="20">
        <v>40.770000000000003</v>
      </c>
      <c r="E2162" s="20">
        <v>39.484999999999999</v>
      </c>
      <c r="F2162" s="17">
        <v>493940</v>
      </c>
      <c r="G2162" s="19">
        <f>+B2162/C2162-1</f>
        <v>1.3550815558343698E-2</v>
      </c>
    </row>
    <row r="2163" spans="1:7" x14ac:dyDescent="0.2">
      <c r="A2163" s="14" t="s">
        <v>1434</v>
      </c>
      <c r="B2163" s="20">
        <v>39.75</v>
      </c>
      <c r="C2163" s="20">
        <v>39.270000000000003</v>
      </c>
      <c r="D2163" s="20">
        <v>40.585000000000001</v>
      </c>
      <c r="E2163" s="20">
        <v>39.120699999999999</v>
      </c>
      <c r="F2163" s="17">
        <v>389604</v>
      </c>
      <c r="G2163" s="19">
        <f>+B2163/C2163-1</f>
        <v>1.2223071046600475E-2</v>
      </c>
    </row>
    <row r="2164" spans="1:7" x14ac:dyDescent="0.2">
      <c r="A2164" s="14" t="s">
        <v>1435</v>
      </c>
      <c r="B2164" s="20">
        <v>39.380000000000003</v>
      </c>
      <c r="C2164" s="20">
        <v>40.08</v>
      </c>
      <c r="D2164" s="20">
        <v>40.9</v>
      </c>
      <c r="E2164" s="20">
        <v>39.299999999999997</v>
      </c>
      <c r="F2164" s="17">
        <v>417333</v>
      </c>
      <c r="G2164" s="19">
        <f>+B2164/C2164-1</f>
        <v>-1.7465069860279292E-2</v>
      </c>
    </row>
    <row r="2165" spans="1:7" x14ac:dyDescent="0.2">
      <c r="A2165" s="18">
        <v>42348</v>
      </c>
      <c r="B2165" s="20">
        <v>40.5</v>
      </c>
      <c r="C2165" s="20">
        <v>40.33</v>
      </c>
      <c r="D2165" s="20">
        <v>41.15</v>
      </c>
      <c r="E2165" s="20">
        <v>40.094999999999999</v>
      </c>
      <c r="F2165" s="17">
        <v>656811</v>
      </c>
      <c r="G2165" s="19">
        <f>+B2165/C2165-1</f>
        <v>4.215224398710582E-3</v>
      </c>
    </row>
    <row r="2166" spans="1:7" x14ac:dyDescent="0.2">
      <c r="A2166" s="18">
        <v>42257</v>
      </c>
      <c r="B2166" s="20">
        <v>40.33</v>
      </c>
      <c r="C2166" s="20">
        <v>39.65</v>
      </c>
      <c r="D2166" s="20">
        <v>40.5</v>
      </c>
      <c r="E2166" s="20">
        <v>39.17</v>
      </c>
      <c r="F2166" s="17">
        <v>665640</v>
      </c>
      <c r="G2166" s="19">
        <f>+B2166/C2166-1</f>
        <v>1.7150063051702302E-2</v>
      </c>
    </row>
    <row r="2167" spans="1:7" x14ac:dyDescent="0.2">
      <c r="A2167" s="18">
        <v>42226</v>
      </c>
      <c r="B2167" s="20">
        <v>39.36</v>
      </c>
      <c r="C2167" s="20">
        <v>39.270000000000003</v>
      </c>
      <c r="D2167" s="20">
        <v>39.42</v>
      </c>
      <c r="E2167" s="20">
        <v>38.642000000000003</v>
      </c>
      <c r="F2167" s="17">
        <v>429108</v>
      </c>
      <c r="G2167" s="19">
        <f>+B2167/C2167-1</f>
        <v>2.2918258212374365E-3</v>
      </c>
    </row>
    <row r="2168" spans="1:7" x14ac:dyDescent="0.2">
      <c r="A2168" s="18">
        <v>42195</v>
      </c>
      <c r="B2168" s="20">
        <v>39.4</v>
      </c>
      <c r="C2168" s="20">
        <v>38.43</v>
      </c>
      <c r="D2168" s="20">
        <v>39.450000000000003</v>
      </c>
      <c r="E2168" s="20">
        <v>37.76</v>
      </c>
      <c r="F2168" s="17">
        <v>388341</v>
      </c>
      <c r="G2168" s="19">
        <f>+B2168/C2168-1</f>
        <v>2.5240697371844867E-2</v>
      </c>
    </row>
    <row r="2169" spans="1:7" x14ac:dyDescent="0.2">
      <c r="A2169" s="18">
        <v>42165</v>
      </c>
      <c r="B2169" s="20">
        <v>38.17</v>
      </c>
      <c r="C2169" s="20">
        <v>38.340000000000003</v>
      </c>
      <c r="D2169" s="20">
        <v>38.83</v>
      </c>
      <c r="E2169" s="20">
        <v>37.39</v>
      </c>
      <c r="F2169" s="17">
        <v>337339</v>
      </c>
      <c r="G2169" s="19">
        <f>+B2169/C2169-1</f>
        <v>-4.4340114762649874E-3</v>
      </c>
    </row>
    <row r="2170" spans="1:7" x14ac:dyDescent="0.2">
      <c r="A2170" s="18">
        <v>42134</v>
      </c>
      <c r="B2170" s="20">
        <v>38.340000000000003</v>
      </c>
      <c r="C2170" s="20">
        <v>37.54</v>
      </c>
      <c r="D2170" s="20">
        <v>38.39</v>
      </c>
      <c r="E2170" s="20">
        <v>37.200000000000003</v>
      </c>
      <c r="F2170" s="17">
        <v>750008</v>
      </c>
      <c r="G2170" s="19">
        <f>+B2170/C2170-1</f>
        <v>2.1310602024507297E-2</v>
      </c>
    </row>
    <row r="2171" spans="1:7" x14ac:dyDescent="0.2">
      <c r="A2171" s="18">
        <v>42045</v>
      </c>
      <c r="B2171" s="20">
        <v>37.049999999999997</v>
      </c>
      <c r="C2171" s="20">
        <v>35.479999999999997</v>
      </c>
      <c r="D2171" s="20">
        <v>37.090000000000003</v>
      </c>
      <c r="E2171" s="20">
        <v>35.11</v>
      </c>
      <c r="F2171" s="17">
        <v>397340</v>
      </c>
      <c r="G2171" s="19">
        <f>+B2171/C2171-1</f>
        <v>4.4250281848928985E-2</v>
      </c>
    </row>
    <row r="2172" spans="1:7" x14ac:dyDescent="0.2">
      <c r="A2172" s="18">
        <v>42014</v>
      </c>
      <c r="B2172" s="20">
        <v>35.979999999999997</v>
      </c>
      <c r="C2172" s="20">
        <v>35.81</v>
      </c>
      <c r="D2172" s="20">
        <v>36.14</v>
      </c>
      <c r="E2172" s="20">
        <v>34.85</v>
      </c>
      <c r="F2172" s="17">
        <v>470452</v>
      </c>
      <c r="G2172" s="19">
        <f>+B2172/C2172-1</f>
        <v>4.7472772968442101E-3</v>
      </c>
    </row>
    <row r="2173" spans="1:7" x14ac:dyDescent="0.2">
      <c r="A2173" s="14" t="s">
        <v>1436</v>
      </c>
      <c r="B2173" s="20">
        <v>35.909999999999997</v>
      </c>
      <c r="C2173" s="20">
        <v>34.94</v>
      </c>
      <c r="D2173" s="20">
        <v>36.01</v>
      </c>
      <c r="E2173" s="20">
        <v>34.700000000000003</v>
      </c>
      <c r="F2173" s="17">
        <v>820874</v>
      </c>
      <c r="G2173" s="19">
        <f>+B2173/C2173-1</f>
        <v>2.7761877504293153E-2</v>
      </c>
    </row>
    <row r="2174" spans="1:7" x14ac:dyDescent="0.2">
      <c r="A2174" s="14" t="s">
        <v>1437</v>
      </c>
      <c r="B2174" s="20">
        <v>34.549999999999997</v>
      </c>
      <c r="C2174" s="20">
        <v>33.950000000000003</v>
      </c>
      <c r="D2174" s="20">
        <v>34.67</v>
      </c>
      <c r="E2174" s="20">
        <v>33.001899999999999</v>
      </c>
      <c r="F2174" s="17">
        <v>791599</v>
      </c>
      <c r="G2174" s="19">
        <f>+B2174/C2174-1</f>
        <v>1.767304860088359E-2</v>
      </c>
    </row>
    <row r="2175" spans="1:7" x14ac:dyDescent="0.2">
      <c r="A2175" s="14" t="s">
        <v>1438</v>
      </c>
      <c r="B2175" s="20">
        <v>34.020000000000003</v>
      </c>
      <c r="C2175" s="20">
        <v>34.07</v>
      </c>
      <c r="D2175" s="20">
        <v>35.24</v>
      </c>
      <c r="E2175" s="20">
        <v>33.674999999999997</v>
      </c>
      <c r="F2175" s="17">
        <v>701789</v>
      </c>
      <c r="G2175" s="19">
        <f>+B2175/C2175-1</f>
        <v>-1.4675667742881648E-3</v>
      </c>
    </row>
    <row r="2176" spans="1:7" x14ac:dyDescent="0.2">
      <c r="A2176" s="14" t="s">
        <v>1439</v>
      </c>
      <c r="B2176" s="20">
        <v>34.31</v>
      </c>
      <c r="C2176" s="20">
        <v>36.5</v>
      </c>
      <c r="D2176" s="20">
        <v>36.64</v>
      </c>
      <c r="E2176" s="20">
        <v>34.21</v>
      </c>
      <c r="F2176" s="17">
        <v>1079083</v>
      </c>
      <c r="G2176" s="19">
        <f>+B2176/C2176-1</f>
        <v>-5.9999999999999942E-2</v>
      </c>
    </row>
    <row r="2177" spans="1:7" x14ac:dyDescent="0.2">
      <c r="A2177" s="14" t="s">
        <v>1440</v>
      </c>
      <c r="B2177" s="20">
        <v>36.03</v>
      </c>
      <c r="C2177" s="20">
        <v>37.869999999999997</v>
      </c>
      <c r="D2177" s="20">
        <v>37.979999999999997</v>
      </c>
      <c r="E2177" s="20">
        <v>34.619999999999997</v>
      </c>
      <c r="F2177" s="17">
        <v>1113333</v>
      </c>
      <c r="G2177" s="19">
        <f>+B2177/C2177-1</f>
        <v>-4.8587272247161195E-2</v>
      </c>
    </row>
    <row r="2178" spans="1:7" x14ac:dyDescent="0.2">
      <c r="A2178" s="14" t="s">
        <v>1441</v>
      </c>
      <c r="B2178" s="20">
        <v>38.049999999999997</v>
      </c>
      <c r="C2178" s="20">
        <v>37.840000000000003</v>
      </c>
      <c r="D2178" s="20">
        <v>38.58</v>
      </c>
      <c r="E2178" s="20">
        <v>37.534799999999997</v>
      </c>
      <c r="F2178" s="17">
        <v>499847</v>
      </c>
      <c r="G2178" s="19">
        <f>+B2178/C2178-1</f>
        <v>5.5496828752641392E-3</v>
      </c>
    </row>
    <row r="2179" spans="1:7" x14ac:dyDescent="0.2">
      <c r="A2179" s="14" t="s">
        <v>1442</v>
      </c>
      <c r="B2179" s="20">
        <v>37.75</v>
      </c>
      <c r="C2179" s="20">
        <v>37.96</v>
      </c>
      <c r="D2179" s="20">
        <v>38.139899999999997</v>
      </c>
      <c r="E2179" s="20">
        <v>37.450000000000003</v>
      </c>
      <c r="F2179" s="17">
        <v>683021</v>
      </c>
      <c r="G2179" s="19">
        <f>+B2179/C2179-1</f>
        <v>-5.5321390937829173E-3</v>
      </c>
    </row>
    <row r="2180" spans="1:7" x14ac:dyDescent="0.2">
      <c r="A2180" s="14" t="s">
        <v>1443</v>
      </c>
      <c r="B2180" s="20">
        <v>38.03</v>
      </c>
      <c r="C2180" s="20">
        <v>38</v>
      </c>
      <c r="D2180" s="20">
        <v>38.574100000000001</v>
      </c>
      <c r="E2180" s="20">
        <v>37.72</v>
      </c>
      <c r="F2180" s="17">
        <v>627900</v>
      </c>
      <c r="G2180" s="19">
        <f>+B2180/C2180-1</f>
        <v>7.8947368421045105E-4</v>
      </c>
    </row>
    <row r="2181" spans="1:7" x14ac:dyDescent="0.2">
      <c r="A2181" s="14" t="s">
        <v>1444</v>
      </c>
      <c r="B2181" s="20">
        <v>37.83</v>
      </c>
      <c r="C2181" s="20">
        <v>37.340000000000003</v>
      </c>
      <c r="D2181" s="20">
        <v>38.159999999999997</v>
      </c>
      <c r="E2181" s="20">
        <v>37.1</v>
      </c>
      <c r="F2181" s="17">
        <v>906449</v>
      </c>
      <c r="G2181" s="19">
        <f>+B2181/C2181-1</f>
        <v>1.3122656668451915E-2</v>
      </c>
    </row>
    <row r="2182" spans="1:7" x14ac:dyDescent="0.2">
      <c r="A2182" s="14" t="s">
        <v>1445</v>
      </c>
      <c r="B2182" s="20">
        <v>37.94</v>
      </c>
      <c r="C2182" s="20">
        <v>37.909999999999997</v>
      </c>
      <c r="D2182" s="20">
        <v>38.5</v>
      </c>
      <c r="E2182" s="20">
        <v>37.67</v>
      </c>
      <c r="F2182" s="17">
        <v>711411</v>
      </c>
      <c r="G2182" s="19">
        <f>+B2182/C2182-1</f>
        <v>7.9134792930624087E-4</v>
      </c>
    </row>
    <row r="2183" spans="1:7" x14ac:dyDescent="0.2">
      <c r="A2183" s="14" t="s">
        <v>1446</v>
      </c>
      <c r="B2183" s="20">
        <v>38</v>
      </c>
      <c r="C2183" s="20">
        <v>38.450000000000003</v>
      </c>
      <c r="D2183" s="20">
        <v>38.880000000000003</v>
      </c>
      <c r="E2183" s="20">
        <v>37.31</v>
      </c>
      <c r="F2183" s="17">
        <v>3202920</v>
      </c>
      <c r="G2183" s="19">
        <f>+B2183/C2183-1</f>
        <v>-1.1703511053316018E-2</v>
      </c>
    </row>
    <row r="2184" spans="1:7" x14ac:dyDescent="0.2">
      <c r="A2184" s="14" t="s">
        <v>1447</v>
      </c>
      <c r="B2184" s="20">
        <v>40.6</v>
      </c>
      <c r="C2184" s="20">
        <v>38.72</v>
      </c>
      <c r="D2184" s="20">
        <v>40.98</v>
      </c>
      <c r="E2184" s="20">
        <v>38.35</v>
      </c>
      <c r="F2184" s="17">
        <v>1342281</v>
      </c>
      <c r="G2184" s="19">
        <f>+B2184/C2184-1</f>
        <v>4.8553719008264551E-2</v>
      </c>
    </row>
    <row r="2185" spans="1:7" x14ac:dyDescent="0.2">
      <c r="A2185" s="14" t="s">
        <v>1448</v>
      </c>
      <c r="B2185" s="20">
        <v>38.76</v>
      </c>
      <c r="C2185" s="20">
        <v>38.409999999999997</v>
      </c>
      <c r="D2185" s="20">
        <v>38.799999999999997</v>
      </c>
      <c r="E2185" s="20">
        <v>38.08</v>
      </c>
      <c r="F2185" s="17">
        <v>288835</v>
      </c>
      <c r="G2185" s="19">
        <f>+B2185/C2185-1</f>
        <v>9.1122103618850314E-3</v>
      </c>
    </row>
    <row r="2186" spans="1:7" x14ac:dyDescent="0.2">
      <c r="A2186" s="18">
        <v>42317</v>
      </c>
      <c r="B2186" s="20">
        <v>38.409999999999997</v>
      </c>
      <c r="C2186" s="20">
        <v>37.5</v>
      </c>
      <c r="D2186" s="20">
        <v>38.5</v>
      </c>
      <c r="E2186" s="20">
        <v>37.188400000000001</v>
      </c>
      <c r="F2186" s="17">
        <v>317139</v>
      </c>
      <c r="G2186" s="19">
        <f>+B2186/C2186-1</f>
        <v>2.4266666666666659E-2</v>
      </c>
    </row>
    <row r="2187" spans="1:7" x14ac:dyDescent="0.2">
      <c r="A2187" s="18">
        <v>42286</v>
      </c>
      <c r="B2187" s="20">
        <v>37.75</v>
      </c>
      <c r="C2187" s="20">
        <v>37.549999999999997</v>
      </c>
      <c r="D2187" s="20">
        <v>38.72</v>
      </c>
      <c r="E2187" s="20">
        <v>37.549999999999997</v>
      </c>
      <c r="F2187" s="17">
        <v>272156</v>
      </c>
      <c r="G2187" s="19">
        <f>+B2187/C2187-1</f>
        <v>5.3262316910787089E-3</v>
      </c>
    </row>
    <row r="2188" spans="1:7" x14ac:dyDescent="0.2">
      <c r="A2188" s="18">
        <v>42256</v>
      </c>
      <c r="B2188" s="20">
        <v>37.86</v>
      </c>
      <c r="C2188" s="20">
        <v>38.479999999999997</v>
      </c>
      <c r="D2188" s="20">
        <v>38.78</v>
      </c>
      <c r="E2188" s="20">
        <v>37.76</v>
      </c>
      <c r="F2188" s="17">
        <v>413346</v>
      </c>
      <c r="G2188" s="19">
        <f>+B2188/C2188-1</f>
        <v>-1.6112266112266016E-2</v>
      </c>
    </row>
    <row r="2189" spans="1:7" x14ac:dyDescent="0.2">
      <c r="A2189" s="18">
        <v>42225</v>
      </c>
      <c r="B2189" s="20">
        <v>37.99</v>
      </c>
      <c r="C2189" s="20">
        <v>37.21</v>
      </c>
      <c r="D2189" s="20">
        <v>38.22</v>
      </c>
      <c r="E2189" s="20">
        <v>36.979999999999997</v>
      </c>
      <c r="F2189" s="17">
        <v>252362</v>
      </c>
      <c r="G2189" s="19">
        <f>+B2189/C2189-1</f>
        <v>2.0962106960494609E-2</v>
      </c>
    </row>
    <row r="2190" spans="1:7" x14ac:dyDescent="0.2">
      <c r="A2190" s="18">
        <v>42103</v>
      </c>
      <c r="B2190" s="20">
        <v>36.75</v>
      </c>
      <c r="C2190" s="20">
        <v>37.03</v>
      </c>
      <c r="D2190" s="20">
        <v>37.531999999999996</v>
      </c>
      <c r="E2190" s="20">
        <v>36.340000000000003</v>
      </c>
      <c r="F2190" s="17">
        <v>265440</v>
      </c>
      <c r="G2190" s="19">
        <f>+B2190/C2190-1</f>
        <v>-7.5614366729679361E-3</v>
      </c>
    </row>
    <row r="2191" spans="1:7" x14ac:dyDescent="0.2">
      <c r="A2191" s="18">
        <v>42072</v>
      </c>
      <c r="B2191" s="20">
        <v>37.590000000000003</v>
      </c>
      <c r="C2191" s="20">
        <v>38.1</v>
      </c>
      <c r="D2191" s="20">
        <v>38.44</v>
      </c>
      <c r="E2191" s="20">
        <v>37.270000000000003</v>
      </c>
      <c r="F2191" s="17">
        <v>345611</v>
      </c>
      <c r="G2191" s="19">
        <f>+B2191/C2191-1</f>
        <v>-1.3385826771653453E-2</v>
      </c>
    </row>
    <row r="2192" spans="1:7" x14ac:dyDescent="0.2">
      <c r="A2192" s="18">
        <v>42044</v>
      </c>
      <c r="B2192" s="20">
        <v>38.03</v>
      </c>
      <c r="C2192" s="20">
        <v>37.5</v>
      </c>
      <c r="D2192" s="20">
        <v>38.4</v>
      </c>
      <c r="E2192" s="20">
        <v>37.200000000000003</v>
      </c>
      <c r="F2192" s="17">
        <v>346373</v>
      </c>
      <c r="G2192" s="19">
        <f>+B2192/C2192-1</f>
        <v>1.4133333333333331E-2</v>
      </c>
    </row>
    <row r="2193" spans="1:7" x14ac:dyDescent="0.2">
      <c r="A2193" s="18">
        <v>42013</v>
      </c>
      <c r="B2193" s="20">
        <v>37.25</v>
      </c>
      <c r="C2193" s="20">
        <v>37.729999999999997</v>
      </c>
      <c r="D2193" s="20">
        <v>38.53</v>
      </c>
      <c r="E2193" s="20">
        <v>37.04</v>
      </c>
      <c r="F2193" s="17">
        <v>608082</v>
      </c>
      <c r="G2193" s="19">
        <f>+B2193/C2193-1</f>
        <v>-1.272197190564528E-2</v>
      </c>
    </row>
    <row r="2194" spans="1:7" x14ac:dyDescent="0.2">
      <c r="A2194" s="14" t="s">
        <v>1449</v>
      </c>
      <c r="B2194" s="20">
        <v>38.54</v>
      </c>
      <c r="C2194" s="20">
        <v>38.270000000000003</v>
      </c>
      <c r="D2194" s="20">
        <v>39.450000000000003</v>
      </c>
      <c r="E2194" s="20">
        <v>37.825000000000003</v>
      </c>
      <c r="F2194" s="17">
        <v>533913</v>
      </c>
      <c r="G2194" s="19">
        <f>+B2194/C2194-1</f>
        <v>7.0551345701592716E-3</v>
      </c>
    </row>
    <row r="2195" spans="1:7" x14ac:dyDescent="0.2">
      <c r="A2195" s="14" t="s">
        <v>1450</v>
      </c>
      <c r="B2195" s="20">
        <v>38.31</v>
      </c>
      <c r="C2195" s="20">
        <v>38.36</v>
      </c>
      <c r="D2195" s="20">
        <v>38.79</v>
      </c>
      <c r="E2195" s="20">
        <v>37.81</v>
      </c>
      <c r="F2195" s="17">
        <v>451961</v>
      </c>
      <c r="G2195" s="19">
        <f>+B2195/C2195-1</f>
        <v>-1.3034410844628974E-3</v>
      </c>
    </row>
    <row r="2196" spans="1:7" x14ac:dyDescent="0.2">
      <c r="A2196" s="14" t="s">
        <v>1451</v>
      </c>
      <c r="B2196" s="20">
        <v>38.43</v>
      </c>
      <c r="C2196" s="20">
        <v>38.630000000000003</v>
      </c>
      <c r="D2196" s="20">
        <v>39.57</v>
      </c>
      <c r="E2196" s="20">
        <v>37.69</v>
      </c>
      <c r="F2196" s="17">
        <v>648747</v>
      </c>
      <c r="G2196" s="19">
        <f>+B2196/C2196-1</f>
        <v>-5.1773233238416871E-3</v>
      </c>
    </row>
    <row r="2197" spans="1:7" x14ac:dyDescent="0.2">
      <c r="A2197" s="14" t="s">
        <v>1452</v>
      </c>
      <c r="B2197" s="20">
        <v>38.200000000000003</v>
      </c>
      <c r="C2197" s="20">
        <v>37.82</v>
      </c>
      <c r="D2197" s="20">
        <v>38.53</v>
      </c>
      <c r="E2197" s="20">
        <v>36.79</v>
      </c>
      <c r="F2197" s="17">
        <v>593798</v>
      </c>
      <c r="G2197" s="19">
        <f>+B2197/C2197-1</f>
        <v>1.004759386567966E-2</v>
      </c>
    </row>
    <row r="2198" spans="1:7" x14ac:dyDescent="0.2">
      <c r="A2198" s="14" t="s">
        <v>1453</v>
      </c>
      <c r="B2198" s="20">
        <v>36.92</v>
      </c>
      <c r="C2198" s="20">
        <v>38.53</v>
      </c>
      <c r="D2198" s="20">
        <v>39.03</v>
      </c>
      <c r="E2198" s="20">
        <v>36.909999999999997</v>
      </c>
      <c r="F2198" s="17">
        <v>678694</v>
      </c>
      <c r="G2198" s="19">
        <f>+B2198/C2198-1</f>
        <v>-4.1785621593563471E-2</v>
      </c>
    </row>
    <row r="2199" spans="1:7" x14ac:dyDescent="0.2">
      <c r="A2199" s="14" t="s">
        <v>1454</v>
      </c>
      <c r="B2199" s="20">
        <v>37.46</v>
      </c>
      <c r="C2199" s="20">
        <v>34.229999999999997</v>
      </c>
      <c r="D2199" s="20">
        <v>38.97</v>
      </c>
      <c r="E2199" s="20">
        <v>32.96</v>
      </c>
      <c r="F2199" s="17">
        <v>902762</v>
      </c>
      <c r="G2199" s="19">
        <f>+B2199/C2199-1</f>
        <v>9.4361671048787787E-2</v>
      </c>
    </row>
    <row r="2200" spans="1:7" x14ac:dyDescent="0.2">
      <c r="A2200" s="14" t="s">
        <v>1455</v>
      </c>
      <c r="B2200" s="20">
        <v>37.93</v>
      </c>
      <c r="C2200" s="20">
        <v>36.81</v>
      </c>
      <c r="D2200" s="20">
        <v>38.43</v>
      </c>
      <c r="E2200" s="20">
        <v>36.15</v>
      </c>
      <c r="F2200" s="17">
        <v>1149101</v>
      </c>
      <c r="G2200" s="19">
        <f>+B2200/C2200-1</f>
        <v>3.042651453409384E-2</v>
      </c>
    </row>
    <row r="2201" spans="1:7" x14ac:dyDescent="0.2">
      <c r="A2201" s="14" t="s">
        <v>1456</v>
      </c>
      <c r="B2201" s="20">
        <v>38.409999999999997</v>
      </c>
      <c r="C2201" s="20">
        <v>39.659999999999997</v>
      </c>
      <c r="D2201" s="20">
        <v>39.93</v>
      </c>
      <c r="E2201" s="20">
        <v>38.1</v>
      </c>
      <c r="F2201" s="17">
        <v>739147</v>
      </c>
      <c r="G2201" s="19">
        <f>+B2201/C2201-1</f>
        <v>-3.1517902168431644E-2</v>
      </c>
    </row>
    <row r="2202" spans="1:7" x14ac:dyDescent="0.2">
      <c r="A2202" s="14" t="s">
        <v>1457</v>
      </c>
      <c r="B2202" s="20">
        <v>40.07</v>
      </c>
      <c r="C2202" s="20">
        <v>40</v>
      </c>
      <c r="D2202" s="20">
        <v>40.787999999999997</v>
      </c>
      <c r="E2202" s="20">
        <v>39.35</v>
      </c>
      <c r="F2202" s="17">
        <v>614653</v>
      </c>
      <c r="G2202" s="19">
        <f>+B2202/C2202-1</f>
        <v>1.7499999999999183E-3</v>
      </c>
    </row>
    <row r="2203" spans="1:7" x14ac:dyDescent="0.2">
      <c r="A2203" s="14" t="s">
        <v>1458</v>
      </c>
      <c r="B2203" s="20">
        <v>40</v>
      </c>
      <c r="C2203" s="20">
        <v>41.15</v>
      </c>
      <c r="D2203" s="20">
        <v>41.58</v>
      </c>
      <c r="E2203" s="20">
        <v>39.53</v>
      </c>
      <c r="F2203" s="17">
        <v>897235</v>
      </c>
      <c r="G2203" s="19">
        <f>+B2203/C2203-1</f>
        <v>-2.7946537059538201E-2</v>
      </c>
    </row>
    <row r="2204" spans="1:7" x14ac:dyDescent="0.2">
      <c r="A2204" s="14" t="s">
        <v>1459</v>
      </c>
      <c r="B2204" s="20">
        <v>40.909999999999997</v>
      </c>
      <c r="C2204" s="20">
        <v>38.32</v>
      </c>
      <c r="D2204" s="20">
        <v>41.36</v>
      </c>
      <c r="E2204" s="20">
        <v>37.659999999999997</v>
      </c>
      <c r="F2204" s="17">
        <v>1884558</v>
      </c>
      <c r="G2204" s="19">
        <f>+B2204/C2204-1</f>
        <v>6.758872651356973E-2</v>
      </c>
    </row>
    <row r="2205" spans="1:7" x14ac:dyDescent="0.2">
      <c r="A2205" s="14" t="s">
        <v>1460</v>
      </c>
      <c r="B2205" s="20">
        <v>38.35</v>
      </c>
      <c r="C2205" s="20">
        <v>37.96</v>
      </c>
      <c r="D2205" s="20">
        <v>38.4</v>
      </c>
      <c r="E2205" s="20">
        <v>37.619999999999997</v>
      </c>
      <c r="F2205" s="17">
        <v>273412</v>
      </c>
      <c r="G2205" s="19">
        <f>+B2205/C2205-1</f>
        <v>1.0273972602739656E-2</v>
      </c>
    </row>
    <row r="2206" spans="1:7" x14ac:dyDescent="0.2">
      <c r="A2206" s="14" t="s">
        <v>1461</v>
      </c>
      <c r="B2206" s="20">
        <v>37.880000000000003</v>
      </c>
      <c r="C2206" s="20">
        <v>37.61</v>
      </c>
      <c r="D2206" s="20">
        <v>39</v>
      </c>
      <c r="E2206" s="20">
        <v>37.340000000000003</v>
      </c>
      <c r="F2206" s="17">
        <v>499526</v>
      </c>
      <c r="G2206" s="19">
        <f>+B2206/C2206-1</f>
        <v>7.1789417708056913E-3</v>
      </c>
    </row>
    <row r="2207" spans="1:7" x14ac:dyDescent="0.2">
      <c r="A2207" s="18">
        <v>42346</v>
      </c>
      <c r="B2207" s="20">
        <v>37.54</v>
      </c>
      <c r="C2207" s="20">
        <v>37.799999999999997</v>
      </c>
      <c r="D2207" s="20">
        <v>38.317500000000003</v>
      </c>
      <c r="E2207" s="20">
        <v>36.5</v>
      </c>
      <c r="F2207" s="17">
        <v>729184</v>
      </c>
      <c r="G2207" s="19">
        <f>+B2207/C2207-1</f>
        <v>-6.8783068783068169E-3</v>
      </c>
    </row>
    <row r="2208" spans="1:7" x14ac:dyDescent="0.2">
      <c r="A2208" s="18">
        <v>42316</v>
      </c>
      <c r="B2208" s="20">
        <v>38.01</v>
      </c>
      <c r="C2208" s="20">
        <v>37.58</v>
      </c>
      <c r="D2208" s="20">
        <v>39</v>
      </c>
      <c r="E2208" s="20">
        <v>37.261000000000003</v>
      </c>
      <c r="F2208" s="17">
        <v>738263</v>
      </c>
      <c r="G2208" s="19">
        <f>+B2208/C2208-1</f>
        <v>1.1442256519425209E-2</v>
      </c>
    </row>
    <row r="2209" spans="1:7" x14ac:dyDescent="0.2">
      <c r="A2209" s="18">
        <v>42285</v>
      </c>
      <c r="B2209" s="20">
        <v>37.75</v>
      </c>
      <c r="C2209" s="20">
        <v>37.5</v>
      </c>
      <c r="D2209" s="20">
        <v>38.229999999999997</v>
      </c>
      <c r="E2209" s="20">
        <v>37.299999999999997</v>
      </c>
      <c r="F2209" s="17">
        <v>593864</v>
      </c>
      <c r="G2209" s="19">
        <f>+B2209/C2209-1</f>
        <v>6.6666666666665986E-3</v>
      </c>
    </row>
    <row r="2210" spans="1:7" x14ac:dyDescent="0.2">
      <c r="A2210" s="18">
        <v>42193</v>
      </c>
      <c r="B2210" s="20">
        <v>37.409999999999997</v>
      </c>
      <c r="C2210" s="20">
        <v>37.07</v>
      </c>
      <c r="D2210" s="20">
        <v>37.450000000000003</v>
      </c>
      <c r="E2210" s="20">
        <v>36.460099999999997</v>
      </c>
      <c r="F2210" s="17">
        <v>524614</v>
      </c>
      <c r="G2210" s="19">
        <f>+B2210/C2210-1</f>
        <v>9.1718370650120118E-3</v>
      </c>
    </row>
    <row r="2211" spans="1:7" x14ac:dyDescent="0.2">
      <c r="A2211" s="18">
        <v>42163</v>
      </c>
      <c r="B2211" s="20">
        <v>36.96</v>
      </c>
      <c r="C2211" s="20">
        <v>37.85</v>
      </c>
      <c r="D2211" s="20">
        <v>38.14</v>
      </c>
      <c r="E2211" s="20">
        <v>35.96</v>
      </c>
      <c r="F2211" s="17">
        <v>986084</v>
      </c>
      <c r="G2211" s="19">
        <f>+B2211/C2211-1</f>
        <v>-2.3513870541611692E-2</v>
      </c>
    </row>
    <row r="2212" spans="1:7" x14ac:dyDescent="0.2">
      <c r="A2212" s="18">
        <v>42132</v>
      </c>
      <c r="B2212" s="20">
        <v>37.85</v>
      </c>
      <c r="C2212" s="20">
        <v>34</v>
      </c>
      <c r="D2212" s="20">
        <v>38.450000000000003</v>
      </c>
      <c r="E2212" s="20">
        <v>33.950000000000003</v>
      </c>
      <c r="F2212" s="17">
        <v>2104140</v>
      </c>
      <c r="G2212" s="19">
        <f>+B2212/C2212-1</f>
        <v>0.1132352941176471</v>
      </c>
    </row>
    <row r="2213" spans="1:7" x14ac:dyDescent="0.2">
      <c r="A2213" s="18">
        <v>42102</v>
      </c>
      <c r="B2213" s="20">
        <v>32.049999999999997</v>
      </c>
      <c r="C2213" s="20">
        <v>31.48</v>
      </c>
      <c r="D2213" s="20">
        <v>32.25</v>
      </c>
      <c r="E2213" s="20">
        <v>31.27</v>
      </c>
      <c r="F2213" s="17">
        <v>584870</v>
      </c>
      <c r="G2213" s="19">
        <f>+B2213/C2213-1</f>
        <v>1.8106734434561567E-2</v>
      </c>
    </row>
    <row r="2214" spans="1:7" x14ac:dyDescent="0.2">
      <c r="A2214" s="18">
        <v>42071</v>
      </c>
      <c r="B2214" s="20">
        <v>31.44</v>
      </c>
      <c r="C2214" s="20">
        <v>32.01</v>
      </c>
      <c r="D2214" s="20">
        <v>32.979999999999997</v>
      </c>
      <c r="E2214" s="20">
        <v>31.387</v>
      </c>
      <c r="F2214" s="17">
        <v>529816</v>
      </c>
      <c r="G2214" s="19">
        <f>+B2214/C2214-1</f>
        <v>-1.7806935332708385E-2</v>
      </c>
    </row>
    <row r="2215" spans="1:7" x14ac:dyDescent="0.2">
      <c r="A2215" s="14" t="s">
        <v>1462</v>
      </c>
      <c r="B2215" s="20">
        <v>32</v>
      </c>
      <c r="C2215" s="20">
        <v>32.130000000000003</v>
      </c>
      <c r="D2215" s="20">
        <v>32.43</v>
      </c>
      <c r="E2215" s="20">
        <v>31.64</v>
      </c>
      <c r="F2215" s="17">
        <v>309314</v>
      </c>
      <c r="G2215" s="19">
        <f>+B2215/C2215-1</f>
        <v>-4.046062869592415E-3</v>
      </c>
    </row>
    <row r="2216" spans="1:7" x14ac:dyDescent="0.2">
      <c r="A2216" s="14" t="s">
        <v>1463</v>
      </c>
      <c r="B2216" s="20">
        <v>32.22</v>
      </c>
      <c r="C2216" s="20">
        <v>31.85</v>
      </c>
      <c r="D2216" s="20">
        <v>32.5</v>
      </c>
      <c r="E2216" s="20">
        <v>31.13</v>
      </c>
      <c r="F2216" s="17">
        <v>346971</v>
      </c>
      <c r="G2216" s="19">
        <f>+B2216/C2216-1</f>
        <v>1.1616954474097163E-2</v>
      </c>
    </row>
    <row r="2217" spans="1:7" x14ac:dyDescent="0.2">
      <c r="A2217" s="14" t="s">
        <v>1464</v>
      </c>
      <c r="B2217" s="20">
        <v>31.96</v>
      </c>
      <c r="C2217" s="20">
        <v>31.27</v>
      </c>
      <c r="D2217" s="20">
        <v>32.049999999999997</v>
      </c>
      <c r="E2217" s="20">
        <v>29.8</v>
      </c>
      <c r="F2217" s="17">
        <v>885076</v>
      </c>
      <c r="G2217" s="19">
        <f>+B2217/C2217-1</f>
        <v>2.2065877838183701E-2</v>
      </c>
    </row>
    <row r="2218" spans="1:7" x14ac:dyDescent="0.2">
      <c r="A2218" s="14" t="s">
        <v>1465</v>
      </c>
      <c r="B2218" s="20">
        <v>31.27</v>
      </c>
      <c r="C2218" s="20">
        <v>31.84</v>
      </c>
      <c r="D2218" s="20">
        <v>31.927099999999999</v>
      </c>
      <c r="E2218" s="20">
        <v>30.25</v>
      </c>
      <c r="F2218" s="17">
        <v>920261</v>
      </c>
      <c r="G2218" s="19">
        <f>+B2218/C2218-1</f>
        <v>-1.7902010050251271E-2</v>
      </c>
    </row>
    <row r="2219" spans="1:7" x14ac:dyDescent="0.2">
      <c r="A2219" s="14" t="s">
        <v>1466</v>
      </c>
      <c r="B2219" s="20">
        <v>31.6</v>
      </c>
      <c r="C2219" s="20">
        <v>33.47</v>
      </c>
      <c r="D2219" s="20">
        <v>33.47</v>
      </c>
      <c r="E2219" s="20">
        <v>31.315000000000001</v>
      </c>
      <c r="F2219" s="17">
        <v>672726</v>
      </c>
      <c r="G2219" s="19">
        <f>+B2219/C2219-1</f>
        <v>-5.5870929190319663E-2</v>
      </c>
    </row>
    <row r="2220" spans="1:7" x14ac:dyDescent="0.2">
      <c r="A2220" s="14" t="s">
        <v>1467</v>
      </c>
      <c r="B2220" s="20">
        <v>33.75</v>
      </c>
      <c r="C2220" s="20">
        <v>35.92</v>
      </c>
      <c r="D2220" s="20">
        <v>36.32</v>
      </c>
      <c r="E2220" s="20">
        <v>33.65</v>
      </c>
      <c r="F2220" s="17">
        <v>614929</v>
      </c>
      <c r="G2220" s="19">
        <f>+B2220/C2220-1</f>
        <v>-6.0412026726057944E-2</v>
      </c>
    </row>
    <row r="2221" spans="1:7" x14ac:dyDescent="0.2">
      <c r="A2221" s="14" t="s">
        <v>1468</v>
      </c>
      <c r="B2221" s="20">
        <v>35.950000000000003</v>
      </c>
      <c r="C2221" s="20">
        <v>35.89</v>
      </c>
      <c r="D2221" s="20">
        <v>36.979999999999997</v>
      </c>
      <c r="E2221" s="20">
        <v>35.89</v>
      </c>
      <c r="F2221" s="17">
        <v>502655</v>
      </c>
      <c r="G2221" s="19">
        <f>+B2221/C2221-1</f>
        <v>1.6717748676511324E-3</v>
      </c>
    </row>
    <row r="2222" spans="1:7" x14ac:dyDescent="0.2">
      <c r="A2222" s="14" t="s">
        <v>1469</v>
      </c>
      <c r="B2222" s="20">
        <v>35.72</v>
      </c>
      <c r="C2222" s="20">
        <v>35.4</v>
      </c>
      <c r="D2222" s="20">
        <v>36.049900000000001</v>
      </c>
      <c r="E2222" s="20">
        <v>35.229999999999997</v>
      </c>
      <c r="F2222" s="17">
        <v>347248</v>
      </c>
      <c r="G2222" s="19">
        <f>+B2222/C2222-1</f>
        <v>9.0395480225988756E-3</v>
      </c>
    </row>
    <row r="2223" spans="1:7" x14ac:dyDescent="0.2">
      <c r="A2223" s="14" t="s">
        <v>1470</v>
      </c>
      <c r="B2223" s="20">
        <v>35.56</v>
      </c>
      <c r="C2223" s="20">
        <v>35.729999999999997</v>
      </c>
      <c r="D2223" s="20">
        <v>36.18</v>
      </c>
      <c r="E2223" s="20">
        <v>35.118000000000002</v>
      </c>
      <c r="F2223" s="17">
        <v>366153</v>
      </c>
      <c r="G2223" s="19">
        <f>+B2223/C2223-1</f>
        <v>-4.7579065211305061E-3</v>
      </c>
    </row>
    <row r="2224" spans="1:7" x14ac:dyDescent="0.2">
      <c r="A2224" s="14" t="s">
        <v>1471</v>
      </c>
      <c r="B2224" s="20">
        <v>35.729999999999997</v>
      </c>
      <c r="C2224" s="20">
        <v>35.25</v>
      </c>
      <c r="D2224" s="20">
        <v>35.729999999999997</v>
      </c>
      <c r="E2224" s="20">
        <v>34.729999999999997</v>
      </c>
      <c r="F2224" s="17">
        <v>470908</v>
      </c>
      <c r="G2224" s="19">
        <f>+B2224/C2224-1</f>
        <v>1.3617021276595587E-2</v>
      </c>
    </row>
    <row r="2225" spans="1:7" x14ac:dyDescent="0.2">
      <c r="A2225" s="14" t="s">
        <v>1472</v>
      </c>
      <c r="B2225" s="20">
        <v>35.07</v>
      </c>
      <c r="C2225" s="20">
        <v>35.119999999999997</v>
      </c>
      <c r="D2225" s="20">
        <v>35.374000000000002</v>
      </c>
      <c r="E2225" s="20">
        <v>34.700000000000003</v>
      </c>
      <c r="F2225" s="17">
        <v>440143</v>
      </c>
      <c r="G2225" s="19">
        <f>+B2225/C2225-1</f>
        <v>-1.4236902050113187E-3</v>
      </c>
    </row>
    <row r="2226" spans="1:7" x14ac:dyDescent="0.2">
      <c r="A2226" s="14" t="s">
        <v>1473</v>
      </c>
      <c r="B2226" s="20">
        <v>35.119999999999997</v>
      </c>
      <c r="C2226" s="20">
        <v>35.020000000000003</v>
      </c>
      <c r="D2226" s="20">
        <v>35.18</v>
      </c>
      <c r="E2226" s="20">
        <v>34.430100000000003</v>
      </c>
      <c r="F2226" s="17">
        <v>328703</v>
      </c>
      <c r="G2226" s="19">
        <f>+B2226/C2226-1</f>
        <v>2.8555111364931829E-3</v>
      </c>
    </row>
    <row r="2227" spans="1:7" x14ac:dyDescent="0.2">
      <c r="A2227" s="14" t="s">
        <v>1474</v>
      </c>
      <c r="B2227" s="20">
        <v>34.82</v>
      </c>
      <c r="C2227" s="20">
        <v>35.1</v>
      </c>
      <c r="D2227" s="20">
        <v>35.270000000000003</v>
      </c>
      <c r="E2227" s="20">
        <v>34.405999999999999</v>
      </c>
      <c r="F2227" s="17">
        <v>271622</v>
      </c>
      <c r="G2227" s="19">
        <f>+B2227/C2227-1</f>
        <v>-7.9772079772080229E-3</v>
      </c>
    </row>
    <row r="2228" spans="1:7" x14ac:dyDescent="0.2">
      <c r="A2228" s="14" t="s">
        <v>1475</v>
      </c>
      <c r="B2228" s="20">
        <v>35.1</v>
      </c>
      <c r="C2228" s="20">
        <v>34.369999999999997</v>
      </c>
      <c r="D2228" s="20">
        <v>35.42</v>
      </c>
      <c r="E2228" s="20">
        <v>34.369999999999997</v>
      </c>
      <c r="F2228" s="17">
        <v>332197</v>
      </c>
      <c r="G2228" s="19">
        <f>+B2228/C2228-1</f>
        <v>2.1239453011347331E-2</v>
      </c>
    </row>
    <row r="2229" spans="1:7" x14ac:dyDescent="0.2">
      <c r="A2229" s="14" t="s">
        <v>1476</v>
      </c>
      <c r="B2229" s="20">
        <v>34.56</v>
      </c>
      <c r="C2229" s="20">
        <v>34.56</v>
      </c>
      <c r="D2229" s="20">
        <v>34.875</v>
      </c>
      <c r="E2229" s="20">
        <v>34.22</v>
      </c>
      <c r="F2229" s="17">
        <v>251718</v>
      </c>
      <c r="G2229" s="19">
        <f>+B2229/C2229-1</f>
        <v>0</v>
      </c>
    </row>
    <row r="2230" spans="1:7" x14ac:dyDescent="0.2">
      <c r="A2230" s="18">
        <v>42284</v>
      </c>
      <c r="B2230" s="20">
        <v>34.46</v>
      </c>
      <c r="C2230" s="20">
        <v>34.590000000000003</v>
      </c>
      <c r="D2230" s="20">
        <v>34.76</v>
      </c>
      <c r="E2230" s="20">
        <v>34.29</v>
      </c>
      <c r="F2230" s="17">
        <v>254343</v>
      </c>
      <c r="G2230" s="19">
        <f>+B2230/C2230-1</f>
        <v>-3.7583116507662329E-3</v>
      </c>
    </row>
    <row r="2231" spans="1:7" x14ac:dyDescent="0.2">
      <c r="A2231" s="18">
        <v>42254</v>
      </c>
      <c r="B2231" s="20">
        <v>34.200000000000003</v>
      </c>
      <c r="C2231" s="20">
        <v>33.81</v>
      </c>
      <c r="D2231" s="20">
        <v>34.629100000000001</v>
      </c>
      <c r="E2231" s="20">
        <v>33.58</v>
      </c>
      <c r="F2231" s="17">
        <v>233418</v>
      </c>
      <c r="G2231" s="19">
        <f>+B2231/C2231-1</f>
        <v>1.1535048802129522E-2</v>
      </c>
    </row>
    <row r="2232" spans="1:7" x14ac:dyDescent="0.2">
      <c r="A2232" s="18">
        <v>42223</v>
      </c>
      <c r="B2232" s="20">
        <v>33.33</v>
      </c>
      <c r="C2232" s="20">
        <v>33.06</v>
      </c>
      <c r="D2232" s="20">
        <v>33.909999999999997</v>
      </c>
      <c r="E2232" s="20">
        <v>32.81</v>
      </c>
      <c r="F2232" s="17">
        <v>267976</v>
      </c>
      <c r="G2232" s="19">
        <f>+B2232/C2232-1</f>
        <v>8.1669691470054318E-3</v>
      </c>
    </row>
    <row r="2233" spans="1:7" x14ac:dyDescent="0.2">
      <c r="A2233" s="18">
        <v>42192</v>
      </c>
      <c r="B2233" s="20">
        <v>33.520000000000003</v>
      </c>
      <c r="C2233" s="20">
        <v>34.409999999999997</v>
      </c>
      <c r="D2233" s="20">
        <v>34.749899999999997</v>
      </c>
      <c r="E2233" s="20">
        <v>32.924999999999997</v>
      </c>
      <c r="F2233" s="17">
        <v>511029</v>
      </c>
      <c r="G2233" s="19">
        <f>+B2233/C2233-1</f>
        <v>-2.586457425167088E-2</v>
      </c>
    </row>
    <row r="2234" spans="1:7" x14ac:dyDescent="0.2">
      <c r="A2234" s="18">
        <v>42162</v>
      </c>
      <c r="B2234" s="20">
        <v>34.47</v>
      </c>
      <c r="C2234" s="20">
        <v>33.4</v>
      </c>
      <c r="D2234" s="20">
        <v>34.5</v>
      </c>
      <c r="E2234" s="20">
        <v>32.69</v>
      </c>
      <c r="F2234" s="17">
        <v>409898</v>
      </c>
      <c r="G2234" s="19">
        <f>+B2234/C2234-1</f>
        <v>3.2035928143712589E-2</v>
      </c>
    </row>
    <row r="2235" spans="1:7" x14ac:dyDescent="0.2">
      <c r="A2235" s="18">
        <v>42042</v>
      </c>
      <c r="B2235" s="20">
        <v>34.03</v>
      </c>
      <c r="C2235" s="20">
        <v>34.630000000000003</v>
      </c>
      <c r="D2235" s="20">
        <v>34.630000000000003</v>
      </c>
      <c r="E2235" s="20">
        <v>33.540799999999997</v>
      </c>
      <c r="F2235" s="17">
        <v>327001</v>
      </c>
      <c r="G2235" s="19">
        <f>+B2235/C2235-1</f>
        <v>-1.7326017903551927E-2</v>
      </c>
    </row>
    <row r="2236" spans="1:7" x14ac:dyDescent="0.2">
      <c r="A2236" s="18">
        <v>42011</v>
      </c>
      <c r="B2236" s="20">
        <v>34.479999999999997</v>
      </c>
      <c r="C2236" s="20">
        <v>34.57</v>
      </c>
      <c r="D2236" s="20">
        <v>34.950000000000003</v>
      </c>
      <c r="E2236" s="20">
        <v>34.299999999999997</v>
      </c>
      <c r="F2236" s="17">
        <v>284658</v>
      </c>
      <c r="G2236" s="19">
        <f>+B2236/C2236-1</f>
        <v>-2.6034133641886781E-3</v>
      </c>
    </row>
    <row r="2237" spans="1:7" x14ac:dyDescent="0.2">
      <c r="A2237" s="14" t="s">
        <v>1477</v>
      </c>
      <c r="B2237" s="20">
        <v>34.15</v>
      </c>
      <c r="C2237" s="20">
        <v>34.79</v>
      </c>
      <c r="D2237" s="20">
        <v>35.029899999999998</v>
      </c>
      <c r="E2237" s="20">
        <v>33.299999999999997</v>
      </c>
      <c r="F2237" s="17">
        <v>547277</v>
      </c>
      <c r="G2237" s="19">
        <f>+B2237/C2237-1</f>
        <v>-1.8396090830698486E-2</v>
      </c>
    </row>
    <row r="2238" spans="1:7" x14ac:dyDescent="0.2">
      <c r="A2238" s="14" t="s">
        <v>1478</v>
      </c>
      <c r="B2238" s="20">
        <v>34.380000000000003</v>
      </c>
      <c r="C2238" s="20">
        <v>34.880000000000003</v>
      </c>
      <c r="D2238" s="20">
        <v>35.35</v>
      </c>
      <c r="E2238" s="20">
        <v>34.131</v>
      </c>
      <c r="F2238" s="17">
        <v>772839</v>
      </c>
      <c r="G2238" s="19">
        <f>+B2238/C2238-1</f>
        <v>-1.4334862385321112E-2</v>
      </c>
    </row>
    <row r="2239" spans="1:7" x14ac:dyDescent="0.2">
      <c r="A2239" s="14" t="s">
        <v>1479</v>
      </c>
      <c r="B2239" s="20">
        <v>35.75</v>
      </c>
      <c r="C2239" s="20">
        <v>37.369999999999997</v>
      </c>
      <c r="D2239" s="20">
        <v>37.659999999999997</v>
      </c>
      <c r="E2239" s="20">
        <v>35.18</v>
      </c>
      <c r="F2239" s="17">
        <v>2523002</v>
      </c>
      <c r="G2239" s="19">
        <f>+B2239/C2239-1</f>
        <v>-4.3350280974043254E-2</v>
      </c>
    </row>
    <row r="2240" spans="1:7" x14ac:dyDescent="0.2">
      <c r="A2240" s="14" t="s">
        <v>1480</v>
      </c>
      <c r="B2240" s="20">
        <v>37.369999999999997</v>
      </c>
      <c r="C2240" s="20">
        <v>36.799999999999997</v>
      </c>
      <c r="D2240" s="20">
        <v>37.42</v>
      </c>
      <c r="E2240" s="20">
        <v>36.715000000000003</v>
      </c>
      <c r="F2240" s="17">
        <v>460615</v>
      </c>
      <c r="G2240" s="19">
        <f>+B2240/C2240-1</f>
        <v>1.5489130434782616E-2</v>
      </c>
    </row>
    <row r="2241" spans="1:7" x14ac:dyDescent="0.2">
      <c r="A2241" s="14" t="s">
        <v>1481</v>
      </c>
      <c r="B2241" s="20">
        <v>36.75</v>
      </c>
      <c r="C2241" s="20">
        <v>38.090000000000003</v>
      </c>
      <c r="D2241" s="20">
        <v>38.18</v>
      </c>
      <c r="E2241" s="20">
        <v>36.47</v>
      </c>
      <c r="F2241" s="17">
        <v>751423</v>
      </c>
      <c r="G2241" s="19">
        <f>+B2241/C2241-1</f>
        <v>-3.517983722761886E-2</v>
      </c>
    </row>
    <row r="2242" spans="1:7" x14ac:dyDescent="0.2">
      <c r="A2242" s="14" t="s">
        <v>1482</v>
      </c>
      <c r="B2242" s="20">
        <v>38.090000000000003</v>
      </c>
      <c r="C2242" s="20">
        <v>38.549999999999997</v>
      </c>
      <c r="D2242" s="20">
        <v>38.61</v>
      </c>
      <c r="E2242" s="20">
        <v>37.85</v>
      </c>
      <c r="F2242" s="17">
        <v>580484</v>
      </c>
      <c r="G2242" s="19">
        <f>+B2242/C2242-1</f>
        <v>-1.1932555123216448E-2</v>
      </c>
    </row>
    <row r="2243" spans="1:7" x14ac:dyDescent="0.2">
      <c r="A2243" s="14" t="s">
        <v>1483</v>
      </c>
      <c r="B2243" s="20">
        <v>38.35</v>
      </c>
      <c r="C2243" s="20">
        <v>38.28</v>
      </c>
      <c r="D2243" s="20">
        <v>39.17</v>
      </c>
      <c r="E2243" s="20">
        <v>37.799999999999997</v>
      </c>
      <c r="F2243" s="17">
        <v>608248</v>
      </c>
      <c r="G2243" s="19">
        <f>+B2243/C2243-1</f>
        <v>1.8286311389759113E-3</v>
      </c>
    </row>
    <row r="2244" spans="1:7" x14ac:dyDescent="0.2">
      <c r="A2244" s="14" t="s">
        <v>1484</v>
      </c>
      <c r="B2244" s="20">
        <v>37.71</v>
      </c>
      <c r="C2244" s="20">
        <v>38.36</v>
      </c>
      <c r="D2244" s="20">
        <v>38.409999999999997</v>
      </c>
      <c r="E2244" s="20">
        <v>37.380000000000003</v>
      </c>
      <c r="F2244" s="17">
        <v>576294</v>
      </c>
      <c r="G2244" s="19">
        <f>+B2244/C2244-1</f>
        <v>-1.6944734098018777E-2</v>
      </c>
    </row>
    <row r="2245" spans="1:7" x14ac:dyDescent="0.2">
      <c r="A2245" s="14" t="s">
        <v>1485</v>
      </c>
      <c r="B2245" s="20">
        <v>38.36</v>
      </c>
      <c r="C2245" s="20">
        <v>38.15</v>
      </c>
      <c r="D2245" s="20">
        <v>38.522199999999998</v>
      </c>
      <c r="E2245" s="20">
        <v>37.92</v>
      </c>
      <c r="F2245" s="17">
        <v>439407</v>
      </c>
      <c r="G2245" s="19">
        <f>+B2245/C2245-1</f>
        <v>5.5045871559633586E-3</v>
      </c>
    </row>
    <row r="2246" spans="1:7" x14ac:dyDescent="0.2">
      <c r="A2246" s="14" t="s">
        <v>1486</v>
      </c>
      <c r="B2246" s="20">
        <v>38.15</v>
      </c>
      <c r="C2246" s="20">
        <v>38.47</v>
      </c>
      <c r="D2246" s="20">
        <v>38.64</v>
      </c>
      <c r="E2246" s="20">
        <v>37.76</v>
      </c>
      <c r="F2246" s="17">
        <v>644829</v>
      </c>
      <c r="G2246" s="19">
        <f>+B2246/C2246-1</f>
        <v>-8.3181700025994898E-3</v>
      </c>
    </row>
    <row r="2247" spans="1:7" x14ac:dyDescent="0.2">
      <c r="A2247" s="14" t="s">
        <v>1487</v>
      </c>
      <c r="B2247" s="20">
        <v>38.24</v>
      </c>
      <c r="C2247" s="20">
        <v>36.340000000000003</v>
      </c>
      <c r="D2247" s="20">
        <v>38.305</v>
      </c>
      <c r="E2247" s="20">
        <v>36.340000000000003</v>
      </c>
      <c r="F2247" s="17">
        <v>1441888</v>
      </c>
      <c r="G2247" s="19">
        <f>+B2247/C2247-1</f>
        <v>5.2283984589983401E-2</v>
      </c>
    </row>
    <row r="2248" spans="1:7" x14ac:dyDescent="0.2">
      <c r="A2248" s="14" t="s">
        <v>1488</v>
      </c>
      <c r="B2248" s="20">
        <v>36.49</v>
      </c>
      <c r="C2248" s="20">
        <v>35.71</v>
      </c>
      <c r="D2248" s="20">
        <v>36.58</v>
      </c>
      <c r="E2248" s="20">
        <v>35.25</v>
      </c>
      <c r="F2248" s="17">
        <v>500264</v>
      </c>
      <c r="G2248" s="19">
        <f>+B2248/C2248-1</f>
        <v>2.1842621114533722E-2</v>
      </c>
    </row>
    <row r="2249" spans="1:7" x14ac:dyDescent="0.2">
      <c r="A2249" s="18">
        <v>42344</v>
      </c>
      <c r="B2249" s="20">
        <v>35.92</v>
      </c>
      <c r="C2249" s="20">
        <v>35.549999999999997</v>
      </c>
      <c r="D2249" s="20">
        <v>36.020000000000003</v>
      </c>
      <c r="E2249" s="20">
        <v>35.29</v>
      </c>
      <c r="F2249" s="17">
        <v>293036</v>
      </c>
      <c r="G2249" s="19">
        <f>+B2249/C2249-1</f>
        <v>1.0407876230661195E-2</v>
      </c>
    </row>
    <row r="2250" spans="1:7" x14ac:dyDescent="0.2">
      <c r="A2250" s="18">
        <v>42314</v>
      </c>
      <c r="B2250" s="20">
        <v>35.76</v>
      </c>
      <c r="C2250" s="20">
        <v>36</v>
      </c>
      <c r="D2250" s="20">
        <v>36.090000000000003</v>
      </c>
      <c r="E2250" s="20">
        <v>35.483199999999997</v>
      </c>
      <c r="F2250" s="17">
        <v>189938</v>
      </c>
      <c r="G2250" s="19">
        <f>+B2250/C2250-1</f>
        <v>-6.6666666666667096E-3</v>
      </c>
    </row>
    <row r="2251" spans="1:7" x14ac:dyDescent="0.2">
      <c r="A2251" s="18">
        <v>42283</v>
      </c>
      <c r="B2251" s="20">
        <v>36.03</v>
      </c>
      <c r="C2251" s="20">
        <v>36.18</v>
      </c>
      <c r="D2251" s="20">
        <v>36.22</v>
      </c>
      <c r="E2251" s="20">
        <v>35.81</v>
      </c>
      <c r="F2251" s="17">
        <v>404590</v>
      </c>
      <c r="G2251" s="19">
        <f>+B2251/C2251-1</f>
        <v>-4.1459369817578029E-3</v>
      </c>
    </row>
    <row r="2252" spans="1:7" x14ac:dyDescent="0.2">
      <c r="A2252" s="18">
        <v>42253</v>
      </c>
      <c r="B2252" s="20">
        <v>36.06</v>
      </c>
      <c r="C2252" s="20">
        <v>36.39</v>
      </c>
      <c r="D2252" s="20">
        <v>36.57</v>
      </c>
      <c r="E2252" s="20">
        <v>34.22</v>
      </c>
      <c r="F2252" s="17">
        <v>751765</v>
      </c>
      <c r="G2252" s="19">
        <f>+B2252/C2252-1</f>
        <v>-9.0684253915910285E-3</v>
      </c>
    </row>
    <row r="2253" spans="1:7" x14ac:dyDescent="0.2">
      <c r="A2253" s="18">
        <v>42222</v>
      </c>
      <c r="B2253" s="20">
        <v>36.299999999999997</v>
      </c>
      <c r="C2253" s="20">
        <v>36</v>
      </c>
      <c r="D2253" s="20">
        <v>36.8399</v>
      </c>
      <c r="E2253" s="20">
        <v>35.93</v>
      </c>
      <c r="F2253" s="17">
        <v>767896</v>
      </c>
      <c r="G2253" s="19">
        <f>+B2253/C2253-1</f>
        <v>8.3333333333333037E-3</v>
      </c>
    </row>
    <row r="2254" spans="1:7" x14ac:dyDescent="0.2">
      <c r="A2254" s="18">
        <v>42130</v>
      </c>
      <c r="B2254" s="20">
        <v>35.4</v>
      </c>
      <c r="C2254" s="20">
        <v>35.29</v>
      </c>
      <c r="D2254" s="20">
        <v>35.625</v>
      </c>
      <c r="E2254" s="20">
        <v>34.590000000000003</v>
      </c>
      <c r="F2254" s="17">
        <v>490658</v>
      </c>
      <c r="G2254" s="19">
        <f>+B2254/C2254-1</f>
        <v>3.1170303202039396E-3</v>
      </c>
    </row>
    <row r="2255" spans="1:7" x14ac:dyDescent="0.2">
      <c r="A2255" s="18">
        <v>42100</v>
      </c>
      <c r="B2255" s="20">
        <v>35.229999999999997</v>
      </c>
      <c r="C2255" s="20">
        <v>35</v>
      </c>
      <c r="D2255" s="20">
        <v>36</v>
      </c>
      <c r="E2255" s="20">
        <v>34.917200000000001</v>
      </c>
      <c r="F2255" s="17">
        <v>318217</v>
      </c>
      <c r="G2255" s="19">
        <f>+B2255/C2255-1</f>
        <v>6.5714285714284504E-3</v>
      </c>
    </row>
    <row r="2256" spans="1:7" x14ac:dyDescent="0.2">
      <c r="A2256" s="18">
        <v>42069</v>
      </c>
      <c r="B2256" s="20">
        <v>35.33</v>
      </c>
      <c r="C2256" s="20">
        <v>35.380000000000003</v>
      </c>
      <c r="D2256" s="20">
        <v>35.54</v>
      </c>
      <c r="E2256" s="20">
        <v>34.799999999999997</v>
      </c>
      <c r="F2256" s="17">
        <v>338313</v>
      </c>
      <c r="G2256" s="19">
        <f>+B2256/C2256-1</f>
        <v>-1.4132278123234476E-3</v>
      </c>
    </row>
    <row r="2257" spans="1:7" x14ac:dyDescent="0.2">
      <c r="A2257" s="18">
        <v>42041</v>
      </c>
      <c r="B2257" s="20">
        <v>35.380000000000003</v>
      </c>
      <c r="C2257" s="20">
        <v>34.5</v>
      </c>
      <c r="D2257" s="20">
        <v>36.229999999999997</v>
      </c>
      <c r="E2257" s="20">
        <v>34.270099999999999</v>
      </c>
      <c r="F2257" s="17">
        <v>684016</v>
      </c>
      <c r="G2257" s="19">
        <f>+B2257/C2257-1</f>
        <v>2.5507246376811565E-2</v>
      </c>
    </row>
    <row r="2258" spans="1:7" x14ac:dyDescent="0.2">
      <c r="A2258" s="18">
        <v>42010</v>
      </c>
      <c r="B2258" s="20">
        <v>34.75</v>
      </c>
      <c r="C2258" s="20">
        <v>34.99</v>
      </c>
      <c r="D2258" s="20">
        <v>35.56</v>
      </c>
      <c r="E2258" s="20">
        <v>34.18</v>
      </c>
      <c r="F2258" s="17">
        <v>638731</v>
      </c>
      <c r="G2258" s="19">
        <f>+B2258/C2258-1</f>
        <v>-6.8591026007430722E-3</v>
      </c>
    </row>
    <row r="2259" spans="1:7" x14ac:dyDescent="0.2">
      <c r="A2259" s="14" t="s">
        <v>1489</v>
      </c>
      <c r="B2259" s="20">
        <v>34.76</v>
      </c>
      <c r="C2259" s="20">
        <v>34.630000000000003</v>
      </c>
      <c r="D2259" s="20">
        <v>34.99</v>
      </c>
      <c r="E2259" s="20">
        <v>33.85</v>
      </c>
      <c r="F2259" s="17">
        <v>662856</v>
      </c>
      <c r="G2259" s="19">
        <f>+B2259/C2259-1</f>
        <v>3.753970545769425E-3</v>
      </c>
    </row>
    <row r="2260" spans="1:7" x14ac:dyDescent="0.2">
      <c r="A2260" s="14" t="s">
        <v>1490</v>
      </c>
      <c r="B2260" s="20">
        <v>34.71</v>
      </c>
      <c r="C2260" s="20">
        <v>35.22</v>
      </c>
      <c r="D2260" s="20">
        <v>35.35</v>
      </c>
      <c r="E2260" s="20">
        <v>34.159999999999997</v>
      </c>
      <c r="F2260" s="17">
        <v>369548</v>
      </c>
      <c r="G2260" s="19">
        <f>+B2260/C2260-1</f>
        <v>-1.4480408858603022E-2</v>
      </c>
    </row>
    <row r="2261" spans="1:7" x14ac:dyDescent="0.2">
      <c r="A2261" s="14" t="s">
        <v>1491</v>
      </c>
      <c r="B2261" s="20">
        <v>35.19</v>
      </c>
      <c r="C2261" s="20">
        <v>35.22</v>
      </c>
      <c r="D2261" s="20">
        <v>35.357199999999999</v>
      </c>
      <c r="E2261" s="20">
        <v>34.628</v>
      </c>
      <c r="F2261" s="17">
        <v>436770</v>
      </c>
      <c r="G2261" s="19">
        <f>+B2261/C2261-1</f>
        <v>-8.5178875638847185E-4</v>
      </c>
    </row>
    <row r="2262" spans="1:7" x14ac:dyDescent="0.2">
      <c r="A2262" s="14" t="s">
        <v>1492</v>
      </c>
      <c r="B2262" s="20">
        <v>35.17</v>
      </c>
      <c r="C2262" s="20">
        <v>35.68</v>
      </c>
      <c r="D2262" s="20">
        <v>35.72</v>
      </c>
      <c r="E2262" s="20">
        <v>34.280099999999997</v>
      </c>
      <c r="F2262" s="17">
        <v>620349</v>
      </c>
      <c r="G2262" s="19">
        <f>+B2262/C2262-1</f>
        <v>-1.4293721973094087E-2</v>
      </c>
    </row>
    <row r="2263" spans="1:7" x14ac:dyDescent="0.2">
      <c r="A2263" s="14" t="s">
        <v>1493</v>
      </c>
      <c r="B2263" s="20">
        <v>35.67</v>
      </c>
      <c r="C2263" s="20">
        <v>36.24</v>
      </c>
      <c r="D2263" s="20">
        <v>36.450000000000003</v>
      </c>
      <c r="E2263" s="20">
        <v>35.58</v>
      </c>
      <c r="F2263" s="17">
        <v>570141</v>
      </c>
      <c r="G2263" s="19">
        <f>+B2263/C2263-1</f>
        <v>-1.572847682119205E-2</v>
      </c>
    </row>
    <row r="2264" spans="1:7" x14ac:dyDescent="0.2">
      <c r="A2264" s="14" t="s">
        <v>1494</v>
      </c>
      <c r="B2264" s="20">
        <v>36.21</v>
      </c>
      <c r="C2264" s="20">
        <v>35.86</v>
      </c>
      <c r="D2264" s="20">
        <v>36.659999999999997</v>
      </c>
      <c r="E2264" s="20">
        <v>35.86</v>
      </c>
      <c r="F2264" s="17">
        <v>530128</v>
      </c>
      <c r="G2264" s="19">
        <f>+B2264/C2264-1</f>
        <v>9.7601784718348572E-3</v>
      </c>
    </row>
    <row r="2265" spans="1:7" x14ac:dyDescent="0.2">
      <c r="A2265" s="14" t="s">
        <v>1495</v>
      </c>
      <c r="B2265" s="20">
        <v>35.799999999999997</v>
      </c>
      <c r="C2265" s="20">
        <v>35.6</v>
      </c>
      <c r="D2265" s="20">
        <v>36.299999999999997</v>
      </c>
      <c r="E2265" s="20">
        <v>35.39</v>
      </c>
      <c r="F2265" s="17">
        <v>680319</v>
      </c>
      <c r="G2265" s="19">
        <f>+B2265/C2265-1</f>
        <v>5.6179775280897903E-3</v>
      </c>
    </row>
    <row r="2266" spans="1:7" x14ac:dyDescent="0.2">
      <c r="A2266" s="14" t="s">
        <v>1496</v>
      </c>
      <c r="B2266" s="20">
        <v>35.67</v>
      </c>
      <c r="C2266" s="20">
        <v>35.520000000000003</v>
      </c>
      <c r="D2266" s="20">
        <v>35.843000000000004</v>
      </c>
      <c r="E2266" s="20">
        <v>34.549999999999997</v>
      </c>
      <c r="F2266" s="17">
        <v>759674</v>
      </c>
      <c r="G2266" s="19">
        <f>+B2266/C2266-1</f>
        <v>4.222972972973027E-3</v>
      </c>
    </row>
    <row r="2267" spans="1:7" x14ac:dyDescent="0.2">
      <c r="A2267" s="14" t="s">
        <v>1497</v>
      </c>
      <c r="B2267" s="20">
        <v>35.35</v>
      </c>
      <c r="C2267" s="20">
        <v>35.47</v>
      </c>
      <c r="D2267" s="20">
        <v>35.856000000000002</v>
      </c>
      <c r="E2267" s="20">
        <v>35.33</v>
      </c>
      <c r="F2267" s="17">
        <v>894882</v>
      </c>
      <c r="G2267" s="19">
        <f>+B2267/C2267-1</f>
        <v>-3.3831406822666388E-3</v>
      </c>
    </row>
    <row r="2268" spans="1:7" x14ac:dyDescent="0.2">
      <c r="A2268" s="14" t="s">
        <v>1498</v>
      </c>
      <c r="B2268" s="20">
        <v>35.29</v>
      </c>
      <c r="C2268" s="20">
        <v>36.64</v>
      </c>
      <c r="D2268" s="20">
        <v>36.65</v>
      </c>
      <c r="E2268" s="20">
        <v>35.031999999999996</v>
      </c>
      <c r="F2268" s="17">
        <v>3555168</v>
      </c>
      <c r="G2268" s="19">
        <f>+B2268/C2268-1</f>
        <v>-3.6844978165938902E-2</v>
      </c>
    </row>
    <row r="2269" spans="1:7" x14ac:dyDescent="0.2">
      <c r="A2269" s="14" t="s">
        <v>1499</v>
      </c>
      <c r="B2269" s="20">
        <v>39.24</v>
      </c>
      <c r="C2269" s="20">
        <v>38.630000000000003</v>
      </c>
      <c r="D2269" s="20">
        <v>39.75</v>
      </c>
      <c r="E2269" s="20">
        <v>38.03</v>
      </c>
      <c r="F2269" s="17">
        <v>433413</v>
      </c>
      <c r="G2269" s="19">
        <f>+B2269/C2269-1</f>
        <v>1.5790836137716813E-2</v>
      </c>
    </row>
    <row r="2270" spans="1:7" x14ac:dyDescent="0.2">
      <c r="A2270" s="14" t="s">
        <v>1500</v>
      </c>
      <c r="B2270" s="20">
        <v>38.15</v>
      </c>
      <c r="C2270" s="20">
        <v>39.01</v>
      </c>
      <c r="D2270" s="20">
        <v>39.659999999999997</v>
      </c>
      <c r="E2270" s="20">
        <v>37.950000000000003</v>
      </c>
      <c r="F2270" s="17">
        <v>382379</v>
      </c>
      <c r="G2270" s="19">
        <f>+B2270/C2270-1</f>
        <v>-2.2045629325813887E-2</v>
      </c>
    </row>
    <row r="2271" spans="1:7" x14ac:dyDescent="0.2">
      <c r="A2271" s="18">
        <v>42343</v>
      </c>
      <c r="B2271" s="20">
        <v>38.950000000000003</v>
      </c>
      <c r="C2271" s="20">
        <v>38.409999999999997</v>
      </c>
      <c r="D2271" s="20">
        <v>39.21</v>
      </c>
      <c r="E2271" s="20">
        <v>37.119999999999997</v>
      </c>
      <c r="F2271" s="17">
        <v>550052</v>
      </c>
      <c r="G2271" s="19">
        <f>+B2271/C2271-1</f>
        <v>1.4058838844051236E-2</v>
      </c>
    </row>
    <row r="2272" spans="1:7" x14ac:dyDescent="0.2">
      <c r="A2272" s="18">
        <v>42313</v>
      </c>
      <c r="B2272" s="20">
        <v>38.29</v>
      </c>
      <c r="C2272" s="20">
        <v>36.06</v>
      </c>
      <c r="D2272" s="20">
        <v>38.408799999999999</v>
      </c>
      <c r="E2272" s="20">
        <v>35.979999999999997</v>
      </c>
      <c r="F2272" s="17">
        <v>867621</v>
      </c>
      <c r="G2272" s="19">
        <f>+B2272/C2272-1</f>
        <v>6.1841375485302219E-2</v>
      </c>
    </row>
    <row r="2273" spans="1:7" x14ac:dyDescent="0.2">
      <c r="A2273" s="18">
        <v>42221</v>
      </c>
      <c r="B2273" s="20">
        <v>35.700000000000003</v>
      </c>
      <c r="C2273" s="20">
        <v>35.72</v>
      </c>
      <c r="D2273" s="20">
        <v>37.700000000000003</v>
      </c>
      <c r="E2273" s="20">
        <v>35</v>
      </c>
      <c r="F2273" s="17">
        <v>1439988</v>
      </c>
      <c r="G2273" s="19">
        <f>+B2273/C2273-1</f>
        <v>-5.5991041433356425E-4</v>
      </c>
    </row>
    <row r="2274" spans="1:7" x14ac:dyDescent="0.2">
      <c r="A2274" s="18">
        <v>42190</v>
      </c>
      <c r="B2274" s="20">
        <v>35.33</v>
      </c>
      <c r="C2274" s="20">
        <v>33.56</v>
      </c>
      <c r="D2274" s="20">
        <v>35.58</v>
      </c>
      <c r="E2274" s="20">
        <v>31.53</v>
      </c>
      <c r="F2274" s="17">
        <v>2059427</v>
      </c>
      <c r="G2274" s="19">
        <f>+B2274/C2274-1</f>
        <v>5.2741358760429069E-2</v>
      </c>
    </row>
    <row r="2275" spans="1:7" x14ac:dyDescent="0.2">
      <c r="A2275" s="18">
        <v>42160</v>
      </c>
      <c r="B2275" s="20">
        <v>33.049999999999997</v>
      </c>
      <c r="C2275" s="20">
        <v>31.3</v>
      </c>
      <c r="D2275" s="20">
        <v>33.99</v>
      </c>
      <c r="E2275" s="20">
        <v>30.85</v>
      </c>
      <c r="F2275" s="17">
        <v>814714</v>
      </c>
      <c r="G2275" s="19">
        <f>+B2275/C2275-1</f>
        <v>5.5910543130990309E-2</v>
      </c>
    </row>
    <row r="2276" spans="1:7" x14ac:dyDescent="0.2">
      <c r="A2276" s="18">
        <v>42129</v>
      </c>
      <c r="B2276" s="20">
        <v>31.33</v>
      </c>
      <c r="C2276" s="20">
        <v>32.74</v>
      </c>
      <c r="D2276" s="20">
        <v>32.74</v>
      </c>
      <c r="E2276" s="20">
        <v>30.84</v>
      </c>
      <c r="F2276" s="17">
        <v>319804</v>
      </c>
      <c r="G2276" s="19">
        <f>+B2276/C2276-1</f>
        <v>-4.3066585216860243E-2</v>
      </c>
    </row>
    <row r="2277" spans="1:7" x14ac:dyDescent="0.2">
      <c r="A2277" s="18">
        <v>42099</v>
      </c>
      <c r="B2277" s="20">
        <v>32.96</v>
      </c>
      <c r="C2277" s="20">
        <v>32.06</v>
      </c>
      <c r="D2277" s="20">
        <v>33.44</v>
      </c>
      <c r="E2277" s="20">
        <v>32.04</v>
      </c>
      <c r="F2277" s="17">
        <v>525399</v>
      </c>
      <c r="G2277" s="19">
        <f>+B2277/C2277-1</f>
        <v>2.8072364316905851E-2</v>
      </c>
    </row>
    <row r="2278" spans="1:7" x14ac:dyDescent="0.2">
      <c r="A2278" s="18">
        <v>42009</v>
      </c>
      <c r="B2278" s="20">
        <v>31.93</v>
      </c>
      <c r="C2278" s="20">
        <v>31.92</v>
      </c>
      <c r="D2278" s="20">
        <v>32.529899999999998</v>
      </c>
      <c r="E2278" s="20">
        <v>31.065200000000001</v>
      </c>
      <c r="F2278" s="17">
        <v>272979</v>
      </c>
      <c r="G2278" s="19">
        <f>+B2278/C2278-1</f>
        <v>3.1328320801993215E-4</v>
      </c>
    </row>
    <row r="2279" spans="1:7" x14ac:dyDescent="0.2">
      <c r="A2279" s="14" t="s">
        <v>1501</v>
      </c>
      <c r="B2279" s="20">
        <v>31.61</v>
      </c>
      <c r="C2279" s="20">
        <v>32.32</v>
      </c>
      <c r="D2279" s="20">
        <v>32.64</v>
      </c>
      <c r="E2279" s="20">
        <v>31.21</v>
      </c>
      <c r="F2279" s="17">
        <v>188638</v>
      </c>
      <c r="G2279" s="19">
        <f>+B2279/C2279-1</f>
        <v>-2.1967821782178265E-2</v>
      </c>
    </row>
    <row r="2280" spans="1:7" x14ac:dyDescent="0.2">
      <c r="A2280" s="14" t="s">
        <v>1502</v>
      </c>
      <c r="B2280" s="20">
        <v>32.380000000000003</v>
      </c>
      <c r="C2280" s="20">
        <v>32.799999999999997</v>
      </c>
      <c r="D2280" s="20">
        <v>33.159999999999997</v>
      </c>
      <c r="E2280" s="20">
        <v>32.1</v>
      </c>
      <c r="F2280" s="17">
        <v>161672</v>
      </c>
      <c r="G2280" s="19">
        <f>+B2280/C2280-1</f>
        <v>-1.2804878048780277E-2</v>
      </c>
    </row>
    <row r="2281" spans="1:7" x14ac:dyDescent="0.2">
      <c r="A2281" s="14" t="s">
        <v>1503</v>
      </c>
      <c r="B2281" s="20">
        <v>32.909999999999997</v>
      </c>
      <c r="C2281" s="20">
        <v>32.25</v>
      </c>
      <c r="D2281" s="20">
        <v>33.479999999999997</v>
      </c>
      <c r="E2281" s="20">
        <v>31.6</v>
      </c>
      <c r="F2281" s="17">
        <v>230328</v>
      </c>
      <c r="G2281" s="19">
        <f>+B2281/C2281-1</f>
        <v>2.0465116279069662E-2</v>
      </c>
    </row>
    <row r="2282" spans="1:7" x14ac:dyDescent="0.2">
      <c r="A2282" s="14" t="s">
        <v>1504</v>
      </c>
      <c r="B2282" s="20">
        <v>32.21</v>
      </c>
      <c r="C2282" s="20">
        <v>33.39</v>
      </c>
      <c r="D2282" s="20">
        <v>33.5899</v>
      </c>
      <c r="E2282" s="20">
        <v>32.15</v>
      </c>
      <c r="F2282" s="17">
        <v>247863</v>
      </c>
      <c r="G2282" s="19">
        <f>+B2282/C2282-1</f>
        <v>-3.5339922132374912E-2</v>
      </c>
    </row>
    <row r="2283" spans="1:7" x14ac:dyDescent="0.2">
      <c r="A2283" s="14" t="s">
        <v>1505</v>
      </c>
      <c r="B2283" s="20">
        <v>32.909999999999997</v>
      </c>
      <c r="C2283" s="20">
        <v>33.33</v>
      </c>
      <c r="D2283" s="20">
        <v>33.33</v>
      </c>
      <c r="E2283" s="20">
        <v>32.32</v>
      </c>
      <c r="F2283" s="17">
        <v>157921</v>
      </c>
      <c r="G2283" s="19">
        <f>+B2283/C2283-1</f>
        <v>-1.2601260126012703E-2</v>
      </c>
    </row>
    <row r="2284" spans="1:7" x14ac:dyDescent="0.2">
      <c r="A2284" s="14" t="s">
        <v>1506</v>
      </c>
      <c r="B2284" s="20">
        <v>33.049999999999997</v>
      </c>
      <c r="C2284" s="20">
        <v>33.08</v>
      </c>
      <c r="D2284" s="20">
        <v>33.36</v>
      </c>
      <c r="E2284" s="20">
        <v>32.54</v>
      </c>
      <c r="F2284" s="17">
        <v>166943</v>
      </c>
      <c r="G2284" s="19">
        <f>+B2284/C2284-1</f>
        <v>-9.0689238210406309E-4</v>
      </c>
    </row>
    <row r="2285" spans="1:7" x14ac:dyDescent="0.2">
      <c r="A2285" s="14" t="s">
        <v>1507</v>
      </c>
      <c r="B2285" s="20">
        <v>32.950000000000003</v>
      </c>
      <c r="C2285" s="20">
        <v>33.42</v>
      </c>
      <c r="D2285" s="20">
        <v>33.979999999999997</v>
      </c>
      <c r="E2285" s="20">
        <v>32.83</v>
      </c>
      <c r="F2285" s="17">
        <v>293512</v>
      </c>
      <c r="G2285" s="19">
        <f>+B2285/C2285-1</f>
        <v>-1.4063435068821017E-2</v>
      </c>
    </row>
    <row r="2286" spans="1:7" x14ac:dyDescent="0.2">
      <c r="A2286" s="14" t="s">
        <v>1508</v>
      </c>
      <c r="B2286" s="20">
        <v>33.11</v>
      </c>
      <c r="C2286" s="20">
        <v>32.619999999999997</v>
      </c>
      <c r="D2286" s="20">
        <v>33.33</v>
      </c>
      <c r="E2286" s="20">
        <v>32.400100000000002</v>
      </c>
      <c r="F2286" s="17">
        <v>299371</v>
      </c>
      <c r="G2286" s="19">
        <f>+B2286/C2286-1</f>
        <v>1.5021459227467782E-2</v>
      </c>
    </row>
    <row r="2287" spans="1:7" x14ac:dyDescent="0.2">
      <c r="A2287" s="14" t="s">
        <v>1509</v>
      </c>
      <c r="B2287" s="20">
        <v>32.200000000000003</v>
      </c>
      <c r="C2287" s="20">
        <v>30.54</v>
      </c>
      <c r="D2287" s="20">
        <v>32.6</v>
      </c>
      <c r="E2287" s="20">
        <v>30.2</v>
      </c>
      <c r="F2287" s="17">
        <v>378003</v>
      </c>
      <c r="G2287" s="19">
        <f>+B2287/C2287-1</f>
        <v>5.4354944335298194E-2</v>
      </c>
    </row>
    <row r="2288" spans="1:7" x14ac:dyDescent="0.2">
      <c r="A2288" s="14" t="s">
        <v>1510</v>
      </c>
      <c r="B2288" s="20">
        <v>30.11</v>
      </c>
      <c r="C2288" s="20">
        <v>30.43</v>
      </c>
      <c r="D2288" s="20">
        <v>30.62</v>
      </c>
      <c r="E2288" s="20">
        <v>29.36</v>
      </c>
      <c r="F2288" s="17">
        <v>305892</v>
      </c>
      <c r="G2288" s="19">
        <f>+B2288/C2288-1</f>
        <v>-1.0515938218862986E-2</v>
      </c>
    </row>
    <row r="2289" spans="1:7" x14ac:dyDescent="0.2">
      <c r="A2289" s="14" t="s">
        <v>1511</v>
      </c>
      <c r="B2289" s="20">
        <v>30.82</v>
      </c>
      <c r="C2289" s="20">
        <v>30.9</v>
      </c>
      <c r="D2289" s="20">
        <v>31.17</v>
      </c>
      <c r="E2289" s="20">
        <v>30.52</v>
      </c>
      <c r="F2289" s="17">
        <v>158412</v>
      </c>
      <c r="G2289" s="19">
        <f>+B2289/C2289-1</f>
        <v>-2.5889967637540146E-3</v>
      </c>
    </row>
    <row r="2290" spans="1:7" x14ac:dyDescent="0.2">
      <c r="A2290" s="14" t="s">
        <v>1512</v>
      </c>
      <c r="B2290" s="20">
        <v>31.1</v>
      </c>
      <c r="C2290" s="20">
        <v>30.74</v>
      </c>
      <c r="D2290" s="20">
        <v>31.22</v>
      </c>
      <c r="E2290" s="20">
        <v>30.52</v>
      </c>
      <c r="F2290" s="17">
        <v>158307</v>
      </c>
      <c r="G2290" s="19">
        <f>+B2290/C2290-1</f>
        <v>1.1711125569290992E-2</v>
      </c>
    </row>
    <row r="2291" spans="1:7" x14ac:dyDescent="0.2">
      <c r="A2291" s="14" t="s">
        <v>1513</v>
      </c>
      <c r="B2291" s="20">
        <v>30.49</v>
      </c>
      <c r="C2291" s="20">
        <v>31.53</v>
      </c>
      <c r="D2291" s="20">
        <v>31.69</v>
      </c>
      <c r="E2291" s="20">
        <v>30.09</v>
      </c>
      <c r="F2291" s="17">
        <v>267752</v>
      </c>
      <c r="G2291" s="19">
        <f>+B2291/C2291-1</f>
        <v>-3.2984459245163467E-2</v>
      </c>
    </row>
    <row r="2292" spans="1:7" x14ac:dyDescent="0.2">
      <c r="A2292" s="14" t="s">
        <v>1514</v>
      </c>
      <c r="B2292" s="20">
        <v>31.47</v>
      </c>
      <c r="C2292" s="20">
        <v>31.79</v>
      </c>
      <c r="D2292" s="20">
        <v>31.96</v>
      </c>
      <c r="E2292" s="20">
        <v>31.4</v>
      </c>
      <c r="F2292" s="17">
        <v>141894</v>
      </c>
      <c r="G2292" s="19">
        <f>+B2292/C2292-1</f>
        <v>-1.0066058508965137E-2</v>
      </c>
    </row>
    <row r="2293" spans="1:7" x14ac:dyDescent="0.2">
      <c r="A2293" s="18">
        <v>42281</v>
      </c>
      <c r="B2293" s="20">
        <v>31.77</v>
      </c>
      <c r="C2293" s="20">
        <v>32</v>
      </c>
      <c r="D2293" s="20">
        <v>32.257199999999997</v>
      </c>
      <c r="E2293" s="20">
        <v>31.55</v>
      </c>
      <c r="F2293" s="17">
        <v>178693</v>
      </c>
      <c r="G2293" s="19">
        <f>+B2293/C2293-1</f>
        <v>-7.1875000000000133E-3</v>
      </c>
    </row>
    <row r="2294" spans="1:7" x14ac:dyDescent="0.2">
      <c r="A2294" s="18">
        <v>42251</v>
      </c>
      <c r="B2294" s="20">
        <v>31.97</v>
      </c>
      <c r="C2294" s="20">
        <v>32.1</v>
      </c>
      <c r="D2294" s="20">
        <v>32.284999999999997</v>
      </c>
      <c r="E2294" s="20">
        <v>31.18</v>
      </c>
      <c r="F2294" s="17">
        <v>249503</v>
      </c>
      <c r="G2294" s="19">
        <f>+B2294/C2294-1</f>
        <v>-4.0498442367602472E-3</v>
      </c>
    </row>
    <row r="2295" spans="1:7" x14ac:dyDescent="0.2">
      <c r="A2295" s="18">
        <v>42220</v>
      </c>
      <c r="B2295" s="20">
        <v>32.28</v>
      </c>
      <c r="C2295" s="20">
        <v>32.49</v>
      </c>
      <c r="D2295" s="20">
        <v>32.880000000000003</v>
      </c>
      <c r="E2295" s="20">
        <v>32.06</v>
      </c>
      <c r="F2295" s="17">
        <v>128996</v>
      </c>
      <c r="G2295" s="19">
        <f>+B2295/C2295-1</f>
        <v>-6.4635272391505572E-3</v>
      </c>
    </row>
    <row r="2296" spans="1:7" x14ac:dyDescent="0.2">
      <c r="A2296" s="18">
        <v>42189</v>
      </c>
      <c r="B2296" s="20">
        <v>32.36</v>
      </c>
      <c r="C2296" s="20">
        <v>32.06</v>
      </c>
      <c r="D2296" s="20">
        <v>32.75</v>
      </c>
      <c r="E2296" s="20">
        <v>31.96</v>
      </c>
      <c r="F2296" s="17">
        <v>220205</v>
      </c>
      <c r="G2296" s="19">
        <f>+B2296/C2296-1</f>
        <v>9.3574547723018764E-3</v>
      </c>
    </row>
    <row r="2297" spans="1:7" x14ac:dyDescent="0.2">
      <c r="A2297" s="18">
        <v>42159</v>
      </c>
      <c r="B2297" s="20">
        <v>31.97</v>
      </c>
      <c r="C2297" s="20">
        <v>31.4</v>
      </c>
      <c r="D2297" s="20">
        <v>32.325000000000003</v>
      </c>
      <c r="E2297" s="20">
        <v>31.33</v>
      </c>
      <c r="F2297" s="17">
        <v>162567</v>
      </c>
      <c r="G2297" s="19">
        <f>+B2297/C2297-1</f>
        <v>1.8152866242038268E-2</v>
      </c>
    </row>
    <row r="2298" spans="1:7" x14ac:dyDescent="0.2">
      <c r="A2298" s="18">
        <v>42039</v>
      </c>
      <c r="B2298" s="20">
        <v>31.5</v>
      </c>
      <c r="C2298" s="20">
        <v>31.75</v>
      </c>
      <c r="D2298" s="20">
        <v>32.119999999999997</v>
      </c>
      <c r="E2298" s="20">
        <v>31.3</v>
      </c>
      <c r="F2298" s="17">
        <v>156473</v>
      </c>
      <c r="G2298" s="19">
        <f>+B2298/C2298-1</f>
        <v>-7.8740157480314821E-3</v>
      </c>
    </row>
    <row r="2299" spans="1:7" x14ac:dyDescent="0.2">
      <c r="A2299" s="18">
        <v>42008</v>
      </c>
      <c r="B2299" s="20">
        <v>31.66</v>
      </c>
      <c r="C2299" s="20">
        <v>32.119999999999997</v>
      </c>
      <c r="D2299" s="20">
        <v>32.119999999999997</v>
      </c>
      <c r="E2299" s="20">
        <v>31.08</v>
      </c>
      <c r="F2299" s="17">
        <v>185013</v>
      </c>
      <c r="G2299" s="19">
        <f>+B2299/C2299-1</f>
        <v>-1.4321295143212898E-2</v>
      </c>
    </row>
    <row r="2300" spans="1:7" x14ac:dyDescent="0.2">
      <c r="A2300" s="14" t="s">
        <v>1515</v>
      </c>
      <c r="B2300" s="20">
        <v>32.06</v>
      </c>
      <c r="C2300" s="20">
        <v>31.81</v>
      </c>
      <c r="D2300" s="20">
        <v>32.39</v>
      </c>
      <c r="E2300" s="20">
        <v>31.76</v>
      </c>
      <c r="F2300" s="17">
        <v>255990</v>
      </c>
      <c r="G2300" s="19">
        <f>+B2300/C2300-1</f>
        <v>7.8591637849734219E-3</v>
      </c>
    </row>
    <row r="2301" spans="1:7" x14ac:dyDescent="0.2">
      <c r="A2301" s="14" t="s">
        <v>1516</v>
      </c>
      <c r="B2301" s="20">
        <v>32.090000000000003</v>
      </c>
      <c r="C2301" s="20">
        <v>32.01</v>
      </c>
      <c r="D2301" s="20">
        <v>32.479999999999997</v>
      </c>
      <c r="E2301" s="20">
        <v>32.01</v>
      </c>
      <c r="F2301" s="17">
        <v>174321</v>
      </c>
      <c r="G2301" s="19">
        <f>+B2301/C2301-1</f>
        <v>2.4992189940644671E-3</v>
      </c>
    </row>
    <row r="2302" spans="1:7" x14ac:dyDescent="0.2">
      <c r="A2302" s="14" t="s">
        <v>1517</v>
      </c>
      <c r="B2302" s="20">
        <v>31.84</v>
      </c>
      <c r="C2302" s="20">
        <v>31.77</v>
      </c>
      <c r="D2302" s="20">
        <v>32.055999999999997</v>
      </c>
      <c r="E2302" s="20">
        <v>31.36</v>
      </c>
      <c r="F2302" s="17">
        <v>206952</v>
      </c>
      <c r="G2302" s="19">
        <f>+B2302/C2302-1</f>
        <v>2.2033364809568301E-3</v>
      </c>
    </row>
    <row r="2303" spans="1:7" x14ac:dyDescent="0.2">
      <c r="A2303" s="14" t="s">
        <v>1518</v>
      </c>
      <c r="B2303" s="20">
        <v>31.83</v>
      </c>
      <c r="C2303" s="20">
        <v>30.23</v>
      </c>
      <c r="D2303" s="20">
        <v>32.21</v>
      </c>
      <c r="E2303" s="20">
        <v>29.52</v>
      </c>
      <c r="F2303" s="17">
        <v>379362</v>
      </c>
      <c r="G2303" s="19">
        <f>+B2303/C2303-1</f>
        <v>5.2927555408534444E-2</v>
      </c>
    </row>
    <row r="2304" spans="1:7" x14ac:dyDescent="0.2">
      <c r="A2304" s="14" t="s">
        <v>1519</v>
      </c>
      <c r="B2304" s="20">
        <v>30.47</v>
      </c>
      <c r="C2304" s="20">
        <v>31.62</v>
      </c>
      <c r="D2304" s="20">
        <v>31.896000000000001</v>
      </c>
      <c r="E2304" s="20">
        <v>30.3</v>
      </c>
      <c r="F2304" s="17">
        <v>352659</v>
      </c>
      <c r="G2304" s="19">
        <f>+B2304/C2304-1</f>
        <v>-3.6369386464263243E-2</v>
      </c>
    </row>
    <row r="2305" spans="1:7" x14ac:dyDescent="0.2">
      <c r="A2305" s="14" t="s">
        <v>1520</v>
      </c>
      <c r="B2305" s="20">
        <v>31.62</v>
      </c>
      <c r="C2305" s="20">
        <v>32.75</v>
      </c>
      <c r="D2305" s="20">
        <v>33.06</v>
      </c>
      <c r="E2305" s="20">
        <v>31.56</v>
      </c>
      <c r="F2305" s="17">
        <v>512778</v>
      </c>
      <c r="G2305" s="19">
        <f>+B2305/C2305-1</f>
        <v>-3.4503816793893138E-2</v>
      </c>
    </row>
    <row r="2306" spans="1:7" x14ac:dyDescent="0.2">
      <c r="A2306" s="14" t="s">
        <v>1521</v>
      </c>
      <c r="B2306" s="20">
        <v>33.19</v>
      </c>
      <c r="C2306" s="20">
        <v>33.770000000000003</v>
      </c>
      <c r="D2306" s="20">
        <v>34.095999999999997</v>
      </c>
      <c r="E2306" s="20">
        <v>32.549999999999997</v>
      </c>
      <c r="F2306" s="17">
        <v>408713</v>
      </c>
      <c r="G2306" s="19">
        <f>+B2306/C2306-1</f>
        <v>-1.7175007403020581E-2</v>
      </c>
    </row>
    <row r="2307" spans="1:7" x14ac:dyDescent="0.2">
      <c r="A2307" s="14" t="s">
        <v>1522</v>
      </c>
      <c r="B2307" s="20">
        <v>33.770000000000003</v>
      </c>
      <c r="C2307" s="20">
        <v>35.340000000000003</v>
      </c>
      <c r="D2307" s="20">
        <v>35.729999999999997</v>
      </c>
      <c r="E2307" s="20">
        <v>33.700000000000003</v>
      </c>
      <c r="F2307" s="17">
        <v>958212</v>
      </c>
      <c r="G2307" s="19">
        <f>+B2307/C2307-1</f>
        <v>-4.4425580079230365E-2</v>
      </c>
    </row>
    <row r="2308" spans="1:7" x14ac:dyDescent="0.2">
      <c r="A2308" s="14" t="s">
        <v>1523</v>
      </c>
      <c r="B2308" s="20">
        <v>35.11</v>
      </c>
      <c r="C2308" s="20">
        <v>34.56</v>
      </c>
      <c r="D2308" s="20">
        <v>35.863999999999997</v>
      </c>
      <c r="E2308" s="20">
        <v>34.409999999999997</v>
      </c>
      <c r="F2308" s="17">
        <v>537055</v>
      </c>
      <c r="G2308" s="19">
        <f>+B2308/C2308-1</f>
        <v>1.591435185185186E-2</v>
      </c>
    </row>
    <row r="2309" spans="1:7" x14ac:dyDescent="0.2">
      <c r="A2309" s="14" t="s">
        <v>1524</v>
      </c>
      <c r="B2309" s="20">
        <v>34.22</v>
      </c>
      <c r="C2309" s="20">
        <v>32.71</v>
      </c>
      <c r="D2309" s="20">
        <v>34.65</v>
      </c>
      <c r="E2309" s="20">
        <v>32.630000000000003</v>
      </c>
      <c r="F2309" s="17">
        <v>550988</v>
      </c>
      <c r="G2309" s="19">
        <f>+B2309/C2309-1</f>
        <v>4.6163252827881252E-2</v>
      </c>
    </row>
    <row r="2310" spans="1:7" x14ac:dyDescent="0.2">
      <c r="A2310" s="14" t="s">
        <v>1525</v>
      </c>
      <c r="B2310" s="20">
        <v>32.67</v>
      </c>
      <c r="C2310" s="20">
        <v>32.14</v>
      </c>
      <c r="D2310" s="20">
        <v>33.47</v>
      </c>
      <c r="E2310" s="20">
        <v>31.870100000000001</v>
      </c>
      <c r="F2310" s="17">
        <v>744003</v>
      </c>
      <c r="G2310" s="19">
        <f>+B2310/C2310-1</f>
        <v>1.6490354698195375E-2</v>
      </c>
    </row>
    <row r="2311" spans="1:7" x14ac:dyDescent="0.2">
      <c r="A2311" s="14" t="s">
        <v>1526</v>
      </c>
      <c r="B2311" s="20">
        <v>31.95</v>
      </c>
      <c r="C2311" s="20">
        <v>31.74</v>
      </c>
      <c r="D2311" s="20">
        <v>32.1</v>
      </c>
      <c r="E2311" s="20">
        <v>31.45</v>
      </c>
      <c r="F2311" s="17">
        <v>428755</v>
      </c>
      <c r="G2311" s="19">
        <f>+B2311/C2311-1</f>
        <v>6.6162570888468331E-3</v>
      </c>
    </row>
    <row r="2312" spans="1:7" x14ac:dyDescent="0.2">
      <c r="A2312" s="14" t="s">
        <v>1527</v>
      </c>
      <c r="B2312" s="20">
        <v>31.4</v>
      </c>
      <c r="C2312" s="20">
        <v>31.83</v>
      </c>
      <c r="D2312" s="20">
        <v>31.98</v>
      </c>
      <c r="E2312" s="20">
        <v>31.26</v>
      </c>
      <c r="F2312" s="17">
        <v>364679</v>
      </c>
      <c r="G2312" s="19">
        <f>+B2312/C2312-1</f>
        <v>-1.3509267986176576E-2</v>
      </c>
    </row>
    <row r="2313" spans="1:7" x14ac:dyDescent="0.2">
      <c r="A2313" s="18">
        <v>42341</v>
      </c>
      <c r="B2313" s="20">
        <v>31.87</v>
      </c>
      <c r="C2313" s="20">
        <v>31.64</v>
      </c>
      <c r="D2313" s="20">
        <v>31.98</v>
      </c>
      <c r="E2313" s="20">
        <v>31.5</v>
      </c>
      <c r="F2313" s="17">
        <v>213025</v>
      </c>
      <c r="G2313" s="19">
        <f>+B2313/C2313-1</f>
        <v>7.2692793931732336E-3</v>
      </c>
    </row>
    <row r="2314" spans="1:7" x14ac:dyDescent="0.2">
      <c r="A2314" s="18">
        <v>42311</v>
      </c>
      <c r="B2314" s="20">
        <v>31.49</v>
      </c>
      <c r="C2314" s="20">
        <v>30.72</v>
      </c>
      <c r="D2314" s="20">
        <v>31.89</v>
      </c>
      <c r="E2314" s="20">
        <v>30.56</v>
      </c>
      <c r="F2314" s="17">
        <v>539551</v>
      </c>
      <c r="G2314" s="19">
        <f>+B2314/C2314-1</f>
        <v>2.5065104166666741E-2</v>
      </c>
    </row>
    <row r="2315" spans="1:7" x14ac:dyDescent="0.2">
      <c r="A2315" s="18">
        <v>42280</v>
      </c>
      <c r="B2315" s="20">
        <v>30.88</v>
      </c>
      <c r="C2315" s="20">
        <v>30.21</v>
      </c>
      <c r="D2315" s="20">
        <v>31.17</v>
      </c>
      <c r="E2315" s="20">
        <v>29.770099999999999</v>
      </c>
      <c r="F2315" s="17">
        <v>629851</v>
      </c>
      <c r="G2315" s="19">
        <f>+B2315/C2315-1</f>
        <v>2.2178086726249546E-2</v>
      </c>
    </row>
    <row r="2316" spans="1:7" x14ac:dyDescent="0.2">
      <c r="A2316" s="18">
        <v>42250</v>
      </c>
      <c r="B2316" s="20">
        <v>30.65</v>
      </c>
      <c r="C2316" s="20">
        <v>31.88</v>
      </c>
      <c r="D2316" s="20">
        <v>31.88</v>
      </c>
      <c r="E2316" s="20">
        <v>29.14</v>
      </c>
      <c r="F2316" s="17">
        <v>952786</v>
      </c>
      <c r="G2316" s="19">
        <f>+B2316/C2316-1</f>
        <v>-3.8582183186951058E-2</v>
      </c>
    </row>
    <row r="2317" spans="1:7" x14ac:dyDescent="0.2">
      <c r="A2317" s="18">
        <v>42158</v>
      </c>
      <c r="B2317" s="20">
        <v>32.159999999999997</v>
      </c>
      <c r="C2317" s="20">
        <v>32.1</v>
      </c>
      <c r="D2317" s="20">
        <v>33.75</v>
      </c>
      <c r="E2317" s="20">
        <v>31.97</v>
      </c>
      <c r="F2317" s="17">
        <v>601288</v>
      </c>
      <c r="G2317" s="19">
        <f>+B2317/C2317-1</f>
        <v>1.8691588785044733E-3</v>
      </c>
    </row>
    <row r="2318" spans="1:7" x14ac:dyDescent="0.2">
      <c r="A2318" s="18">
        <v>42127</v>
      </c>
      <c r="B2318" s="20">
        <v>32.35</v>
      </c>
      <c r="C2318" s="20">
        <v>31.59</v>
      </c>
      <c r="D2318" s="20">
        <v>32.79</v>
      </c>
      <c r="E2318" s="20">
        <v>31.41</v>
      </c>
      <c r="F2318" s="17">
        <v>265335</v>
      </c>
      <c r="G2318" s="19">
        <f>+B2318/C2318-1</f>
        <v>2.4058246280468598E-2</v>
      </c>
    </row>
    <row r="2319" spans="1:7" x14ac:dyDescent="0.2">
      <c r="A2319" s="18">
        <v>42097</v>
      </c>
      <c r="B2319" s="20">
        <v>31.64</v>
      </c>
      <c r="C2319" s="20">
        <v>32</v>
      </c>
      <c r="D2319" s="20">
        <v>32.26</v>
      </c>
      <c r="E2319" s="20">
        <v>31.58</v>
      </c>
      <c r="F2319" s="17">
        <v>287874</v>
      </c>
      <c r="G2319" s="19">
        <f>+B2319/C2319-1</f>
        <v>-1.1249999999999982E-2</v>
      </c>
    </row>
    <row r="2320" spans="1:7" x14ac:dyDescent="0.2">
      <c r="A2320" s="18">
        <v>42066</v>
      </c>
      <c r="B2320" s="20">
        <v>31.92</v>
      </c>
      <c r="C2320" s="20">
        <v>31.81</v>
      </c>
      <c r="D2320" s="20">
        <v>32.880000000000003</v>
      </c>
      <c r="E2320" s="20">
        <v>31.63</v>
      </c>
      <c r="F2320" s="17">
        <v>489685</v>
      </c>
      <c r="G2320" s="19">
        <f>+B2320/C2320-1</f>
        <v>3.4580320653883057E-3</v>
      </c>
    </row>
    <row r="2321" spans="1:7" x14ac:dyDescent="0.2">
      <c r="A2321" s="18">
        <v>42038</v>
      </c>
      <c r="B2321" s="20">
        <v>31.87</v>
      </c>
      <c r="C2321" s="20">
        <v>31.86</v>
      </c>
      <c r="D2321" s="20">
        <v>32.54</v>
      </c>
      <c r="E2321" s="20">
        <v>31.238800000000001</v>
      </c>
      <c r="F2321" s="17">
        <v>420171</v>
      </c>
      <c r="G2321" s="19">
        <f>+B2321/C2321-1</f>
        <v>3.1387319522924173E-4</v>
      </c>
    </row>
    <row r="2322" spans="1:7" x14ac:dyDescent="0.2">
      <c r="A2322" s="14" t="s">
        <v>1528</v>
      </c>
      <c r="B2322" s="20">
        <v>31.88</v>
      </c>
      <c r="C2322" s="20">
        <v>32.72</v>
      </c>
      <c r="D2322" s="20">
        <v>33.950000000000003</v>
      </c>
      <c r="E2322" s="20">
        <v>31.561499999999999</v>
      </c>
      <c r="F2322" s="17">
        <v>729226</v>
      </c>
      <c r="G2322" s="19">
        <f>+B2322/C2322-1</f>
        <v>-2.5672371638141844E-2</v>
      </c>
    </row>
    <row r="2323" spans="1:7" x14ac:dyDescent="0.2">
      <c r="A2323" s="14" t="s">
        <v>1529</v>
      </c>
      <c r="B2323" s="20">
        <v>32.840000000000003</v>
      </c>
      <c r="C2323" s="20">
        <v>32.979999999999997</v>
      </c>
      <c r="D2323" s="20">
        <v>33.090000000000003</v>
      </c>
      <c r="E2323" s="20">
        <v>32.14</v>
      </c>
      <c r="F2323" s="17">
        <v>440568</v>
      </c>
      <c r="G2323" s="19">
        <f>+B2323/C2323-1</f>
        <v>-4.2449969678590715E-3</v>
      </c>
    </row>
    <row r="2324" spans="1:7" x14ac:dyDescent="0.2">
      <c r="A2324" s="14" t="s">
        <v>1530</v>
      </c>
      <c r="B2324" s="20">
        <v>32.94</v>
      </c>
      <c r="C2324" s="20">
        <v>33.049999999999997</v>
      </c>
      <c r="D2324" s="20">
        <v>33.29</v>
      </c>
      <c r="E2324" s="20">
        <v>32.32</v>
      </c>
      <c r="F2324" s="17">
        <v>238962</v>
      </c>
      <c r="G2324" s="19">
        <f>+B2324/C2324-1</f>
        <v>-3.3282904689864168E-3</v>
      </c>
    </row>
    <row r="2325" spans="1:7" x14ac:dyDescent="0.2">
      <c r="A2325" s="14" t="s">
        <v>1531</v>
      </c>
      <c r="B2325" s="20">
        <v>33.19</v>
      </c>
      <c r="C2325" s="20">
        <v>33.01</v>
      </c>
      <c r="D2325" s="20">
        <v>33.619999999999997</v>
      </c>
      <c r="E2325" s="20">
        <v>32.39</v>
      </c>
      <c r="F2325" s="17">
        <v>345765</v>
      </c>
      <c r="G2325" s="19">
        <f>+B2325/C2325-1</f>
        <v>5.4528930627082417E-3</v>
      </c>
    </row>
    <row r="2326" spans="1:7" x14ac:dyDescent="0.2">
      <c r="A2326" s="14" t="s">
        <v>1532</v>
      </c>
      <c r="B2326" s="20">
        <v>32.909999999999997</v>
      </c>
      <c r="C2326" s="20">
        <v>33.78</v>
      </c>
      <c r="D2326" s="20">
        <v>34.06</v>
      </c>
      <c r="E2326" s="20">
        <v>32.200000000000003</v>
      </c>
      <c r="F2326" s="17">
        <v>418329</v>
      </c>
      <c r="G2326" s="19">
        <f>+B2326/C2326-1</f>
        <v>-2.5754884547069423E-2</v>
      </c>
    </row>
    <row r="2327" spans="1:7" x14ac:dyDescent="0.2">
      <c r="A2327" s="14" t="s">
        <v>1533</v>
      </c>
      <c r="B2327" s="20">
        <v>33.770000000000003</v>
      </c>
      <c r="C2327" s="20">
        <v>33.200000000000003</v>
      </c>
      <c r="D2327" s="20">
        <v>34.029600000000002</v>
      </c>
      <c r="E2327" s="20">
        <v>32.799999999999997</v>
      </c>
      <c r="F2327" s="17">
        <v>337469</v>
      </c>
      <c r="G2327" s="19">
        <f>+B2327/C2327-1</f>
        <v>1.7168674698795128E-2</v>
      </c>
    </row>
    <row r="2328" spans="1:7" x14ac:dyDescent="0.2">
      <c r="A2328" s="14" t="s">
        <v>1534</v>
      </c>
      <c r="B2328" s="20">
        <v>33.39</v>
      </c>
      <c r="C2328" s="20">
        <v>32.6</v>
      </c>
      <c r="D2328" s="20">
        <v>35.121000000000002</v>
      </c>
      <c r="E2328" s="20">
        <v>32.6</v>
      </c>
      <c r="F2328" s="17">
        <v>713607</v>
      </c>
      <c r="G2328" s="19">
        <f>+B2328/C2328-1</f>
        <v>2.4233128834355799E-2</v>
      </c>
    </row>
    <row r="2329" spans="1:7" x14ac:dyDescent="0.2">
      <c r="A2329" s="14" t="s">
        <v>1535</v>
      </c>
      <c r="B2329" s="20">
        <v>32.630000000000003</v>
      </c>
      <c r="C2329" s="20">
        <v>33.6</v>
      </c>
      <c r="D2329" s="20">
        <v>33.685200000000002</v>
      </c>
      <c r="E2329" s="20">
        <v>32.200000000000003</v>
      </c>
      <c r="F2329" s="17">
        <v>376168</v>
      </c>
      <c r="G2329" s="19">
        <f>+B2329/C2329-1</f>
        <v>-2.8869047619047628E-2</v>
      </c>
    </row>
    <row r="2330" spans="1:7" x14ac:dyDescent="0.2">
      <c r="A2330" s="14" t="s">
        <v>1536</v>
      </c>
      <c r="B2330" s="20">
        <v>33.56</v>
      </c>
      <c r="C2330" s="20">
        <v>32.369999999999997</v>
      </c>
      <c r="D2330" s="20">
        <v>33.979999999999997</v>
      </c>
      <c r="E2330" s="20">
        <v>31.43</v>
      </c>
      <c r="F2330" s="17">
        <v>683272</v>
      </c>
      <c r="G2330" s="19">
        <f>+B2330/C2330-1</f>
        <v>3.6762434352795914E-2</v>
      </c>
    </row>
    <row r="2331" spans="1:7" x14ac:dyDescent="0.2">
      <c r="A2331" s="14" t="s">
        <v>1537</v>
      </c>
      <c r="B2331" s="20">
        <v>32.369999999999997</v>
      </c>
      <c r="C2331" s="20">
        <v>32.78</v>
      </c>
      <c r="D2331" s="20">
        <v>34.07</v>
      </c>
      <c r="E2331" s="20">
        <v>31.73</v>
      </c>
      <c r="F2331" s="17">
        <v>468474</v>
      </c>
      <c r="G2331" s="19">
        <f>+B2331/C2331-1</f>
        <v>-1.2507626601586441E-2</v>
      </c>
    </row>
    <row r="2332" spans="1:7" x14ac:dyDescent="0.2">
      <c r="A2332" s="18">
        <v>42340</v>
      </c>
      <c r="B2332" s="20">
        <v>33.08</v>
      </c>
      <c r="C2332" s="20">
        <v>31.8</v>
      </c>
      <c r="D2332" s="20">
        <v>33.700000000000003</v>
      </c>
      <c r="E2332" s="20">
        <v>31.05</v>
      </c>
      <c r="F2332" s="17">
        <v>777036</v>
      </c>
      <c r="G2332" s="19">
        <f>+B2332/C2332-1</f>
        <v>4.0251572327044016E-2</v>
      </c>
    </row>
    <row r="2333" spans="1:7" x14ac:dyDescent="0.2">
      <c r="A2333" s="18">
        <v>42310</v>
      </c>
      <c r="B2333" s="20">
        <v>31.45</v>
      </c>
      <c r="C2333" s="20">
        <v>34.130000000000003</v>
      </c>
      <c r="D2333" s="20">
        <v>34.700000000000003</v>
      </c>
      <c r="E2333" s="20">
        <v>28.81</v>
      </c>
      <c r="F2333" s="17">
        <v>1902653</v>
      </c>
      <c r="G2333" s="19">
        <f>+B2333/C2333-1</f>
        <v>-7.8523293290360452E-2</v>
      </c>
    </row>
    <row r="2334" spans="1:7" x14ac:dyDescent="0.2">
      <c r="A2334" s="18">
        <v>42279</v>
      </c>
      <c r="B2334" s="20">
        <v>31.7</v>
      </c>
      <c r="C2334" s="20">
        <v>30.3</v>
      </c>
      <c r="D2334" s="20">
        <v>32.39</v>
      </c>
      <c r="E2334" s="20">
        <v>28.41</v>
      </c>
      <c r="F2334" s="17">
        <v>1181081</v>
      </c>
      <c r="G2334" s="19">
        <f>+B2334/C2334-1</f>
        <v>4.6204620462046098E-2</v>
      </c>
    </row>
    <row r="2335" spans="1:7" x14ac:dyDescent="0.2">
      <c r="A2335" s="18">
        <v>42249</v>
      </c>
      <c r="B2335" s="20">
        <v>29.76</v>
      </c>
      <c r="C2335" s="20">
        <v>27.79</v>
      </c>
      <c r="D2335" s="20">
        <v>30.32</v>
      </c>
      <c r="E2335" s="20">
        <v>27.66</v>
      </c>
      <c r="F2335" s="17">
        <v>1272040</v>
      </c>
      <c r="G2335" s="19">
        <f>+B2335/C2335-1</f>
        <v>7.0888808924073565E-2</v>
      </c>
    </row>
    <row r="2336" spans="1:7" x14ac:dyDescent="0.2">
      <c r="A2336" s="18">
        <v>42157</v>
      </c>
      <c r="B2336" s="20">
        <v>28.05</v>
      </c>
      <c r="C2336" s="20">
        <v>28.01</v>
      </c>
      <c r="D2336" s="20">
        <v>28.6</v>
      </c>
      <c r="E2336" s="20">
        <v>27.42</v>
      </c>
      <c r="F2336" s="17">
        <v>280063</v>
      </c>
      <c r="G2336" s="19">
        <f>+B2336/C2336-1</f>
        <v>1.428061406640424E-3</v>
      </c>
    </row>
    <row r="2337" spans="1:7" x14ac:dyDescent="0.2">
      <c r="A2337" s="18">
        <v>42126</v>
      </c>
      <c r="B2337" s="20">
        <v>28</v>
      </c>
      <c r="C2337" s="20">
        <v>27.09</v>
      </c>
      <c r="D2337" s="20">
        <v>28.41</v>
      </c>
      <c r="E2337" s="20">
        <v>27.09</v>
      </c>
      <c r="F2337" s="17">
        <v>465828</v>
      </c>
      <c r="G2337" s="19">
        <f>+B2337/C2337-1</f>
        <v>3.3591731266149782E-2</v>
      </c>
    </row>
    <row r="2338" spans="1:7" x14ac:dyDescent="0.2">
      <c r="A2338" s="18">
        <v>42096</v>
      </c>
      <c r="B2338" s="20">
        <v>27.08</v>
      </c>
      <c r="C2338" s="20">
        <v>27.21</v>
      </c>
      <c r="D2338" s="20">
        <v>27.94</v>
      </c>
      <c r="E2338" s="20">
        <v>26.83</v>
      </c>
      <c r="F2338" s="17">
        <v>197553</v>
      </c>
      <c r="G2338" s="19">
        <f>+B2338/C2338-1</f>
        <v>-4.7776552737964773E-3</v>
      </c>
    </row>
    <row r="2339" spans="1:7" x14ac:dyDescent="0.2">
      <c r="A2339" s="18">
        <v>42065</v>
      </c>
      <c r="B2339" s="20">
        <v>27.58</v>
      </c>
      <c r="C2339" s="20">
        <v>26.1</v>
      </c>
      <c r="D2339" s="20">
        <v>27.81</v>
      </c>
      <c r="E2339" s="20">
        <v>26</v>
      </c>
      <c r="F2339" s="17">
        <v>463176</v>
      </c>
      <c r="G2339" s="19">
        <f>+B2339/C2339-1</f>
        <v>5.6704980842911645E-2</v>
      </c>
    </row>
    <row r="2340" spans="1:7" x14ac:dyDescent="0.2">
      <c r="A2340" s="18">
        <v>42037</v>
      </c>
      <c r="B2340" s="20">
        <v>26.09</v>
      </c>
      <c r="C2340" s="20">
        <v>26.07</v>
      </c>
      <c r="D2340" s="20">
        <v>27.1</v>
      </c>
      <c r="E2340" s="20">
        <v>25.28</v>
      </c>
      <c r="F2340" s="17">
        <v>567567</v>
      </c>
      <c r="G2340" s="19">
        <f>+B2340/C2340-1</f>
        <v>7.6716532412723915E-4</v>
      </c>
    </row>
    <row r="2341" spans="1:7" x14ac:dyDescent="0.2">
      <c r="A2341" s="14" t="s">
        <v>1538</v>
      </c>
      <c r="B2341" s="20">
        <v>26.17</v>
      </c>
      <c r="C2341" s="20">
        <v>27.27</v>
      </c>
      <c r="D2341" s="20">
        <v>27.78</v>
      </c>
      <c r="E2341" s="20">
        <v>25.13</v>
      </c>
      <c r="F2341" s="17">
        <v>851873</v>
      </c>
      <c r="G2341" s="19">
        <f>+B2341/C2341-1</f>
        <v>-4.0337367070040209E-2</v>
      </c>
    </row>
    <row r="2342" spans="1:7" x14ac:dyDescent="0.2">
      <c r="A2342" s="14" t="s">
        <v>1539</v>
      </c>
      <c r="B2342" s="20">
        <v>27.4</v>
      </c>
      <c r="C2342" s="20">
        <v>28.94</v>
      </c>
      <c r="D2342" s="20">
        <v>29.37</v>
      </c>
      <c r="E2342" s="20">
        <v>26.24</v>
      </c>
      <c r="F2342" s="17">
        <v>797902</v>
      </c>
      <c r="G2342" s="19">
        <f>+B2342/C2342-1</f>
        <v>-5.3213545266067808E-2</v>
      </c>
    </row>
    <row r="2343" spans="1:7" x14ac:dyDescent="0.2">
      <c r="A2343" s="14" t="s">
        <v>1540</v>
      </c>
      <c r="B2343" s="20">
        <v>28.76</v>
      </c>
      <c r="C2343" s="20">
        <v>28.47</v>
      </c>
      <c r="D2343" s="20">
        <v>30.2</v>
      </c>
      <c r="E2343" s="20">
        <v>27.81</v>
      </c>
      <c r="F2343" s="17">
        <v>1546190</v>
      </c>
      <c r="G2343" s="19">
        <f>+B2343/C2343-1</f>
        <v>1.0186160871092476E-2</v>
      </c>
    </row>
    <row r="2344" spans="1:7" x14ac:dyDescent="0.2">
      <c r="A2344" s="14" t="s">
        <v>1541</v>
      </c>
      <c r="B2344" s="20">
        <v>28.12</v>
      </c>
      <c r="C2344" s="20">
        <v>27.36</v>
      </c>
      <c r="D2344" s="20">
        <v>28.72</v>
      </c>
      <c r="E2344" s="20">
        <v>26.78</v>
      </c>
      <c r="F2344" s="17">
        <v>588545</v>
      </c>
      <c r="G2344" s="19">
        <f>+B2344/C2344-1</f>
        <v>2.7777777777777901E-2</v>
      </c>
    </row>
    <row r="2345" spans="1:7" x14ac:dyDescent="0.2">
      <c r="A2345" s="14" t="s">
        <v>1542</v>
      </c>
      <c r="B2345" s="20">
        <v>27.41</v>
      </c>
      <c r="C2345" s="20">
        <v>27.22</v>
      </c>
      <c r="D2345" s="20">
        <v>28.13</v>
      </c>
      <c r="E2345" s="20">
        <v>26.6</v>
      </c>
      <c r="F2345" s="17">
        <v>506696</v>
      </c>
      <c r="G2345" s="19">
        <f>+B2345/C2345-1</f>
        <v>6.9801616458486926E-3</v>
      </c>
    </row>
    <row r="2346" spans="1:7" x14ac:dyDescent="0.2">
      <c r="A2346" s="14" t="s">
        <v>1543</v>
      </c>
      <c r="B2346" s="20">
        <v>27.04</v>
      </c>
      <c r="C2346" s="20">
        <v>26.12</v>
      </c>
      <c r="D2346" s="20">
        <v>28.23</v>
      </c>
      <c r="E2346" s="20">
        <v>26.12</v>
      </c>
      <c r="F2346" s="17">
        <v>697709</v>
      </c>
      <c r="G2346" s="19">
        <f>+B2346/C2346-1</f>
        <v>3.522205206738116E-2</v>
      </c>
    </row>
    <row r="2347" spans="1:7" x14ac:dyDescent="0.2">
      <c r="A2347" s="14" t="s">
        <v>1544</v>
      </c>
      <c r="B2347" s="20">
        <v>26.28</v>
      </c>
      <c r="C2347" s="20">
        <v>25.35</v>
      </c>
      <c r="D2347" s="20">
        <v>26.38</v>
      </c>
      <c r="E2347" s="20">
        <v>24.57</v>
      </c>
      <c r="F2347" s="17">
        <v>415695</v>
      </c>
      <c r="G2347" s="19">
        <f>+B2347/C2347-1</f>
        <v>3.66863905325443E-2</v>
      </c>
    </row>
    <row r="2348" spans="1:7" x14ac:dyDescent="0.2">
      <c r="A2348" s="14" t="s">
        <v>1545</v>
      </c>
      <c r="B2348" s="20">
        <v>25.26</v>
      </c>
      <c r="C2348" s="20">
        <v>23.89</v>
      </c>
      <c r="D2348" s="20">
        <v>25.84</v>
      </c>
      <c r="E2348" s="20">
        <v>23.4</v>
      </c>
      <c r="F2348" s="17">
        <v>429769</v>
      </c>
      <c r="G2348" s="19">
        <f>+B2348/C2348-1</f>
        <v>5.7346169945583947E-2</v>
      </c>
    </row>
    <row r="2349" spans="1:7" x14ac:dyDescent="0.2">
      <c r="A2349" s="14" t="s">
        <v>1546</v>
      </c>
      <c r="B2349" s="20">
        <v>23.24</v>
      </c>
      <c r="C2349" s="20">
        <v>23.5</v>
      </c>
      <c r="D2349" s="20">
        <v>23.594999999999999</v>
      </c>
      <c r="E2349" s="20">
        <v>22.58</v>
      </c>
      <c r="F2349" s="17">
        <v>215796</v>
      </c>
      <c r="G2349" s="19">
        <f>+B2349/C2349-1</f>
        <v>-1.1063829787234081E-2</v>
      </c>
    </row>
    <row r="2350" spans="1:7" x14ac:dyDescent="0.2">
      <c r="A2350" s="14" t="s">
        <v>1547</v>
      </c>
      <c r="B2350" s="20">
        <v>23.49</v>
      </c>
      <c r="C2350" s="20">
        <v>23.5</v>
      </c>
      <c r="D2350" s="20">
        <v>23.898</v>
      </c>
      <c r="E2350" s="20">
        <v>23.06</v>
      </c>
      <c r="F2350" s="17">
        <v>254603</v>
      </c>
      <c r="G2350" s="19">
        <f>+B2350/C2350-1</f>
        <v>-4.2553191489369535E-4</v>
      </c>
    </row>
    <row r="2351" spans="1:7" x14ac:dyDescent="0.2">
      <c r="A2351" s="14" t="s">
        <v>1548</v>
      </c>
      <c r="B2351" s="20">
        <v>23.61</v>
      </c>
      <c r="C2351" s="20">
        <v>23.92</v>
      </c>
      <c r="D2351" s="20">
        <v>24.5</v>
      </c>
      <c r="E2351" s="20">
        <v>23.25</v>
      </c>
      <c r="F2351" s="17">
        <v>2855747</v>
      </c>
      <c r="G2351" s="19">
        <f>+B2351/C2351-1</f>
        <v>-1.2959866220735861E-2</v>
      </c>
    </row>
    <row r="2352" spans="1:7" x14ac:dyDescent="0.2">
      <c r="A2352" s="14" t="s">
        <v>1549</v>
      </c>
      <c r="B2352" s="20">
        <v>23.18</v>
      </c>
      <c r="C2352" s="20">
        <v>23.15</v>
      </c>
      <c r="D2352" s="20">
        <v>24.369</v>
      </c>
      <c r="E2352" s="20">
        <v>22.760100000000001</v>
      </c>
      <c r="F2352" s="17">
        <v>543099</v>
      </c>
      <c r="G2352" s="19">
        <f>+B2352/C2352-1</f>
        <v>1.2958963282938551E-3</v>
      </c>
    </row>
    <row r="2353" spans="1:7" x14ac:dyDescent="0.2">
      <c r="A2353" s="14" t="s">
        <v>1550</v>
      </c>
      <c r="B2353" s="20">
        <v>23.61</v>
      </c>
      <c r="C2353" s="20">
        <v>24.52</v>
      </c>
      <c r="D2353" s="20">
        <v>24.69</v>
      </c>
      <c r="E2353" s="20">
        <v>23.16</v>
      </c>
      <c r="F2353" s="17">
        <v>431578</v>
      </c>
      <c r="G2353" s="19">
        <f>+B2353/C2353-1</f>
        <v>-3.7112561174551417E-2</v>
      </c>
    </row>
    <row r="2354" spans="1:7" x14ac:dyDescent="0.2">
      <c r="A2354" s="18">
        <v>42339</v>
      </c>
      <c r="B2354" s="20">
        <v>24.68</v>
      </c>
      <c r="C2354" s="20">
        <v>24.85</v>
      </c>
      <c r="D2354" s="20">
        <v>25.27</v>
      </c>
      <c r="E2354" s="20">
        <v>24.07</v>
      </c>
      <c r="F2354" s="17">
        <v>239100</v>
      </c>
      <c r="G2354" s="19">
        <f>+B2354/C2354-1</f>
        <v>-6.8410462776660186E-3</v>
      </c>
    </row>
    <row r="2355" spans="1:7" x14ac:dyDescent="0.2">
      <c r="A2355" s="18">
        <v>42248</v>
      </c>
      <c r="B2355" s="20">
        <v>25.43</v>
      </c>
      <c r="C2355" s="20">
        <v>26.72</v>
      </c>
      <c r="D2355" s="20">
        <v>26.95</v>
      </c>
      <c r="E2355" s="20">
        <v>25.18</v>
      </c>
      <c r="F2355" s="17">
        <v>111800</v>
      </c>
      <c r="G2355" s="19">
        <f>+B2355/C2355-1</f>
        <v>-4.8278443113772385E-2</v>
      </c>
    </row>
    <row r="2356" spans="1:7" x14ac:dyDescent="0.2">
      <c r="A2356" s="18">
        <v>42217</v>
      </c>
      <c r="B2356" s="20">
        <v>26.42</v>
      </c>
      <c r="C2356" s="20">
        <v>25.81</v>
      </c>
      <c r="D2356" s="20">
        <v>27</v>
      </c>
      <c r="E2356" s="20">
        <v>25.67</v>
      </c>
      <c r="F2356" s="17">
        <v>173184</v>
      </c>
      <c r="G2356" s="19">
        <f>+B2356/C2356-1</f>
        <v>2.3634250290585079E-2</v>
      </c>
    </row>
    <row r="2357" spans="1:7" x14ac:dyDescent="0.2">
      <c r="A2357" s="18">
        <v>42186</v>
      </c>
      <c r="B2357" s="20">
        <v>25.34</v>
      </c>
      <c r="C2357" s="20">
        <v>24.62</v>
      </c>
      <c r="D2357" s="20">
        <v>25.48</v>
      </c>
      <c r="E2357" s="20">
        <v>24.5</v>
      </c>
      <c r="F2357" s="17">
        <v>77333</v>
      </c>
      <c r="G2357" s="19">
        <f>+B2357/C2357-1</f>
        <v>2.9244516653127439E-2</v>
      </c>
    </row>
    <row r="2358" spans="1:7" x14ac:dyDescent="0.2">
      <c r="A2358" s="18">
        <v>42156</v>
      </c>
      <c r="B2358" s="20">
        <v>24.56</v>
      </c>
      <c r="C2358" s="20">
        <v>25.28</v>
      </c>
      <c r="D2358" s="20">
        <v>25.55</v>
      </c>
      <c r="E2358" s="20">
        <v>24.3</v>
      </c>
      <c r="F2358" s="17">
        <v>89889</v>
      </c>
      <c r="G2358" s="19">
        <f>+B2358/C2358-1</f>
        <v>-2.8481012658227889E-2</v>
      </c>
    </row>
    <row r="2359" spans="1:7" x14ac:dyDescent="0.2">
      <c r="A2359" s="18">
        <v>42125</v>
      </c>
      <c r="B2359" s="20">
        <v>25.18</v>
      </c>
      <c r="C2359" s="20">
        <v>25.95</v>
      </c>
      <c r="D2359" s="20">
        <v>25.95</v>
      </c>
      <c r="E2359" s="20">
        <v>25.08</v>
      </c>
      <c r="F2359" s="17">
        <v>58706</v>
      </c>
      <c r="G2359" s="19">
        <f>+B2359/C2359-1</f>
        <v>-2.967244701348748E-2</v>
      </c>
    </row>
    <row r="2360" spans="1:7" x14ac:dyDescent="0.2">
      <c r="A2360" s="18">
        <v>42036</v>
      </c>
      <c r="B2360" s="20">
        <v>26.06</v>
      </c>
      <c r="C2360" s="20">
        <v>26.29</v>
      </c>
      <c r="D2360" s="20">
        <v>26.47</v>
      </c>
      <c r="E2360" s="20">
        <v>25.62</v>
      </c>
      <c r="F2360" s="17">
        <v>87488</v>
      </c>
      <c r="G2360" s="19">
        <f>+B2360/C2360-1</f>
        <v>-8.7485736021301053E-3</v>
      </c>
    </row>
    <row r="2361" spans="1:7" x14ac:dyDescent="0.2">
      <c r="A2361" s="14" t="s">
        <v>1551</v>
      </c>
      <c r="B2361" s="20">
        <v>26.33</v>
      </c>
      <c r="C2361" s="20">
        <v>26.18</v>
      </c>
      <c r="D2361" s="20">
        <v>26.98</v>
      </c>
      <c r="E2361" s="20">
        <v>26</v>
      </c>
      <c r="F2361" s="17">
        <v>61945</v>
      </c>
      <c r="G2361" s="19">
        <f>+B2361/C2361-1</f>
        <v>5.7295645530939243E-3</v>
      </c>
    </row>
    <row r="2362" spans="1:7" x14ac:dyDescent="0.2">
      <c r="A2362" s="14" t="s">
        <v>1552</v>
      </c>
      <c r="B2362" s="20">
        <v>26.07</v>
      </c>
      <c r="C2362" s="20">
        <v>26.1</v>
      </c>
      <c r="D2362" s="20">
        <v>26.59</v>
      </c>
      <c r="E2362" s="20">
        <v>25.84</v>
      </c>
      <c r="F2362" s="17">
        <v>37843</v>
      </c>
      <c r="G2362" s="19">
        <f>+B2362/C2362-1</f>
        <v>-1.1494252873563982E-3</v>
      </c>
    </row>
    <row r="2363" spans="1:7" x14ac:dyDescent="0.2">
      <c r="A2363" s="14" t="s">
        <v>1553</v>
      </c>
      <c r="B2363" s="20">
        <v>26.24</v>
      </c>
      <c r="C2363" s="20">
        <v>26.6</v>
      </c>
      <c r="D2363" s="20">
        <v>26.81</v>
      </c>
      <c r="E2363" s="20">
        <v>25.59</v>
      </c>
      <c r="F2363" s="17">
        <v>63208</v>
      </c>
      <c r="G2363" s="19">
        <f>+B2363/C2363-1</f>
        <v>-1.3533834586466287E-2</v>
      </c>
    </row>
    <row r="2364" spans="1:7" x14ac:dyDescent="0.2">
      <c r="A2364" s="14" t="s">
        <v>1554</v>
      </c>
      <c r="B2364" s="20">
        <v>26.68</v>
      </c>
      <c r="C2364" s="20">
        <v>26.58</v>
      </c>
      <c r="D2364" s="20">
        <v>27.11</v>
      </c>
      <c r="E2364" s="20">
        <v>26.33</v>
      </c>
      <c r="F2364" s="17">
        <v>105022</v>
      </c>
      <c r="G2364" s="19">
        <f>+B2364/C2364-1</f>
        <v>3.762227238525151E-3</v>
      </c>
    </row>
    <row r="2365" spans="1:7" x14ac:dyDescent="0.2">
      <c r="A2365" s="14" t="s">
        <v>1555</v>
      </c>
      <c r="B2365" s="20">
        <v>26.49</v>
      </c>
      <c r="C2365" s="20">
        <v>27.21</v>
      </c>
      <c r="D2365" s="20">
        <v>27.21</v>
      </c>
      <c r="E2365" s="20">
        <v>26.01</v>
      </c>
      <c r="F2365" s="17">
        <v>57302</v>
      </c>
      <c r="G2365" s="19">
        <f>+B2365/C2365-1</f>
        <v>-2.6460859977949336E-2</v>
      </c>
    </row>
    <row r="2366" spans="1:7" x14ac:dyDescent="0.2">
      <c r="A2366" s="14" t="s">
        <v>1556</v>
      </c>
      <c r="B2366" s="20">
        <v>27.37</v>
      </c>
      <c r="C2366" s="20">
        <v>28.5</v>
      </c>
      <c r="D2366" s="20">
        <v>28.5</v>
      </c>
      <c r="E2366" s="20">
        <v>26.75</v>
      </c>
      <c r="F2366" s="17">
        <v>69086</v>
      </c>
      <c r="G2366" s="19">
        <f>+B2366/C2366-1</f>
        <v>-3.9649122807017489E-2</v>
      </c>
    </row>
    <row r="2367" spans="1:7" x14ac:dyDescent="0.2">
      <c r="A2367" s="14" t="s">
        <v>1557</v>
      </c>
      <c r="B2367" s="20">
        <v>28.43</v>
      </c>
      <c r="C2367" s="20">
        <v>27.35</v>
      </c>
      <c r="D2367" s="20">
        <v>28.84</v>
      </c>
      <c r="E2367" s="20">
        <v>27.180099999999999</v>
      </c>
      <c r="F2367" s="17">
        <v>101525</v>
      </c>
      <c r="G2367" s="19">
        <f>+B2367/C2367-1</f>
        <v>3.9488117001828194E-2</v>
      </c>
    </row>
    <row r="2368" spans="1:7" x14ac:dyDescent="0.2">
      <c r="A2368" s="14" t="s">
        <v>1558</v>
      </c>
      <c r="B2368" s="20">
        <v>27.21</v>
      </c>
      <c r="C2368" s="20">
        <v>27.58</v>
      </c>
      <c r="D2368" s="20">
        <v>27.58</v>
      </c>
      <c r="E2368" s="20">
        <v>27.07</v>
      </c>
      <c r="F2368" s="17">
        <v>80192</v>
      </c>
      <c r="G2368" s="19">
        <f>+B2368/C2368-1</f>
        <v>-1.3415518491660561E-2</v>
      </c>
    </row>
    <row r="2369" spans="1:7" x14ac:dyDescent="0.2">
      <c r="A2369" s="14" t="s">
        <v>1559</v>
      </c>
      <c r="B2369" s="20">
        <v>27.58</v>
      </c>
      <c r="C2369" s="20">
        <v>27.5</v>
      </c>
      <c r="D2369" s="20">
        <v>28.14</v>
      </c>
      <c r="E2369" s="20">
        <v>26.87</v>
      </c>
      <c r="F2369" s="17">
        <v>128029</v>
      </c>
      <c r="G2369" s="19">
        <f>+B2369/C2369-1</f>
        <v>2.9090909090907502E-3</v>
      </c>
    </row>
    <row r="2370" spans="1:7" x14ac:dyDescent="0.2">
      <c r="A2370" s="14" t="s">
        <v>1560</v>
      </c>
      <c r="B2370" s="20">
        <v>27.31</v>
      </c>
      <c r="C2370" s="20">
        <v>26.63</v>
      </c>
      <c r="D2370" s="20">
        <v>27.399100000000001</v>
      </c>
      <c r="E2370" s="20">
        <v>26.11</v>
      </c>
      <c r="F2370" s="17">
        <v>107564</v>
      </c>
      <c r="G2370" s="19">
        <f>+B2370/C2370-1</f>
        <v>2.5535110777318737E-2</v>
      </c>
    </row>
    <row r="2371" spans="1:7" x14ac:dyDescent="0.2">
      <c r="A2371" s="14" t="s">
        <v>1561</v>
      </c>
      <c r="B2371" s="20">
        <v>26.59</v>
      </c>
      <c r="C2371" s="20">
        <v>23.99</v>
      </c>
      <c r="D2371" s="20">
        <v>26.88</v>
      </c>
      <c r="E2371" s="20">
        <v>23.880099999999999</v>
      </c>
      <c r="F2371" s="17">
        <v>173934</v>
      </c>
      <c r="G2371" s="19">
        <f>+B2371/C2371-1</f>
        <v>0.10837849103793262</v>
      </c>
    </row>
    <row r="2372" spans="1:7" x14ac:dyDescent="0.2">
      <c r="A2372" s="14" t="s">
        <v>1562</v>
      </c>
      <c r="B2372" s="20">
        <v>24.24</v>
      </c>
      <c r="C2372" s="20">
        <v>24.44</v>
      </c>
      <c r="D2372" s="20">
        <v>24.75</v>
      </c>
      <c r="E2372" s="20">
        <v>23.48</v>
      </c>
      <c r="F2372" s="17">
        <v>111909</v>
      </c>
      <c r="G2372" s="19">
        <f>+B2372/C2372-1</f>
        <v>-8.1833060556465442E-3</v>
      </c>
    </row>
    <row r="2373" spans="1:7" x14ac:dyDescent="0.2">
      <c r="A2373" s="18">
        <v>41985</v>
      </c>
      <c r="B2373" s="20">
        <v>24.46</v>
      </c>
      <c r="C2373" s="20">
        <v>25.19</v>
      </c>
      <c r="D2373" s="20">
        <v>25.369</v>
      </c>
      <c r="E2373" s="20">
        <v>23.8</v>
      </c>
      <c r="F2373" s="17">
        <v>149371</v>
      </c>
      <c r="G2373" s="19">
        <f>+B2373/C2373-1</f>
        <v>-2.8979753870583602E-2</v>
      </c>
    </row>
    <row r="2374" spans="1:7" x14ac:dyDescent="0.2">
      <c r="A2374" s="18">
        <v>41955</v>
      </c>
      <c r="B2374" s="20">
        <v>25.64</v>
      </c>
      <c r="C2374" s="20">
        <v>26.5</v>
      </c>
      <c r="D2374" s="20">
        <v>27.21</v>
      </c>
      <c r="E2374" s="20">
        <v>25.39</v>
      </c>
      <c r="F2374" s="17">
        <v>109021</v>
      </c>
      <c r="G2374" s="19">
        <f>+B2374/C2374-1</f>
        <v>-3.2452830188679171E-2</v>
      </c>
    </row>
    <row r="2375" spans="1:7" x14ac:dyDescent="0.2">
      <c r="A2375" s="18">
        <v>41924</v>
      </c>
      <c r="B2375" s="20">
        <v>26.59</v>
      </c>
      <c r="C2375" s="20">
        <v>27.24</v>
      </c>
      <c r="D2375" s="20">
        <v>27.4499</v>
      </c>
      <c r="E2375" s="20">
        <v>26.17</v>
      </c>
      <c r="F2375" s="17">
        <v>72735</v>
      </c>
      <c r="G2375" s="19">
        <f>+B2375/C2375-1</f>
        <v>-2.3861967694566721E-2</v>
      </c>
    </row>
    <row r="2376" spans="1:7" x14ac:dyDescent="0.2">
      <c r="A2376" s="18">
        <v>41894</v>
      </c>
      <c r="B2376" s="20">
        <v>27.39</v>
      </c>
      <c r="C2376" s="20">
        <v>26</v>
      </c>
      <c r="D2376" s="20">
        <v>27.439900000000002</v>
      </c>
      <c r="E2376" s="20">
        <v>25.25</v>
      </c>
      <c r="F2376" s="17">
        <v>114047</v>
      </c>
      <c r="G2376" s="19">
        <f>+B2376/C2376-1</f>
        <v>5.3461538461538449E-2</v>
      </c>
    </row>
    <row r="2377" spans="1:7" x14ac:dyDescent="0.2">
      <c r="A2377" s="18">
        <v>41863</v>
      </c>
      <c r="B2377" s="20">
        <v>26.42</v>
      </c>
      <c r="C2377" s="20">
        <v>27.35</v>
      </c>
      <c r="D2377" s="20">
        <v>27.51</v>
      </c>
      <c r="E2377" s="20">
        <v>26.29</v>
      </c>
      <c r="F2377" s="17">
        <v>86494</v>
      </c>
      <c r="G2377" s="19">
        <f>+B2377/C2377-1</f>
        <v>-3.4003656307129759E-2</v>
      </c>
    </row>
    <row r="2378" spans="1:7" x14ac:dyDescent="0.2">
      <c r="A2378" s="18">
        <v>41771</v>
      </c>
      <c r="B2378" s="20">
        <v>27.33</v>
      </c>
      <c r="C2378" s="20">
        <v>27.11</v>
      </c>
      <c r="D2378" s="20">
        <v>27.59</v>
      </c>
      <c r="E2378" s="20">
        <v>27.11</v>
      </c>
      <c r="F2378" s="17">
        <v>63044</v>
      </c>
      <c r="G2378" s="19">
        <f>+B2378/C2378-1</f>
        <v>8.1150866838803903E-3</v>
      </c>
    </row>
    <row r="2379" spans="1:7" x14ac:dyDescent="0.2">
      <c r="A2379" s="18">
        <v>41741</v>
      </c>
      <c r="B2379" s="20">
        <v>27.27</v>
      </c>
      <c r="C2379" s="20">
        <v>26.81</v>
      </c>
      <c r="D2379" s="20">
        <v>27.96</v>
      </c>
      <c r="E2379" s="20">
        <v>26.11</v>
      </c>
      <c r="F2379" s="17">
        <v>131098</v>
      </c>
      <c r="G2379" s="19">
        <f>+B2379/C2379-1</f>
        <v>1.715777694889975E-2</v>
      </c>
    </row>
    <row r="2380" spans="1:7" x14ac:dyDescent="0.2">
      <c r="A2380" s="18">
        <v>41710</v>
      </c>
      <c r="B2380" s="20">
        <v>26.92</v>
      </c>
      <c r="C2380" s="20">
        <v>26.81</v>
      </c>
      <c r="D2380" s="20">
        <v>27</v>
      </c>
      <c r="E2380" s="20">
        <v>25.76</v>
      </c>
      <c r="F2380" s="17">
        <v>226684</v>
      </c>
      <c r="G2380" s="19">
        <f>+B2380/C2380-1</f>
        <v>4.1029466616935295E-3</v>
      </c>
    </row>
    <row r="2381" spans="1:7" x14ac:dyDescent="0.2">
      <c r="A2381" s="18">
        <v>41682</v>
      </c>
      <c r="B2381" s="20">
        <v>27.6</v>
      </c>
      <c r="C2381" s="20">
        <v>28.86</v>
      </c>
      <c r="D2381" s="20">
        <v>29.26</v>
      </c>
      <c r="E2381" s="20">
        <v>26.93</v>
      </c>
      <c r="F2381" s="17">
        <v>296205</v>
      </c>
      <c r="G2381" s="19">
        <f>+B2381/C2381-1</f>
        <v>-4.3659043659043606E-2</v>
      </c>
    </row>
    <row r="2382" spans="1:7" x14ac:dyDescent="0.2">
      <c r="A2382" s="18">
        <v>41651</v>
      </c>
      <c r="B2382" s="20">
        <v>28.38</v>
      </c>
      <c r="C2382" s="20">
        <v>28.83</v>
      </c>
      <c r="D2382" s="20">
        <v>29.1312</v>
      </c>
      <c r="E2382" s="20">
        <v>28</v>
      </c>
      <c r="F2382" s="17">
        <v>115677</v>
      </c>
      <c r="G2382" s="19">
        <f>+B2382/C2382-1</f>
        <v>-1.5608740894901163E-2</v>
      </c>
    </row>
    <row r="2383" spans="1:7" x14ac:dyDescent="0.2">
      <c r="A2383" s="14" t="s">
        <v>1563</v>
      </c>
      <c r="B2383" s="20">
        <v>28.75</v>
      </c>
      <c r="C2383" s="20">
        <v>28.45</v>
      </c>
      <c r="D2383" s="20">
        <v>29.42</v>
      </c>
      <c r="E2383" s="20">
        <v>28.31</v>
      </c>
      <c r="F2383" s="17">
        <v>114485</v>
      </c>
      <c r="G2383" s="19">
        <f>+B2383/C2383-1</f>
        <v>1.0544815465729274E-2</v>
      </c>
    </row>
    <row r="2384" spans="1:7" x14ac:dyDescent="0.2">
      <c r="A2384" s="14" t="s">
        <v>1564</v>
      </c>
      <c r="B2384" s="20">
        <v>28.29</v>
      </c>
      <c r="C2384" s="20">
        <v>27.94</v>
      </c>
      <c r="D2384" s="20">
        <v>28.73</v>
      </c>
      <c r="E2384" s="20">
        <v>27.542999999999999</v>
      </c>
      <c r="F2384" s="17">
        <v>188922</v>
      </c>
      <c r="G2384" s="19">
        <f>+B2384/C2384-1</f>
        <v>1.252684323550457E-2</v>
      </c>
    </row>
    <row r="2385" spans="1:7" x14ac:dyDescent="0.2">
      <c r="A2385" s="14" t="s">
        <v>1565</v>
      </c>
      <c r="B2385" s="20">
        <v>27.68</v>
      </c>
      <c r="C2385" s="20">
        <v>27.58</v>
      </c>
      <c r="D2385" s="20">
        <v>27.789899999999999</v>
      </c>
      <c r="E2385" s="20">
        <v>26.5</v>
      </c>
      <c r="F2385" s="17">
        <v>320571</v>
      </c>
      <c r="G2385" s="19">
        <f>+B2385/C2385-1</f>
        <v>3.6258158085569203E-3</v>
      </c>
    </row>
    <row r="2386" spans="1:7" x14ac:dyDescent="0.2">
      <c r="A2386" s="14" t="s">
        <v>1566</v>
      </c>
      <c r="B2386" s="20">
        <v>27.47</v>
      </c>
      <c r="C2386" s="20">
        <v>27.17</v>
      </c>
      <c r="D2386" s="20">
        <v>28.41</v>
      </c>
      <c r="E2386" s="20">
        <v>27.17</v>
      </c>
      <c r="F2386" s="17">
        <v>250673</v>
      </c>
      <c r="G2386" s="19">
        <f>+B2386/C2386-1</f>
        <v>1.1041589988958211E-2</v>
      </c>
    </row>
    <row r="2387" spans="1:7" x14ac:dyDescent="0.2">
      <c r="A2387" s="14" t="s">
        <v>1567</v>
      </c>
      <c r="B2387" s="20">
        <v>26.93</v>
      </c>
      <c r="C2387" s="20">
        <v>26.56</v>
      </c>
      <c r="D2387" s="20">
        <v>27.72</v>
      </c>
      <c r="E2387" s="20">
        <v>26.07</v>
      </c>
      <c r="F2387" s="17">
        <v>202157</v>
      </c>
      <c r="G2387" s="19">
        <f>+B2387/C2387-1</f>
        <v>1.3930722891566383E-2</v>
      </c>
    </row>
    <row r="2388" spans="1:7" x14ac:dyDescent="0.2">
      <c r="A2388" s="14" t="s">
        <v>1568</v>
      </c>
      <c r="B2388" s="20">
        <v>26.1</v>
      </c>
      <c r="C2388" s="20">
        <v>25.65</v>
      </c>
      <c r="D2388" s="20">
        <v>26.29</v>
      </c>
      <c r="E2388" s="20">
        <v>25.54</v>
      </c>
      <c r="F2388" s="17">
        <v>121791</v>
      </c>
      <c r="G2388" s="19">
        <f>+B2388/C2388-1</f>
        <v>1.7543859649122862E-2</v>
      </c>
    </row>
    <row r="2389" spans="1:7" x14ac:dyDescent="0.2">
      <c r="A2389" s="14" t="s">
        <v>1569</v>
      </c>
      <c r="B2389" s="20">
        <v>25.69</v>
      </c>
      <c r="C2389" s="20">
        <v>24.96</v>
      </c>
      <c r="D2389" s="20">
        <v>26.33</v>
      </c>
      <c r="E2389" s="20">
        <v>24.61</v>
      </c>
      <c r="F2389" s="17">
        <v>154297</v>
      </c>
      <c r="G2389" s="19">
        <f>+B2389/C2389-1</f>
        <v>2.9246794871794934E-2</v>
      </c>
    </row>
    <row r="2390" spans="1:7" x14ac:dyDescent="0.2">
      <c r="A2390" s="14" t="s">
        <v>1570</v>
      </c>
      <c r="B2390" s="20">
        <v>24.84</v>
      </c>
      <c r="C2390" s="20">
        <v>25.1</v>
      </c>
      <c r="D2390" s="20">
        <v>25.1</v>
      </c>
      <c r="E2390" s="20">
        <v>24.710100000000001</v>
      </c>
      <c r="F2390" s="17">
        <v>246271</v>
      </c>
      <c r="G2390" s="19">
        <f>+B2390/C2390-1</f>
        <v>-1.035856573705185E-2</v>
      </c>
    </row>
    <row r="2391" spans="1:7" x14ac:dyDescent="0.2">
      <c r="A2391" s="14" t="s">
        <v>1571</v>
      </c>
      <c r="B2391" s="20">
        <v>24.85</v>
      </c>
      <c r="C2391" s="20">
        <v>23.84</v>
      </c>
      <c r="D2391" s="20">
        <v>25.46</v>
      </c>
      <c r="E2391" s="20">
        <v>23.55</v>
      </c>
      <c r="F2391" s="17">
        <v>421024</v>
      </c>
      <c r="G2391" s="19">
        <f>+B2391/C2391-1</f>
        <v>4.2365771812080677E-2</v>
      </c>
    </row>
    <row r="2392" spans="1:7" x14ac:dyDescent="0.2">
      <c r="A2392" s="14" t="s">
        <v>1572</v>
      </c>
      <c r="B2392" s="20">
        <v>23.69</v>
      </c>
      <c r="C2392" s="20">
        <v>22.73</v>
      </c>
      <c r="D2392" s="20">
        <v>23.78</v>
      </c>
      <c r="E2392" s="20">
        <v>22.310099999999998</v>
      </c>
      <c r="F2392" s="17">
        <v>174461</v>
      </c>
      <c r="G2392" s="19">
        <f>+B2392/C2392-1</f>
        <v>4.2234931808183163E-2</v>
      </c>
    </row>
    <row r="2393" spans="1:7" x14ac:dyDescent="0.2">
      <c r="A2393" s="14" t="s">
        <v>1573</v>
      </c>
      <c r="B2393" s="20">
        <v>22.6</v>
      </c>
      <c r="C2393" s="20">
        <v>22.35</v>
      </c>
      <c r="D2393" s="20">
        <v>23.33</v>
      </c>
      <c r="E2393" s="20">
        <v>22.221</v>
      </c>
      <c r="F2393" s="17">
        <v>92129</v>
      </c>
      <c r="G2393" s="19">
        <f>+B2393/C2393-1</f>
        <v>1.1185682326621871E-2</v>
      </c>
    </row>
    <row r="2394" spans="1:7" x14ac:dyDescent="0.2">
      <c r="A2394" s="18">
        <v>41984</v>
      </c>
      <c r="B2394" s="20">
        <v>22.35</v>
      </c>
      <c r="C2394" s="20">
        <v>22.19</v>
      </c>
      <c r="D2394" s="20">
        <v>22.776700000000002</v>
      </c>
      <c r="E2394" s="20">
        <v>22.13</v>
      </c>
      <c r="F2394" s="17">
        <v>93966</v>
      </c>
      <c r="G2394" s="19">
        <f>+B2394/C2394-1</f>
        <v>7.2104551599820876E-3</v>
      </c>
    </row>
    <row r="2395" spans="1:7" x14ac:dyDescent="0.2">
      <c r="A2395" s="18">
        <v>41954</v>
      </c>
      <c r="B2395" s="20">
        <v>22.5</v>
      </c>
      <c r="C2395" s="20">
        <v>22.22</v>
      </c>
      <c r="D2395" s="20">
        <v>23.37</v>
      </c>
      <c r="E2395" s="20">
        <v>22.18</v>
      </c>
      <c r="F2395" s="17">
        <v>248601</v>
      </c>
      <c r="G2395" s="19">
        <f>+B2395/C2395-1</f>
        <v>1.2601260126012592E-2</v>
      </c>
    </row>
    <row r="2396" spans="1:7" x14ac:dyDescent="0.2">
      <c r="A2396" s="18">
        <v>41923</v>
      </c>
      <c r="B2396" s="20">
        <v>22.07</v>
      </c>
      <c r="C2396" s="20">
        <v>21.44</v>
      </c>
      <c r="D2396" s="20">
        <v>22.08</v>
      </c>
      <c r="E2396" s="20">
        <v>21.16</v>
      </c>
      <c r="F2396" s="17">
        <v>222725</v>
      </c>
      <c r="G2396" s="19">
        <f>+B2396/C2396-1</f>
        <v>2.9384328358208922E-2</v>
      </c>
    </row>
    <row r="2397" spans="1:7" x14ac:dyDescent="0.2">
      <c r="A2397" s="18">
        <v>41831</v>
      </c>
      <c r="B2397" s="20">
        <v>21.42</v>
      </c>
      <c r="C2397" s="20">
        <v>21.52</v>
      </c>
      <c r="D2397" s="20">
        <v>21.65</v>
      </c>
      <c r="E2397" s="20">
        <v>21.09</v>
      </c>
      <c r="F2397" s="17">
        <v>133337</v>
      </c>
      <c r="G2397" s="19">
        <f>+B2397/C2397-1</f>
        <v>-4.6468401486987609E-3</v>
      </c>
    </row>
    <row r="2398" spans="1:7" x14ac:dyDescent="0.2">
      <c r="A2398" s="18">
        <v>41801</v>
      </c>
      <c r="B2398" s="20">
        <v>21.59</v>
      </c>
      <c r="C2398" s="20">
        <v>21.26</v>
      </c>
      <c r="D2398" s="20">
        <v>22.49</v>
      </c>
      <c r="E2398" s="20">
        <v>21</v>
      </c>
      <c r="F2398" s="17">
        <v>252987</v>
      </c>
      <c r="G2398" s="19">
        <f>+B2398/C2398-1</f>
        <v>1.5522107243649996E-2</v>
      </c>
    </row>
    <row r="2399" spans="1:7" x14ac:dyDescent="0.2">
      <c r="A2399" s="18">
        <v>41770</v>
      </c>
      <c r="B2399" s="20">
        <v>21.15</v>
      </c>
      <c r="C2399" s="20">
        <v>18.62</v>
      </c>
      <c r="D2399" s="20">
        <v>22.11</v>
      </c>
      <c r="E2399" s="20">
        <v>18.62</v>
      </c>
      <c r="F2399" s="17">
        <v>677786</v>
      </c>
      <c r="G2399" s="19">
        <f>+B2399/C2399-1</f>
        <v>0.13587540279269583</v>
      </c>
    </row>
    <row r="2400" spans="1:7" x14ac:dyDescent="0.2">
      <c r="A2400" s="18">
        <v>41740</v>
      </c>
      <c r="B2400" s="20">
        <v>17.73</v>
      </c>
      <c r="C2400" s="20">
        <v>17.68</v>
      </c>
      <c r="D2400" s="20">
        <v>18.079999999999998</v>
      </c>
      <c r="E2400" s="20">
        <v>17.579999999999998</v>
      </c>
      <c r="F2400" s="17">
        <v>145539</v>
      </c>
      <c r="G2400" s="19">
        <f>+B2400/C2400-1</f>
        <v>2.8280542986425239E-3</v>
      </c>
    </row>
    <row r="2401" spans="1:7" x14ac:dyDescent="0.2">
      <c r="A2401" s="18">
        <v>41709</v>
      </c>
      <c r="B2401" s="20">
        <v>17.68</v>
      </c>
      <c r="C2401" s="20">
        <v>17.82</v>
      </c>
      <c r="D2401" s="20">
        <v>17.9175</v>
      </c>
      <c r="E2401" s="20">
        <v>17.600000000000001</v>
      </c>
      <c r="F2401" s="17">
        <v>49846</v>
      </c>
      <c r="G2401" s="19">
        <f>+B2401/C2401-1</f>
        <v>-7.8563411896745983E-3</v>
      </c>
    </row>
    <row r="2402" spans="1:7" x14ac:dyDescent="0.2">
      <c r="A2402" s="14" t="s">
        <v>1574</v>
      </c>
      <c r="B2402" s="20">
        <v>17.75</v>
      </c>
      <c r="C2402" s="20">
        <v>17.8</v>
      </c>
      <c r="D2402" s="20">
        <v>17.88</v>
      </c>
      <c r="E2402" s="20">
        <v>17.54</v>
      </c>
      <c r="F2402" s="17">
        <v>55632</v>
      </c>
      <c r="G2402" s="19">
        <f>+B2402/C2402-1</f>
        <v>-2.8089887640450062E-3</v>
      </c>
    </row>
    <row r="2403" spans="1:7" x14ac:dyDescent="0.2">
      <c r="A2403" s="14" t="s">
        <v>1575</v>
      </c>
      <c r="B2403" s="20">
        <v>17.43</v>
      </c>
      <c r="C2403" s="20">
        <v>16.79</v>
      </c>
      <c r="D2403" s="20">
        <v>17.47</v>
      </c>
      <c r="E2403" s="20">
        <v>16.739999999999998</v>
      </c>
      <c r="F2403" s="17">
        <v>108271</v>
      </c>
      <c r="G2403" s="19">
        <f>+B2403/C2403-1</f>
        <v>3.811792733770103E-2</v>
      </c>
    </row>
    <row r="2404" spans="1:7" x14ac:dyDescent="0.2">
      <c r="A2404" s="14" t="s">
        <v>1576</v>
      </c>
      <c r="B2404" s="20">
        <v>16.77</v>
      </c>
      <c r="C2404" s="20">
        <v>16.95</v>
      </c>
      <c r="D2404" s="20">
        <v>17.129899999999999</v>
      </c>
      <c r="E2404" s="20">
        <v>16.681000000000001</v>
      </c>
      <c r="F2404" s="17">
        <v>65922</v>
      </c>
      <c r="G2404" s="19">
        <f>+B2404/C2404-1</f>
        <v>-1.0619469026548645E-2</v>
      </c>
    </row>
    <row r="2405" spans="1:7" x14ac:dyDescent="0.2">
      <c r="A2405" s="14" t="s">
        <v>1577</v>
      </c>
      <c r="B2405" s="20">
        <v>16.91</v>
      </c>
      <c r="C2405" s="20">
        <v>16.600000000000001</v>
      </c>
      <c r="D2405" s="20">
        <v>17.32</v>
      </c>
      <c r="E2405" s="20">
        <v>16.600000000000001</v>
      </c>
      <c r="F2405" s="17">
        <v>97736</v>
      </c>
      <c r="G2405" s="19">
        <f>+B2405/C2405-1</f>
        <v>1.8674698795180689E-2</v>
      </c>
    </row>
    <row r="2406" spans="1:7" x14ac:dyDescent="0.2">
      <c r="A2406" s="14" t="s">
        <v>1578</v>
      </c>
      <c r="B2406" s="20">
        <v>16.57</v>
      </c>
      <c r="C2406" s="20">
        <v>16.47</v>
      </c>
      <c r="D2406" s="20">
        <v>16.8</v>
      </c>
      <c r="E2406" s="20">
        <v>16.34</v>
      </c>
      <c r="F2406" s="17">
        <v>46934</v>
      </c>
      <c r="G2406" s="19">
        <f>+B2406/C2406-1</f>
        <v>6.0716454159077671E-3</v>
      </c>
    </row>
    <row r="2407" spans="1:7" x14ac:dyDescent="0.2">
      <c r="A2407" s="14" t="s">
        <v>1579</v>
      </c>
      <c r="B2407" s="20">
        <v>16.510000000000002</v>
      </c>
      <c r="C2407" s="20">
        <v>16.600000000000001</v>
      </c>
      <c r="D2407" s="20">
        <v>16.649999999999999</v>
      </c>
      <c r="E2407" s="20">
        <v>16.32</v>
      </c>
      <c r="F2407" s="17">
        <v>39602</v>
      </c>
      <c r="G2407" s="19">
        <f>+B2407/C2407-1</f>
        <v>-5.4216867469879526E-3</v>
      </c>
    </row>
    <row r="2408" spans="1:7" x14ac:dyDescent="0.2">
      <c r="A2408" s="14" t="s">
        <v>1580</v>
      </c>
      <c r="B2408" s="20">
        <v>16.53</v>
      </c>
      <c r="C2408" s="20">
        <v>16.55</v>
      </c>
      <c r="D2408" s="20">
        <v>16.89</v>
      </c>
      <c r="E2408" s="20">
        <v>16.38</v>
      </c>
      <c r="F2408" s="17">
        <v>68720</v>
      </c>
      <c r="G2408" s="19">
        <f>+B2408/C2408-1</f>
        <v>-1.2084592145015227E-3</v>
      </c>
    </row>
    <row r="2409" spans="1:7" x14ac:dyDescent="0.2">
      <c r="A2409" s="14" t="s">
        <v>1581</v>
      </c>
      <c r="B2409" s="20">
        <v>16.48</v>
      </c>
      <c r="C2409" s="20">
        <v>16.670000000000002</v>
      </c>
      <c r="D2409" s="20">
        <v>16.734999999999999</v>
      </c>
      <c r="E2409" s="20">
        <v>16.38</v>
      </c>
      <c r="F2409" s="17">
        <v>71408</v>
      </c>
      <c r="G2409" s="19">
        <f>+B2409/C2409-1</f>
        <v>-1.1397720455908922E-2</v>
      </c>
    </row>
    <row r="2410" spans="1:7" x14ac:dyDescent="0.2">
      <c r="A2410" s="14" t="s">
        <v>1582</v>
      </c>
      <c r="B2410" s="20">
        <v>16.670000000000002</v>
      </c>
      <c r="C2410" s="20">
        <v>16.22</v>
      </c>
      <c r="D2410" s="20">
        <v>16.82</v>
      </c>
      <c r="E2410" s="20">
        <v>16.22</v>
      </c>
      <c r="F2410" s="17">
        <v>118375</v>
      </c>
      <c r="G2410" s="19">
        <f>+B2410/C2410-1</f>
        <v>2.7743526510481065E-2</v>
      </c>
    </row>
    <row r="2411" spans="1:7" x14ac:dyDescent="0.2">
      <c r="A2411" s="14" t="s">
        <v>1583</v>
      </c>
      <c r="B2411" s="20">
        <v>16.34</v>
      </c>
      <c r="C2411" s="20">
        <v>16.329999999999998</v>
      </c>
      <c r="D2411" s="20">
        <v>16.440000000000001</v>
      </c>
      <c r="E2411" s="20">
        <v>16.170000000000002</v>
      </c>
      <c r="F2411" s="17">
        <v>37097</v>
      </c>
      <c r="G2411" s="19">
        <f>+B2411/C2411-1</f>
        <v>6.1236987140245169E-4</v>
      </c>
    </row>
    <row r="2412" spans="1:7" x14ac:dyDescent="0.2">
      <c r="A2412" s="14" t="s">
        <v>1584</v>
      </c>
      <c r="B2412" s="20">
        <v>16.43</v>
      </c>
      <c r="C2412" s="20">
        <v>17.02</v>
      </c>
      <c r="D2412" s="20">
        <v>17.02</v>
      </c>
      <c r="E2412" s="20">
        <v>16.39</v>
      </c>
      <c r="F2412" s="17">
        <v>48594</v>
      </c>
      <c r="G2412" s="19">
        <f>+B2412/C2412-1</f>
        <v>-3.4665099882491224E-2</v>
      </c>
    </row>
    <row r="2413" spans="1:7" x14ac:dyDescent="0.2">
      <c r="A2413" s="14" t="s">
        <v>1585</v>
      </c>
      <c r="B2413" s="20">
        <v>16.760000000000002</v>
      </c>
      <c r="C2413" s="20">
        <v>16.05</v>
      </c>
      <c r="D2413" s="20">
        <v>16.79</v>
      </c>
      <c r="E2413" s="20">
        <v>16</v>
      </c>
      <c r="F2413" s="17">
        <v>100572</v>
      </c>
      <c r="G2413" s="19">
        <f>+B2413/C2413-1</f>
        <v>4.4236760124610752E-2</v>
      </c>
    </row>
    <row r="2414" spans="1:7" x14ac:dyDescent="0.2">
      <c r="A2414" s="14" t="s">
        <v>1586</v>
      </c>
      <c r="B2414" s="20">
        <v>16.260000000000002</v>
      </c>
      <c r="C2414" s="20">
        <v>15.05</v>
      </c>
      <c r="D2414" s="20">
        <v>16.350000000000001</v>
      </c>
      <c r="E2414" s="20">
        <v>14.85</v>
      </c>
      <c r="F2414" s="17">
        <v>258169</v>
      </c>
      <c r="G2414" s="19">
        <f>+B2414/C2414-1</f>
        <v>8.0398671096345575E-2</v>
      </c>
    </row>
    <row r="2415" spans="1:7" x14ac:dyDescent="0.2">
      <c r="A2415" s="14" t="s">
        <v>1587</v>
      </c>
      <c r="B2415" s="20">
        <v>15.04</v>
      </c>
      <c r="C2415" s="20">
        <v>15.08</v>
      </c>
      <c r="D2415" s="20">
        <v>15.4</v>
      </c>
      <c r="E2415" s="20">
        <v>14.87</v>
      </c>
      <c r="F2415" s="17">
        <v>216442</v>
      </c>
      <c r="G2415" s="19">
        <f>+B2415/C2415-1</f>
        <v>-2.6525198938992522E-3</v>
      </c>
    </row>
    <row r="2416" spans="1:7" x14ac:dyDescent="0.2">
      <c r="A2416" s="14" t="s">
        <v>1588</v>
      </c>
      <c r="B2416" s="20">
        <v>14.98</v>
      </c>
      <c r="C2416" s="20">
        <v>14.95</v>
      </c>
      <c r="D2416" s="20">
        <v>15.215</v>
      </c>
      <c r="E2416" s="20">
        <v>14.79</v>
      </c>
      <c r="F2416" s="17">
        <v>283914</v>
      </c>
      <c r="G2416" s="19">
        <f>+B2416/C2416-1</f>
        <v>2.0066889632108786E-3</v>
      </c>
    </row>
    <row r="2417" spans="1:7" x14ac:dyDescent="0.2">
      <c r="A2417" s="18">
        <v>41922</v>
      </c>
      <c r="B2417" s="20">
        <v>14.88</v>
      </c>
      <c r="C2417" s="20">
        <v>14.75</v>
      </c>
      <c r="D2417" s="20">
        <v>15.59</v>
      </c>
      <c r="E2417" s="20">
        <v>14.68</v>
      </c>
      <c r="F2417" s="17">
        <v>194516</v>
      </c>
      <c r="G2417" s="19">
        <f>+B2417/C2417-1</f>
        <v>8.8135593220339814E-3</v>
      </c>
    </row>
    <row r="2418" spans="1:7" x14ac:dyDescent="0.2">
      <c r="A2418" s="18">
        <v>41892</v>
      </c>
      <c r="B2418" s="20">
        <v>14.88</v>
      </c>
      <c r="C2418" s="20">
        <v>15.64</v>
      </c>
      <c r="D2418" s="20">
        <v>15.68</v>
      </c>
      <c r="E2418" s="20">
        <v>14.32</v>
      </c>
      <c r="F2418" s="17">
        <v>238387</v>
      </c>
      <c r="G2418" s="19">
        <f>+B2418/C2418-1</f>
        <v>-4.8593350383631662E-2</v>
      </c>
    </row>
    <row r="2419" spans="1:7" x14ac:dyDescent="0.2">
      <c r="A2419" s="18">
        <v>41861</v>
      </c>
      <c r="B2419" s="20">
        <v>15.68</v>
      </c>
      <c r="C2419" s="20">
        <v>15.7</v>
      </c>
      <c r="D2419" s="20">
        <v>15.93</v>
      </c>
      <c r="E2419" s="20">
        <v>15.589</v>
      </c>
      <c r="F2419" s="17">
        <v>112418</v>
      </c>
      <c r="G2419" s="19">
        <f>+B2419/C2419-1</f>
        <v>-1.2738853503184711E-3</v>
      </c>
    </row>
    <row r="2420" spans="1:7" x14ac:dyDescent="0.2">
      <c r="A2420" s="18">
        <v>41830</v>
      </c>
      <c r="B2420" s="20">
        <v>15.76</v>
      </c>
      <c r="C2420" s="20">
        <v>16</v>
      </c>
      <c r="D2420" s="20">
        <v>16.11</v>
      </c>
      <c r="E2420" s="20">
        <v>15.47</v>
      </c>
      <c r="F2420" s="17">
        <v>171634</v>
      </c>
      <c r="G2420" s="19">
        <f>+B2420/C2420-1</f>
        <v>-1.5000000000000013E-2</v>
      </c>
    </row>
    <row r="2421" spans="1:7" x14ac:dyDescent="0.2">
      <c r="A2421" s="18">
        <v>41800</v>
      </c>
      <c r="B2421" s="20">
        <v>16.149999999999999</v>
      </c>
      <c r="C2421" s="20">
        <v>16.63</v>
      </c>
      <c r="D2421" s="20">
        <v>16.64</v>
      </c>
      <c r="E2421" s="20">
        <v>16.010000000000002</v>
      </c>
      <c r="F2421" s="17">
        <v>62564</v>
      </c>
      <c r="G2421" s="19">
        <f>+B2421/C2421-1</f>
        <v>-2.8863499699338546E-2</v>
      </c>
    </row>
    <row r="2422" spans="1:7" x14ac:dyDescent="0.2">
      <c r="A2422" s="18">
        <v>41708</v>
      </c>
      <c r="B2422" s="20">
        <v>16.57</v>
      </c>
      <c r="C2422" s="20">
        <v>16.48</v>
      </c>
      <c r="D2422" s="20">
        <v>16.829999999999998</v>
      </c>
      <c r="E2422" s="20">
        <v>16.399999999999999</v>
      </c>
      <c r="F2422" s="17">
        <v>91635</v>
      </c>
      <c r="G2422" s="19">
        <f>+B2422/C2422-1</f>
        <v>5.4611650485436591E-3</v>
      </c>
    </row>
    <row r="2423" spans="1:7" x14ac:dyDescent="0.2">
      <c r="A2423" s="18">
        <v>41680</v>
      </c>
      <c r="B2423" s="20">
        <v>16.3</v>
      </c>
      <c r="C2423" s="20">
        <v>16.02</v>
      </c>
      <c r="D2423" s="20">
        <v>16.331</v>
      </c>
      <c r="E2423" s="20">
        <v>15.74</v>
      </c>
      <c r="F2423" s="17">
        <v>140882</v>
      </c>
      <c r="G2423" s="19">
        <f>+B2423/C2423-1</f>
        <v>1.7478152309613026E-2</v>
      </c>
    </row>
    <row r="2424" spans="1:7" x14ac:dyDescent="0.2">
      <c r="A2424" s="18">
        <v>41649</v>
      </c>
      <c r="B2424" s="20">
        <v>16.100000000000001</v>
      </c>
      <c r="C2424" s="20">
        <v>16.21</v>
      </c>
      <c r="D2424" s="20">
        <v>16.62</v>
      </c>
      <c r="E2424" s="20">
        <v>16</v>
      </c>
      <c r="F2424" s="17">
        <v>149154</v>
      </c>
      <c r="G2424" s="19">
        <f>+B2424/C2424-1</f>
        <v>-6.7859346082664862E-3</v>
      </c>
    </row>
    <row r="2425" spans="1:7" x14ac:dyDescent="0.2">
      <c r="A2425" s="14" t="s">
        <v>1589</v>
      </c>
      <c r="B2425" s="20">
        <v>16.559999999999999</v>
      </c>
      <c r="C2425" s="20">
        <v>16.95</v>
      </c>
      <c r="D2425" s="20">
        <v>17.03</v>
      </c>
      <c r="E2425" s="20">
        <v>16.309999999999999</v>
      </c>
      <c r="F2425" s="17">
        <v>188687</v>
      </c>
      <c r="G2425" s="19">
        <f>+B2425/C2425-1</f>
        <v>-2.3008849557522137E-2</v>
      </c>
    </row>
    <row r="2426" spans="1:7" x14ac:dyDescent="0.2">
      <c r="A2426" s="14" t="s">
        <v>1590</v>
      </c>
      <c r="B2426" s="20">
        <v>16.91</v>
      </c>
      <c r="C2426" s="20">
        <v>17.100000000000001</v>
      </c>
      <c r="D2426" s="20">
        <v>17.22</v>
      </c>
      <c r="E2426" s="20">
        <v>16.8</v>
      </c>
      <c r="F2426" s="17">
        <v>150366</v>
      </c>
      <c r="G2426" s="19">
        <f>+B2426/C2426-1</f>
        <v>-1.1111111111111183E-2</v>
      </c>
    </row>
    <row r="2427" spans="1:7" x14ac:dyDescent="0.2">
      <c r="A2427" s="14" t="s">
        <v>1591</v>
      </c>
      <c r="B2427" s="20">
        <v>17.22</v>
      </c>
      <c r="C2427" s="20">
        <v>17</v>
      </c>
      <c r="D2427" s="20">
        <v>17.510000000000002</v>
      </c>
      <c r="E2427" s="20">
        <v>17</v>
      </c>
      <c r="F2427" s="17">
        <v>68877</v>
      </c>
      <c r="G2427" s="19">
        <f>+B2427/C2427-1</f>
        <v>1.2941176470588234E-2</v>
      </c>
    </row>
    <row r="2428" spans="1:7" x14ac:dyDescent="0.2">
      <c r="A2428" s="14" t="s">
        <v>1592</v>
      </c>
      <c r="B2428" s="20">
        <v>16.989999999999998</v>
      </c>
      <c r="C2428" s="20">
        <v>18.309999999999999</v>
      </c>
      <c r="D2428" s="20">
        <v>18.309999999999999</v>
      </c>
      <c r="E2428" s="20">
        <v>16.82</v>
      </c>
      <c r="F2428" s="17">
        <v>109512</v>
      </c>
      <c r="G2428" s="19">
        <f>+B2428/C2428-1</f>
        <v>-7.2091753140360426E-2</v>
      </c>
    </row>
    <row r="2429" spans="1:7" x14ac:dyDescent="0.2">
      <c r="A2429" s="14" t="s">
        <v>1593</v>
      </c>
      <c r="B2429" s="20">
        <v>18.420000000000002</v>
      </c>
      <c r="C2429" s="20">
        <v>18.5</v>
      </c>
      <c r="D2429" s="20">
        <v>18.59</v>
      </c>
      <c r="E2429" s="20">
        <v>17.670000000000002</v>
      </c>
      <c r="F2429" s="17">
        <v>187222</v>
      </c>
      <c r="G2429" s="19">
        <f>+B2429/C2429-1</f>
        <v>-4.3243243243242802E-3</v>
      </c>
    </row>
    <row r="2430" spans="1:7" x14ac:dyDescent="0.2">
      <c r="A2430" s="14" t="s">
        <v>1594</v>
      </c>
      <c r="B2430" s="20">
        <v>18.3</v>
      </c>
      <c r="C2430" s="20">
        <v>18.29</v>
      </c>
      <c r="D2430" s="20">
        <v>18.77</v>
      </c>
      <c r="E2430" s="20">
        <v>17.899999999999999</v>
      </c>
      <c r="F2430" s="17">
        <v>307895</v>
      </c>
      <c r="G2430" s="19">
        <f>+B2430/C2430-1</f>
        <v>5.4674685620570429E-4</v>
      </c>
    </row>
    <row r="2431" spans="1:7" x14ac:dyDescent="0.2">
      <c r="A2431" s="14" t="s">
        <v>1595</v>
      </c>
      <c r="B2431" s="20">
        <v>18.28</v>
      </c>
      <c r="C2431" s="20">
        <v>18.850000000000001</v>
      </c>
      <c r="D2431" s="20">
        <v>19.142499999999998</v>
      </c>
      <c r="E2431" s="20">
        <v>17.54</v>
      </c>
      <c r="F2431" s="17">
        <v>398772</v>
      </c>
      <c r="G2431" s="19">
        <f>+B2431/C2431-1</f>
        <v>-3.023872679045092E-2</v>
      </c>
    </row>
    <row r="2432" spans="1:7" x14ac:dyDescent="0.2">
      <c r="A2432" s="14" t="s">
        <v>1596</v>
      </c>
      <c r="B2432" s="20">
        <v>18.989999999999998</v>
      </c>
      <c r="C2432" s="20">
        <v>18.079999999999998</v>
      </c>
      <c r="D2432" s="20">
        <v>19.238099999999999</v>
      </c>
      <c r="E2432" s="20">
        <v>17.46</v>
      </c>
      <c r="F2432" s="17">
        <v>561559</v>
      </c>
      <c r="G2432" s="19">
        <f>+B2432/C2432-1</f>
        <v>5.0331858407079766E-2</v>
      </c>
    </row>
    <row r="2433" spans="1:7" x14ac:dyDescent="0.2">
      <c r="A2433" s="14" t="s">
        <v>1597</v>
      </c>
      <c r="B2433" s="20">
        <v>18.05</v>
      </c>
      <c r="C2433" s="20">
        <v>17.8</v>
      </c>
      <c r="D2433" s="20">
        <v>18.190000000000001</v>
      </c>
      <c r="E2433" s="20">
        <v>17.03</v>
      </c>
      <c r="F2433" s="17">
        <v>188759</v>
      </c>
      <c r="G2433" s="19">
        <f>+B2433/C2433-1</f>
        <v>1.4044943820224809E-2</v>
      </c>
    </row>
    <row r="2434" spans="1:7" x14ac:dyDescent="0.2">
      <c r="A2434" s="14" t="s">
        <v>1598</v>
      </c>
      <c r="B2434" s="20">
        <v>17.73</v>
      </c>
      <c r="C2434" s="20">
        <v>17.98</v>
      </c>
      <c r="D2434" s="20">
        <v>18.04</v>
      </c>
      <c r="E2434" s="20">
        <v>17.53</v>
      </c>
      <c r="F2434" s="17">
        <v>95221</v>
      </c>
      <c r="G2434" s="19">
        <f>+B2434/C2434-1</f>
        <v>-1.3904338153503892E-2</v>
      </c>
    </row>
    <row r="2435" spans="1:7" x14ac:dyDescent="0.2">
      <c r="A2435" s="14" t="s">
        <v>1599</v>
      </c>
      <c r="B2435" s="20">
        <v>17.89</v>
      </c>
      <c r="C2435" s="20">
        <v>17.16</v>
      </c>
      <c r="D2435" s="20">
        <v>18.13</v>
      </c>
      <c r="E2435" s="20">
        <v>16.850000000000001</v>
      </c>
      <c r="F2435" s="17">
        <v>252481</v>
      </c>
      <c r="G2435" s="19">
        <f>+B2435/C2435-1</f>
        <v>4.2540792540792571E-2</v>
      </c>
    </row>
    <row r="2436" spans="1:7" x14ac:dyDescent="0.2">
      <c r="A2436" s="14" t="s">
        <v>1600</v>
      </c>
      <c r="B2436" s="20">
        <v>17.16</v>
      </c>
      <c r="C2436" s="20">
        <v>17.829999999999998</v>
      </c>
      <c r="D2436" s="20">
        <v>17.920000000000002</v>
      </c>
      <c r="E2436" s="20">
        <v>16.5</v>
      </c>
      <c r="F2436" s="17">
        <v>195957</v>
      </c>
      <c r="G2436" s="19">
        <f>+B2436/C2436-1</f>
        <v>-3.7577117218171474E-2</v>
      </c>
    </row>
    <row r="2437" spans="1:7" x14ac:dyDescent="0.2">
      <c r="A2437" s="18">
        <v>41982</v>
      </c>
      <c r="B2437" s="20">
        <v>17.739999999999998</v>
      </c>
      <c r="C2437" s="20">
        <v>16.8</v>
      </c>
      <c r="D2437" s="20">
        <v>18.03</v>
      </c>
      <c r="E2437" s="20">
        <v>16.8</v>
      </c>
      <c r="F2437" s="17">
        <v>278591</v>
      </c>
      <c r="G2437" s="19">
        <f>+B2437/C2437-1</f>
        <v>5.5952380952380754E-2</v>
      </c>
    </row>
    <row r="2438" spans="1:7" x14ac:dyDescent="0.2">
      <c r="A2438" s="18">
        <v>41952</v>
      </c>
      <c r="B2438" s="20">
        <v>16.7</v>
      </c>
      <c r="C2438" s="20">
        <v>16.22</v>
      </c>
      <c r="D2438" s="20">
        <v>17.032</v>
      </c>
      <c r="E2438" s="20">
        <v>16.059999999999999</v>
      </c>
      <c r="F2438" s="17">
        <v>174608</v>
      </c>
      <c r="G2438" s="19">
        <f>+B2438/C2438-1</f>
        <v>2.9593094944512899E-2</v>
      </c>
    </row>
    <row r="2439" spans="1:7" x14ac:dyDescent="0.2">
      <c r="A2439" s="18">
        <v>41921</v>
      </c>
      <c r="B2439" s="20">
        <v>16.36</v>
      </c>
      <c r="C2439" s="20">
        <v>16.16</v>
      </c>
      <c r="D2439" s="20">
        <v>16.45</v>
      </c>
      <c r="E2439" s="20">
        <v>15.86</v>
      </c>
      <c r="F2439" s="17">
        <v>85482</v>
      </c>
      <c r="G2439" s="19">
        <f>+B2439/C2439-1</f>
        <v>1.2376237623762387E-2</v>
      </c>
    </row>
    <row r="2440" spans="1:7" x14ac:dyDescent="0.2">
      <c r="A2440" s="18">
        <v>41891</v>
      </c>
      <c r="B2440" s="20">
        <v>16.11</v>
      </c>
      <c r="C2440" s="20">
        <v>16.39</v>
      </c>
      <c r="D2440" s="20">
        <v>16.39</v>
      </c>
      <c r="E2440" s="20">
        <v>15.81</v>
      </c>
      <c r="F2440" s="17">
        <v>147290</v>
      </c>
      <c r="G2440" s="19">
        <f>+B2440/C2440-1</f>
        <v>-1.7083587553386237E-2</v>
      </c>
    </row>
    <row r="2441" spans="1:7" x14ac:dyDescent="0.2">
      <c r="A2441" s="18">
        <v>41860</v>
      </c>
      <c r="B2441" s="20">
        <v>16.39</v>
      </c>
      <c r="C2441" s="20">
        <v>16.38</v>
      </c>
      <c r="D2441" s="20">
        <v>16.579999999999998</v>
      </c>
      <c r="E2441" s="20">
        <v>15.99</v>
      </c>
      <c r="F2441" s="17">
        <v>134018</v>
      </c>
      <c r="G2441" s="19">
        <f>+B2441/C2441-1</f>
        <v>6.1050061050060833E-4</v>
      </c>
    </row>
    <row r="2442" spans="1:7" x14ac:dyDescent="0.2">
      <c r="A2442" s="18">
        <v>41768</v>
      </c>
      <c r="B2442" s="20">
        <v>16.43</v>
      </c>
      <c r="C2442" s="20">
        <v>16.48</v>
      </c>
      <c r="D2442" s="20">
        <v>16.579999999999998</v>
      </c>
      <c r="E2442" s="20">
        <v>16.04</v>
      </c>
      <c r="F2442" s="17">
        <v>118834</v>
      </c>
      <c r="G2442" s="19">
        <f>+B2442/C2442-1</f>
        <v>-3.0339805825243538E-3</v>
      </c>
    </row>
    <row r="2443" spans="1:7" x14ac:dyDescent="0.2">
      <c r="A2443" s="18">
        <v>41738</v>
      </c>
      <c r="B2443" s="20">
        <v>16.649999999999999</v>
      </c>
      <c r="C2443" s="20">
        <v>17.5</v>
      </c>
      <c r="D2443" s="20">
        <v>17.57</v>
      </c>
      <c r="E2443" s="20">
        <v>16.21</v>
      </c>
      <c r="F2443" s="17">
        <v>335663</v>
      </c>
      <c r="G2443" s="19">
        <f>+B2443/C2443-1</f>
        <v>-4.8571428571428599E-2</v>
      </c>
    </row>
    <row r="2444" spans="1:7" x14ac:dyDescent="0.2">
      <c r="A2444" s="18">
        <v>41707</v>
      </c>
      <c r="B2444" s="20">
        <v>17.350000000000001</v>
      </c>
      <c r="C2444" s="20">
        <v>18.22</v>
      </c>
      <c r="D2444" s="20">
        <v>18.22</v>
      </c>
      <c r="E2444" s="20">
        <v>17.11</v>
      </c>
      <c r="F2444" s="17">
        <v>451738</v>
      </c>
      <c r="G2444" s="19">
        <f>+B2444/C2444-1</f>
        <v>-4.7749725576289648E-2</v>
      </c>
    </row>
    <row r="2445" spans="1:7" x14ac:dyDescent="0.2">
      <c r="A2445" s="18">
        <v>41679</v>
      </c>
      <c r="B2445" s="20">
        <v>18.079999999999998</v>
      </c>
      <c r="C2445" s="20">
        <v>18.14</v>
      </c>
      <c r="D2445" s="20">
        <v>18.32</v>
      </c>
      <c r="E2445" s="20">
        <v>17.93</v>
      </c>
      <c r="F2445" s="17">
        <v>135868</v>
      </c>
      <c r="G2445" s="19">
        <f>+B2445/C2445-1</f>
        <v>-3.3076074972437919E-3</v>
      </c>
    </row>
    <row r="2446" spans="1:7" x14ac:dyDescent="0.2">
      <c r="A2446" s="14" t="s">
        <v>1601</v>
      </c>
      <c r="B2446" s="20">
        <v>17.920000000000002</v>
      </c>
      <c r="C2446" s="20">
        <v>17.86</v>
      </c>
      <c r="D2446" s="20">
        <v>18.100000000000001</v>
      </c>
      <c r="E2446" s="20">
        <v>17.61</v>
      </c>
      <c r="F2446" s="17">
        <v>84179</v>
      </c>
      <c r="G2446" s="19">
        <f>+B2446/C2446-1</f>
        <v>3.3594624860022737E-3</v>
      </c>
    </row>
    <row r="2447" spans="1:7" x14ac:dyDescent="0.2">
      <c r="A2447" s="14" t="s">
        <v>1602</v>
      </c>
      <c r="B2447" s="20">
        <v>17.88</v>
      </c>
      <c r="C2447" s="20">
        <v>17.87</v>
      </c>
      <c r="D2447" s="20">
        <v>18.02</v>
      </c>
      <c r="E2447" s="20">
        <v>17.53</v>
      </c>
      <c r="F2447" s="17">
        <v>49491</v>
      </c>
      <c r="G2447" s="19">
        <f>+B2447/C2447-1</f>
        <v>5.5959709009512082E-4</v>
      </c>
    </row>
    <row r="2448" spans="1:7" x14ac:dyDescent="0.2">
      <c r="A2448" s="14" t="s">
        <v>1603</v>
      </c>
      <c r="B2448" s="20">
        <v>17.98</v>
      </c>
      <c r="C2448" s="20">
        <v>18.34</v>
      </c>
      <c r="D2448" s="20">
        <v>18.34</v>
      </c>
      <c r="E2448" s="20">
        <v>17.79</v>
      </c>
      <c r="F2448" s="17">
        <v>97521</v>
      </c>
      <c r="G2448" s="19">
        <f>+B2448/C2448-1</f>
        <v>-1.9629225736095934E-2</v>
      </c>
    </row>
    <row r="2449" spans="1:7" x14ac:dyDescent="0.2">
      <c r="A2449" s="14" t="s">
        <v>1604</v>
      </c>
      <c r="B2449" s="20">
        <v>18.05</v>
      </c>
      <c r="C2449" s="20">
        <v>17.260000000000002</v>
      </c>
      <c r="D2449" s="20">
        <v>18.059999999999999</v>
      </c>
      <c r="E2449" s="20">
        <v>17.16</v>
      </c>
      <c r="F2449" s="17">
        <v>158224</v>
      </c>
      <c r="G2449" s="19">
        <f>+B2449/C2449-1</f>
        <v>4.5770567786790117E-2</v>
      </c>
    </row>
    <row r="2450" spans="1:7" x14ac:dyDescent="0.2">
      <c r="A2450" s="14" t="s">
        <v>1605</v>
      </c>
      <c r="B2450" s="20">
        <v>17.25</v>
      </c>
      <c r="C2450" s="20">
        <v>17.55</v>
      </c>
      <c r="D2450" s="20">
        <v>17.55</v>
      </c>
      <c r="E2450" s="20">
        <v>16.84</v>
      </c>
      <c r="F2450" s="17">
        <v>74209</v>
      </c>
      <c r="G2450" s="19">
        <f>+B2450/C2450-1</f>
        <v>-1.7094017094017144E-2</v>
      </c>
    </row>
    <row r="2451" spans="1:7" x14ac:dyDescent="0.2">
      <c r="A2451" s="14" t="s">
        <v>1606</v>
      </c>
      <c r="B2451" s="20">
        <v>17.45</v>
      </c>
      <c r="C2451" s="20">
        <v>16.59</v>
      </c>
      <c r="D2451" s="20">
        <v>17.689900000000002</v>
      </c>
      <c r="E2451" s="20">
        <v>16.37</v>
      </c>
      <c r="F2451" s="17">
        <v>451444</v>
      </c>
      <c r="G2451" s="19">
        <f>+B2451/C2451-1</f>
        <v>5.1838456901748042E-2</v>
      </c>
    </row>
    <row r="2452" spans="1:7" x14ac:dyDescent="0.2">
      <c r="A2452" s="14" t="s">
        <v>1607</v>
      </c>
      <c r="B2452" s="20">
        <v>16.54</v>
      </c>
      <c r="C2452" s="20">
        <v>15.68</v>
      </c>
      <c r="D2452" s="20">
        <v>16.649999999999999</v>
      </c>
      <c r="E2452" s="20">
        <v>15.51</v>
      </c>
      <c r="F2452" s="17">
        <v>64140</v>
      </c>
      <c r="G2452" s="19">
        <f>+B2452/C2452-1</f>
        <v>5.4846938775510168E-2</v>
      </c>
    </row>
    <row r="2453" spans="1:7" x14ac:dyDescent="0.2">
      <c r="A2453" s="14" t="s">
        <v>1608</v>
      </c>
      <c r="B2453" s="20">
        <v>15.77</v>
      </c>
      <c r="C2453" s="20">
        <v>16.11</v>
      </c>
      <c r="D2453" s="20">
        <v>16.329999999999998</v>
      </c>
      <c r="E2453" s="20">
        <v>15.42</v>
      </c>
      <c r="F2453" s="17">
        <v>105348</v>
      </c>
      <c r="G2453" s="19">
        <f>+B2453/C2453-1</f>
        <v>-2.110490378646801E-2</v>
      </c>
    </row>
    <row r="2454" spans="1:7" x14ac:dyDescent="0.2">
      <c r="A2454" s="14" t="s">
        <v>1609</v>
      </c>
      <c r="B2454" s="20">
        <v>16.190000000000001</v>
      </c>
      <c r="C2454" s="20">
        <v>16.5</v>
      </c>
      <c r="D2454" s="20">
        <v>16.5</v>
      </c>
      <c r="E2454" s="20">
        <v>16.12</v>
      </c>
      <c r="F2454" s="17">
        <v>47765</v>
      </c>
      <c r="G2454" s="19">
        <f>+B2454/C2454-1</f>
        <v>-1.8787878787878687E-2</v>
      </c>
    </row>
    <row r="2455" spans="1:7" x14ac:dyDescent="0.2">
      <c r="A2455" s="14" t="s">
        <v>1610</v>
      </c>
      <c r="B2455" s="20">
        <v>16.45</v>
      </c>
      <c r="C2455" s="20">
        <v>17</v>
      </c>
      <c r="D2455" s="20">
        <v>17</v>
      </c>
      <c r="E2455" s="20">
        <v>16.059999999999999</v>
      </c>
      <c r="F2455" s="17">
        <v>191237</v>
      </c>
      <c r="G2455" s="19">
        <f>+B2455/C2455-1</f>
        <v>-3.2352941176470584E-2</v>
      </c>
    </row>
    <row r="2456" spans="1:7" x14ac:dyDescent="0.2">
      <c r="A2456" s="14" t="s">
        <v>1611</v>
      </c>
      <c r="B2456" s="20">
        <v>16.84</v>
      </c>
      <c r="C2456" s="20">
        <v>15.46</v>
      </c>
      <c r="D2456" s="20">
        <v>17.079999999999998</v>
      </c>
      <c r="E2456" s="20">
        <v>15.26</v>
      </c>
      <c r="F2456" s="17">
        <v>133407</v>
      </c>
      <c r="G2456" s="19">
        <f>+B2456/C2456-1</f>
        <v>8.9262613195342677E-2</v>
      </c>
    </row>
    <row r="2457" spans="1:7" x14ac:dyDescent="0.2">
      <c r="A2457" s="14" t="s">
        <v>1612</v>
      </c>
      <c r="B2457" s="20">
        <v>15.26</v>
      </c>
      <c r="C2457" s="20">
        <v>14.83</v>
      </c>
      <c r="D2457" s="20">
        <v>15.66</v>
      </c>
      <c r="E2457" s="20">
        <v>14.83</v>
      </c>
      <c r="F2457" s="17">
        <v>135433</v>
      </c>
      <c r="G2457" s="19">
        <f>+B2457/C2457-1</f>
        <v>2.8995279838165855E-2</v>
      </c>
    </row>
    <row r="2458" spans="1:7" x14ac:dyDescent="0.2">
      <c r="A2458" s="14" t="s">
        <v>1613</v>
      </c>
      <c r="B2458" s="20">
        <v>14.75</v>
      </c>
      <c r="C2458" s="20">
        <v>13.98</v>
      </c>
      <c r="D2458" s="20">
        <v>14.78</v>
      </c>
      <c r="E2458" s="20">
        <v>13.92</v>
      </c>
      <c r="F2458" s="17">
        <v>378540</v>
      </c>
      <c r="G2458" s="19">
        <f>+B2458/C2458-1</f>
        <v>5.5078683834048681E-2</v>
      </c>
    </row>
    <row r="2459" spans="1:7" x14ac:dyDescent="0.2">
      <c r="A2459" s="18">
        <v>41981</v>
      </c>
      <c r="B2459" s="20">
        <v>13.89</v>
      </c>
      <c r="C2459" s="20">
        <v>13.831</v>
      </c>
      <c r="D2459" s="20">
        <v>13.98</v>
      </c>
      <c r="E2459" s="20">
        <v>13.81</v>
      </c>
      <c r="F2459" s="17">
        <v>40873</v>
      </c>
      <c r="G2459" s="19">
        <f>+B2459/C2459-1</f>
        <v>4.2657797700818012E-3</v>
      </c>
    </row>
    <row r="2460" spans="1:7" x14ac:dyDescent="0.2">
      <c r="A2460" s="18">
        <v>41951</v>
      </c>
      <c r="B2460" s="20">
        <v>13.91</v>
      </c>
      <c r="C2460" s="20">
        <v>13.7</v>
      </c>
      <c r="D2460" s="20">
        <v>13.92</v>
      </c>
      <c r="E2460" s="20">
        <v>13.65</v>
      </c>
      <c r="F2460" s="17">
        <v>41396</v>
      </c>
      <c r="G2460" s="19">
        <f>+B2460/C2460-1</f>
        <v>1.5328467153284731E-2</v>
      </c>
    </row>
    <row r="2461" spans="1:7" x14ac:dyDescent="0.2">
      <c r="A2461" s="18">
        <v>41859</v>
      </c>
      <c r="B2461" s="20">
        <v>13.58</v>
      </c>
      <c r="C2461" s="20">
        <v>13.86</v>
      </c>
      <c r="D2461" s="20">
        <v>13.965999999999999</v>
      </c>
      <c r="E2461" s="20">
        <v>13.26</v>
      </c>
      <c r="F2461" s="17">
        <v>114223</v>
      </c>
      <c r="G2461" s="19">
        <f>+B2461/C2461-1</f>
        <v>-2.020202020202011E-2</v>
      </c>
    </row>
    <row r="2462" spans="1:7" x14ac:dyDescent="0.2">
      <c r="A2462" s="18">
        <v>41828</v>
      </c>
      <c r="B2462" s="20">
        <v>13.82</v>
      </c>
      <c r="C2462" s="20">
        <v>13.94</v>
      </c>
      <c r="D2462" s="20">
        <v>14.02</v>
      </c>
      <c r="E2462" s="20">
        <v>13.75</v>
      </c>
      <c r="F2462" s="17">
        <v>53975</v>
      </c>
      <c r="G2462" s="19">
        <f>+B2462/C2462-1</f>
        <v>-8.6083213773313627E-3</v>
      </c>
    </row>
    <row r="2463" spans="1:7" x14ac:dyDescent="0.2">
      <c r="A2463" s="18">
        <v>41798</v>
      </c>
      <c r="B2463" s="20">
        <v>13.83</v>
      </c>
      <c r="C2463" s="20">
        <v>13.07</v>
      </c>
      <c r="D2463" s="20">
        <v>14.08</v>
      </c>
      <c r="E2463" s="20">
        <v>12.9</v>
      </c>
      <c r="F2463" s="17">
        <v>208329</v>
      </c>
      <c r="G2463" s="19">
        <f>+B2463/C2463-1</f>
        <v>5.8148431522570654E-2</v>
      </c>
    </row>
    <row r="2464" spans="1:7" x14ac:dyDescent="0.2">
      <c r="A2464" s="18">
        <v>41767</v>
      </c>
      <c r="B2464" s="20">
        <v>12.49</v>
      </c>
      <c r="C2464" s="20">
        <v>12.61</v>
      </c>
      <c r="D2464" s="20">
        <v>12.65</v>
      </c>
      <c r="E2464" s="20">
        <v>12.48</v>
      </c>
      <c r="F2464" s="17">
        <v>57736</v>
      </c>
      <c r="G2464" s="19">
        <f>+B2464/C2464-1</f>
        <v>-9.5162569389373175E-3</v>
      </c>
    </row>
    <row r="2465" spans="1:7" x14ac:dyDescent="0.2">
      <c r="A2465" s="18">
        <v>41737</v>
      </c>
      <c r="B2465" s="20">
        <v>12.69</v>
      </c>
      <c r="C2465" s="20">
        <v>12.77</v>
      </c>
      <c r="D2465" s="20">
        <v>12.77</v>
      </c>
      <c r="E2465" s="20">
        <v>12.5</v>
      </c>
      <c r="F2465" s="17">
        <v>48925</v>
      </c>
      <c r="G2465" s="19">
        <f>+B2465/C2465-1</f>
        <v>-6.2646828504306917E-3</v>
      </c>
    </row>
    <row r="2466" spans="1:7" x14ac:dyDescent="0.2">
      <c r="A2466" s="18">
        <v>41647</v>
      </c>
      <c r="B2466" s="20">
        <v>12.65</v>
      </c>
      <c r="C2466" s="20">
        <v>12.84</v>
      </c>
      <c r="D2466" s="20">
        <v>12.901999999999999</v>
      </c>
      <c r="E2466" s="20">
        <v>12.35</v>
      </c>
      <c r="F2466" s="17">
        <v>61443</v>
      </c>
      <c r="G2466" s="19">
        <f>+B2466/C2466-1</f>
        <v>-1.4797507788161912E-2</v>
      </c>
    </row>
    <row r="2467" spans="1:7" x14ac:dyDescent="0.2">
      <c r="A2467" s="14" t="s">
        <v>1614</v>
      </c>
      <c r="B2467" s="20">
        <v>12.78</v>
      </c>
      <c r="C2467" s="20">
        <v>12.91</v>
      </c>
      <c r="D2467" s="20">
        <v>13.002000000000001</v>
      </c>
      <c r="E2467" s="20">
        <v>12.65</v>
      </c>
      <c r="F2467" s="17">
        <v>41646</v>
      </c>
      <c r="G2467" s="19">
        <f>+B2467/C2467-1</f>
        <v>-1.0069713400464808E-2</v>
      </c>
    </row>
    <row r="2468" spans="1:7" x14ac:dyDescent="0.2">
      <c r="A2468" s="14" t="s">
        <v>1615</v>
      </c>
      <c r="B2468" s="20">
        <v>13</v>
      </c>
      <c r="C2468" s="20">
        <v>13.096</v>
      </c>
      <c r="D2468" s="20">
        <v>13.096</v>
      </c>
      <c r="E2468" s="20">
        <v>12.839</v>
      </c>
      <c r="F2468" s="17">
        <v>56476</v>
      </c>
      <c r="G2468" s="19">
        <f>+B2468/C2468-1</f>
        <v>-7.3304825901038262E-3</v>
      </c>
    </row>
    <row r="2469" spans="1:7" x14ac:dyDescent="0.2">
      <c r="A2469" s="14" t="s">
        <v>1616</v>
      </c>
      <c r="B2469" s="20">
        <v>12.88</v>
      </c>
      <c r="C2469" s="20">
        <v>13.06</v>
      </c>
      <c r="D2469" s="20">
        <v>13.093999999999999</v>
      </c>
      <c r="E2469" s="20">
        <v>12.79</v>
      </c>
      <c r="F2469" s="17">
        <v>34719</v>
      </c>
      <c r="G2469" s="19">
        <f>+B2469/C2469-1</f>
        <v>-1.3782542113323082E-2</v>
      </c>
    </row>
    <row r="2470" spans="1:7" x14ac:dyDescent="0.2">
      <c r="A2470" s="14" t="s">
        <v>1617</v>
      </c>
      <c r="B2470" s="20">
        <v>12.96</v>
      </c>
      <c r="C2470" s="20">
        <v>12.95</v>
      </c>
      <c r="D2470" s="20">
        <v>13.04</v>
      </c>
      <c r="E2470" s="20">
        <v>12.75</v>
      </c>
      <c r="F2470" s="17">
        <v>53960</v>
      </c>
      <c r="G2470" s="19">
        <f>+B2470/C2470-1</f>
        <v>7.7220077220085948E-4</v>
      </c>
    </row>
    <row r="2471" spans="1:7" x14ac:dyDescent="0.2">
      <c r="A2471" s="14" t="s">
        <v>1618</v>
      </c>
      <c r="B2471" s="20">
        <v>13</v>
      </c>
      <c r="C2471" s="20">
        <v>13.23</v>
      </c>
      <c r="D2471" s="20">
        <v>13.46</v>
      </c>
      <c r="E2471" s="20">
        <v>12.91</v>
      </c>
      <c r="F2471" s="17">
        <v>142533</v>
      </c>
      <c r="G2471" s="19">
        <f>+B2471/C2471-1</f>
        <v>-1.7384731670445963E-2</v>
      </c>
    </row>
    <row r="2472" spans="1:7" x14ac:dyDescent="0.2">
      <c r="A2472" s="14" t="s">
        <v>1619</v>
      </c>
      <c r="B2472" s="20">
        <v>13</v>
      </c>
      <c r="C2472" s="20">
        <v>12.92</v>
      </c>
      <c r="D2472" s="20">
        <v>13.12</v>
      </c>
      <c r="E2472" s="20">
        <v>12.92</v>
      </c>
      <c r="F2472" s="17">
        <v>95662</v>
      </c>
      <c r="G2472" s="19">
        <f>+B2472/C2472-1</f>
        <v>6.1919504643963563E-3</v>
      </c>
    </row>
    <row r="2473" spans="1:7" x14ac:dyDescent="0.2">
      <c r="A2473" s="14" t="s">
        <v>1620</v>
      </c>
      <c r="B2473" s="20">
        <v>12.84</v>
      </c>
      <c r="C2473" s="20">
        <v>12.69</v>
      </c>
      <c r="D2473" s="20">
        <v>12.98</v>
      </c>
      <c r="E2473" s="20">
        <v>12.593</v>
      </c>
      <c r="F2473" s="17">
        <v>17723</v>
      </c>
      <c r="G2473" s="19">
        <f>+B2473/C2473-1</f>
        <v>1.1820330969267268E-2</v>
      </c>
    </row>
    <row r="2474" spans="1:7" x14ac:dyDescent="0.2">
      <c r="A2474" s="14" t="s">
        <v>1621</v>
      </c>
      <c r="B2474" s="20">
        <v>12.62</v>
      </c>
      <c r="C2474" s="20">
        <v>12.87</v>
      </c>
      <c r="D2474" s="20">
        <v>12.87</v>
      </c>
      <c r="E2474" s="20">
        <v>12.55</v>
      </c>
      <c r="F2474" s="17">
        <v>19853</v>
      </c>
      <c r="G2474" s="19">
        <f>+B2474/C2474-1</f>
        <v>-1.9425019425019396E-2</v>
      </c>
    </row>
    <row r="2475" spans="1:7" x14ac:dyDescent="0.2">
      <c r="A2475" s="14" t="s">
        <v>1622</v>
      </c>
      <c r="B2475" s="20">
        <v>12.78</v>
      </c>
      <c r="C2475" s="20">
        <v>12.45</v>
      </c>
      <c r="D2475" s="20">
        <v>12.87</v>
      </c>
      <c r="E2475" s="20">
        <v>12.280099999999999</v>
      </c>
      <c r="F2475" s="17">
        <v>37767</v>
      </c>
      <c r="G2475" s="19">
        <f>+B2475/C2475-1</f>
        <v>2.6506024096385472E-2</v>
      </c>
    </row>
    <row r="2476" spans="1:7" x14ac:dyDescent="0.2">
      <c r="A2476" s="14" t="s">
        <v>1623</v>
      </c>
      <c r="B2476" s="20">
        <v>12.48</v>
      </c>
      <c r="C2476" s="20">
        <v>12.34</v>
      </c>
      <c r="D2476" s="20">
        <v>12.62</v>
      </c>
      <c r="E2476" s="20">
        <v>12.282</v>
      </c>
      <c r="F2476" s="17">
        <v>24084</v>
      </c>
      <c r="G2476" s="19">
        <f>+B2476/C2476-1</f>
        <v>1.1345218800648427E-2</v>
      </c>
    </row>
    <row r="2477" spans="1:7" x14ac:dyDescent="0.2">
      <c r="A2477" s="14" t="s">
        <v>1624</v>
      </c>
      <c r="B2477" s="20">
        <v>12.41</v>
      </c>
      <c r="C2477" s="20">
        <v>12.79</v>
      </c>
      <c r="D2477" s="20">
        <v>13.04</v>
      </c>
      <c r="E2477" s="20">
        <v>12.32</v>
      </c>
      <c r="F2477" s="17">
        <v>79164</v>
      </c>
      <c r="G2477" s="19">
        <f>+B2477/C2477-1</f>
        <v>-2.9710711493354136E-2</v>
      </c>
    </row>
    <row r="2478" spans="1:7" x14ac:dyDescent="0.2">
      <c r="A2478" s="14" t="s">
        <v>1625</v>
      </c>
      <c r="B2478" s="20">
        <v>12.85</v>
      </c>
      <c r="C2478" s="20">
        <v>13</v>
      </c>
      <c r="D2478" s="20">
        <v>13.055</v>
      </c>
      <c r="E2478" s="20">
        <v>12.8</v>
      </c>
      <c r="F2478" s="17">
        <v>91305</v>
      </c>
      <c r="G2478" s="19">
        <f>+B2478/C2478-1</f>
        <v>-1.1538461538461608E-2</v>
      </c>
    </row>
    <row r="2479" spans="1:7" x14ac:dyDescent="0.2">
      <c r="A2479" s="14" t="s">
        <v>1626</v>
      </c>
      <c r="B2479" s="20">
        <v>12.97</v>
      </c>
      <c r="C2479" s="20">
        <v>13.23</v>
      </c>
      <c r="D2479" s="20">
        <v>13.25</v>
      </c>
      <c r="E2479" s="20">
        <v>12.64</v>
      </c>
      <c r="F2479" s="17">
        <v>87015</v>
      </c>
      <c r="G2479" s="19">
        <f>+B2479/C2479-1</f>
        <v>-1.9652305366591016E-2</v>
      </c>
    </row>
    <row r="2480" spans="1:7" x14ac:dyDescent="0.2">
      <c r="A2480" s="14" t="s">
        <v>1627</v>
      </c>
      <c r="B2480" s="20">
        <v>13.29</v>
      </c>
      <c r="C2480" s="20">
        <v>13.05</v>
      </c>
      <c r="D2480" s="20">
        <v>13.75</v>
      </c>
      <c r="E2480" s="20">
        <v>13.02</v>
      </c>
      <c r="F2480" s="17">
        <v>130052</v>
      </c>
      <c r="G2480" s="19">
        <f>+B2480/C2480-1</f>
        <v>1.8390804597701038E-2</v>
      </c>
    </row>
    <row r="2481" spans="1:7" x14ac:dyDescent="0.2">
      <c r="A2481" s="18">
        <v>41950</v>
      </c>
      <c r="B2481" s="20">
        <v>13.03</v>
      </c>
      <c r="C2481" s="20">
        <v>13.25</v>
      </c>
      <c r="D2481" s="20">
        <v>13.33</v>
      </c>
      <c r="E2481" s="20">
        <v>13.02</v>
      </c>
      <c r="F2481" s="17">
        <v>62691</v>
      </c>
      <c r="G2481" s="19">
        <f>+B2481/C2481-1</f>
        <v>-1.6603773584905723E-2</v>
      </c>
    </row>
    <row r="2482" spans="1:7" x14ac:dyDescent="0.2">
      <c r="A2482" s="18">
        <v>41919</v>
      </c>
      <c r="B2482" s="20">
        <v>13.3</v>
      </c>
      <c r="C2482" s="20">
        <v>13.25</v>
      </c>
      <c r="D2482" s="20">
        <v>13.44</v>
      </c>
      <c r="E2482" s="20">
        <v>13.25</v>
      </c>
      <c r="F2482" s="17">
        <v>83568</v>
      </c>
      <c r="G2482" s="19">
        <f>+B2482/C2482-1</f>
        <v>3.7735849056603765E-3</v>
      </c>
    </row>
    <row r="2483" spans="1:7" x14ac:dyDescent="0.2">
      <c r="A2483" s="18">
        <v>41889</v>
      </c>
      <c r="B2483" s="20">
        <v>13.42</v>
      </c>
      <c r="C2483" s="20">
        <v>13.44</v>
      </c>
      <c r="D2483" s="20">
        <v>13.609</v>
      </c>
      <c r="E2483" s="20">
        <v>13.28</v>
      </c>
      <c r="F2483" s="17">
        <v>53598</v>
      </c>
      <c r="G2483" s="19">
        <f>+B2483/C2483-1</f>
        <v>-1.4880952380952328E-3</v>
      </c>
    </row>
    <row r="2484" spans="1:7" x14ac:dyDescent="0.2">
      <c r="A2484" s="18">
        <v>41858</v>
      </c>
      <c r="B2484" s="20">
        <v>13.43</v>
      </c>
      <c r="C2484" s="20">
        <v>14</v>
      </c>
      <c r="D2484" s="20">
        <v>14.13</v>
      </c>
      <c r="E2484" s="20">
        <v>13.38</v>
      </c>
      <c r="F2484" s="17">
        <v>113912</v>
      </c>
      <c r="G2484" s="19">
        <f>+B2484/C2484-1</f>
        <v>-4.0714285714285703E-2</v>
      </c>
    </row>
    <row r="2485" spans="1:7" x14ac:dyDescent="0.2">
      <c r="A2485" s="18">
        <v>41827</v>
      </c>
      <c r="B2485" s="20">
        <v>14.02</v>
      </c>
      <c r="C2485" s="20">
        <v>14.55</v>
      </c>
      <c r="D2485" s="20">
        <v>14.664999999999999</v>
      </c>
      <c r="E2485" s="20">
        <v>14.01</v>
      </c>
      <c r="F2485" s="17">
        <v>65783</v>
      </c>
      <c r="G2485" s="19">
        <f>+B2485/C2485-1</f>
        <v>-3.6426116838488065E-2</v>
      </c>
    </row>
    <row r="2486" spans="1:7" x14ac:dyDescent="0.2">
      <c r="A2486" s="18">
        <v>41705</v>
      </c>
      <c r="B2486" s="20">
        <v>14.68</v>
      </c>
      <c r="C2486" s="20">
        <v>14.27</v>
      </c>
      <c r="D2486" s="20">
        <v>14.72</v>
      </c>
      <c r="E2486" s="20">
        <v>14.27</v>
      </c>
      <c r="F2486" s="17">
        <v>23265</v>
      </c>
      <c r="G2486" s="19">
        <f>+B2486/C2486-1</f>
        <v>2.8731604765241725E-2</v>
      </c>
    </row>
    <row r="2487" spans="1:7" x14ac:dyDescent="0.2">
      <c r="A2487" s="18">
        <v>41677</v>
      </c>
      <c r="B2487" s="20">
        <v>14.25</v>
      </c>
      <c r="C2487" s="20">
        <v>14.54</v>
      </c>
      <c r="D2487" s="20">
        <v>14.57</v>
      </c>
      <c r="E2487" s="20">
        <v>14.2</v>
      </c>
      <c r="F2487" s="17">
        <v>52423</v>
      </c>
      <c r="G2487" s="19">
        <f>+B2487/C2487-1</f>
        <v>-1.9944979367262694E-2</v>
      </c>
    </row>
    <row r="2488" spans="1:7" x14ac:dyDescent="0.2">
      <c r="A2488" s="18">
        <v>41646</v>
      </c>
      <c r="B2488" s="20">
        <v>14.6</v>
      </c>
      <c r="C2488" s="20">
        <v>14.62</v>
      </c>
      <c r="D2488" s="20">
        <v>14.737</v>
      </c>
      <c r="E2488" s="20">
        <v>14.16</v>
      </c>
      <c r="F2488" s="17">
        <v>56091</v>
      </c>
      <c r="G2488" s="19">
        <f>+B2488/C2488-1</f>
        <v>-1.3679890560874819E-3</v>
      </c>
    </row>
    <row r="2489" spans="1:7" x14ac:dyDescent="0.2">
      <c r="A2489" s="14" t="s">
        <v>1628</v>
      </c>
      <c r="B2489" s="20">
        <v>14.59</v>
      </c>
      <c r="C2489" s="20">
        <v>14.27</v>
      </c>
      <c r="D2489" s="20">
        <v>14.66</v>
      </c>
      <c r="E2489" s="20">
        <v>13.91</v>
      </c>
      <c r="F2489" s="17">
        <v>169491</v>
      </c>
      <c r="G2489" s="19">
        <f>+B2489/C2489-1</f>
        <v>2.2424667133847276E-2</v>
      </c>
    </row>
    <row r="2490" spans="1:7" x14ac:dyDescent="0.2">
      <c r="A2490" s="14" t="s">
        <v>1629</v>
      </c>
      <c r="B2490" s="20">
        <v>13.98</v>
      </c>
      <c r="C2490" s="20">
        <v>14.84</v>
      </c>
      <c r="D2490" s="20">
        <v>15.22</v>
      </c>
      <c r="E2490" s="20">
        <v>13.98</v>
      </c>
      <c r="F2490" s="17">
        <v>767332</v>
      </c>
      <c r="G2490" s="19">
        <f>+B2490/C2490-1</f>
        <v>-5.7951482479784322E-2</v>
      </c>
    </row>
    <row r="2491" spans="1:7" x14ac:dyDescent="0.2">
      <c r="A2491" s="14" t="s">
        <v>1630</v>
      </c>
      <c r="B2491" s="20">
        <v>14.72</v>
      </c>
      <c r="C2491" s="20">
        <v>14.68</v>
      </c>
      <c r="D2491" s="20">
        <v>15.16</v>
      </c>
      <c r="E2491" s="20">
        <v>14.56</v>
      </c>
      <c r="F2491" s="17">
        <v>91885</v>
      </c>
      <c r="G2491" s="19">
        <f>+B2491/C2491-1</f>
        <v>2.7247956403271267E-3</v>
      </c>
    </row>
    <row r="2492" spans="1:7" x14ac:dyDescent="0.2">
      <c r="A2492" s="14" t="s">
        <v>1631</v>
      </c>
      <c r="B2492" s="20">
        <v>14.72</v>
      </c>
      <c r="C2492" s="20">
        <v>14.65</v>
      </c>
      <c r="D2492" s="20">
        <v>14.74</v>
      </c>
      <c r="E2492" s="20">
        <v>14.17</v>
      </c>
      <c r="F2492" s="17">
        <v>59155</v>
      </c>
      <c r="G2492" s="19">
        <f>+B2492/C2492-1</f>
        <v>4.778156996587013E-3</v>
      </c>
    </row>
    <row r="2493" spans="1:7" x14ac:dyDescent="0.2">
      <c r="A2493" s="14" t="s">
        <v>1632</v>
      </c>
      <c r="B2493" s="20">
        <v>14.7</v>
      </c>
      <c r="C2493" s="20">
        <v>14.56</v>
      </c>
      <c r="D2493" s="20">
        <v>15</v>
      </c>
      <c r="E2493" s="20">
        <v>14.5</v>
      </c>
      <c r="F2493" s="17">
        <v>130306</v>
      </c>
      <c r="G2493" s="19">
        <f>+B2493/C2493-1</f>
        <v>9.6153846153845812E-3</v>
      </c>
    </row>
    <row r="2494" spans="1:7" x14ac:dyDescent="0.2">
      <c r="A2494" s="14" t="s">
        <v>1633</v>
      </c>
      <c r="B2494" s="20">
        <v>14.64</v>
      </c>
      <c r="C2494" s="20">
        <v>14.2</v>
      </c>
      <c r="D2494" s="20">
        <v>14.65</v>
      </c>
      <c r="E2494" s="20">
        <v>14.09</v>
      </c>
      <c r="F2494" s="17">
        <v>58636</v>
      </c>
      <c r="G2494" s="19">
        <f>+B2494/C2494-1</f>
        <v>3.0985915492957927E-2</v>
      </c>
    </row>
    <row r="2495" spans="1:7" x14ac:dyDescent="0.2">
      <c r="A2495" s="14" t="s">
        <v>1634</v>
      </c>
      <c r="B2495" s="20">
        <v>14.12</v>
      </c>
      <c r="C2495" s="20">
        <v>14.36</v>
      </c>
      <c r="D2495" s="20">
        <v>14.71</v>
      </c>
      <c r="E2495" s="20">
        <v>14.12</v>
      </c>
      <c r="F2495" s="17">
        <v>186908</v>
      </c>
      <c r="G2495" s="19">
        <f>+B2495/C2495-1</f>
        <v>-1.6713091922005541E-2</v>
      </c>
    </row>
    <row r="2496" spans="1:7" x14ac:dyDescent="0.2">
      <c r="A2496" s="14" t="s">
        <v>1635</v>
      </c>
      <c r="B2496" s="20">
        <v>14.29</v>
      </c>
      <c r="C2496" s="20">
        <v>14.13</v>
      </c>
      <c r="D2496" s="20">
        <v>14.3</v>
      </c>
      <c r="E2496" s="20">
        <v>14.120100000000001</v>
      </c>
      <c r="F2496" s="17">
        <v>55054</v>
      </c>
      <c r="G2496" s="19">
        <f>+B2496/C2496-1</f>
        <v>1.1323425336164039E-2</v>
      </c>
    </row>
    <row r="2497" spans="1:7" x14ac:dyDescent="0.2">
      <c r="A2497" s="14" t="s">
        <v>1636</v>
      </c>
      <c r="B2497" s="20">
        <v>14.17</v>
      </c>
      <c r="C2497" s="20">
        <v>13.79</v>
      </c>
      <c r="D2497" s="20">
        <v>14.39</v>
      </c>
      <c r="E2497" s="20">
        <v>13.72</v>
      </c>
      <c r="F2497" s="17">
        <v>78427</v>
      </c>
      <c r="G2497" s="19">
        <f>+B2497/C2497-1</f>
        <v>2.7556200145032683E-2</v>
      </c>
    </row>
    <row r="2498" spans="1:7" x14ac:dyDescent="0.2">
      <c r="A2498" s="14" t="s">
        <v>1637</v>
      </c>
      <c r="B2498" s="20">
        <v>14</v>
      </c>
      <c r="C2498" s="20">
        <v>14.34</v>
      </c>
      <c r="D2498" s="20">
        <v>14.375999999999999</v>
      </c>
      <c r="E2498" s="20">
        <v>13.45</v>
      </c>
      <c r="F2498" s="17">
        <v>98196</v>
      </c>
      <c r="G2498" s="19">
        <f>+B2498/C2498-1</f>
        <v>-2.3709902370990243E-2</v>
      </c>
    </row>
    <row r="2499" spans="1:7" x14ac:dyDescent="0.2">
      <c r="A2499" s="14" t="s">
        <v>1638</v>
      </c>
      <c r="B2499" s="20">
        <v>14.44</v>
      </c>
      <c r="C2499" s="20">
        <v>14.57</v>
      </c>
      <c r="D2499" s="20">
        <v>14.61</v>
      </c>
      <c r="E2499" s="20">
        <v>14.246</v>
      </c>
      <c r="F2499" s="17">
        <v>106841</v>
      </c>
      <c r="G2499" s="19">
        <f>+B2499/C2499-1</f>
        <v>-8.9224433768017031E-3</v>
      </c>
    </row>
    <row r="2500" spans="1:7" x14ac:dyDescent="0.2">
      <c r="A2500" s="14" t="s">
        <v>1639</v>
      </c>
      <c r="B2500" s="20">
        <v>14</v>
      </c>
      <c r="C2500" s="20">
        <v>14.07</v>
      </c>
      <c r="D2500" s="20">
        <v>14.07</v>
      </c>
      <c r="E2500" s="20">
        <v>13.4</v>
      </c>
      <c r="F2500" s="17">
        <v>65097</v>
      </c>
      <c r="G2500" s="19">
        <f>+B2500/C2500-1</f>
        <v>-4.9751243781094301E-3</v>
      </c>
    </row>
    <row r="2501" spans="1:7" x14ac:dyDescent="0.2">
      <c r="A2501" s="18">
        <v>41979</v>
      </c>
      <c r="B2501" s="20">
        <v>13.97</v>
      </c>
      <c r="C2501" s="20">
        <v>14.46</v>
      </c>
      <c r="D2501" s="20">
        <v>14.47</v>
      </c>
      <c r="E2501" s="20">
        <v>13.913399999999999</v>
      </c>
      <c r="F2501" s="17">
        <v>120452</v>
      </c>
      <c r="G2501" s="19">
        <f>+B2501/C2501-1</f>
        <v>-3.388658367911479E-2</v>
      </c>
    </row>
    <row r="2502" spans="1:7" x14ac:dyDescent="0.2">
      <c r="A2502" s="18">
        <v>41949</v>
      </c>
      <c r="B2502" s="20">
        <v>14.46</v>
      </c>
      <c r="C2502" s="20">
        <v>14.35</v>
      </c>
      <c r="D2502" s="20">
        <v>14.54</v>
      </c>
      <c r="E2502" s="20">
        <v>14.25</v>
      </c>
      <c r="F2502" s="17">
        <v>24913</v>
      </c>
      <c r="G2502" s="19">
        <f>+B2502/C2502-1</f>
        <v>7.6655052264809065E-3</v>
      </c>
    </row>
    <row r="2503" spans="1:7" x14ac:dyDescent="0.2">
      <c r="A2503" s="18">
        <v>41918</v>
      </c>
      <c r="B2503" s="20">
        <v>14.43</v>
      </c>
      <c r="C2503" s="20">
        <v>14.65</v>
      </c>
      <c r="D2503" s="20">
        <v>14.67</v>
      </c>
      <c r="E2503" s="20">
        <v>14.35</v>
      </c>
      <c r="F2503" s="17">
        <v>59673</v>
      </c>
      <c r="G2503" s="19">
        <f>+B2503/C2503-1</f>
        <v>-1.5017064846416406E-2</v>
      </c>
    </row>
    <row r="2504" spans="1:7" x14ac:dyDescent="0.2">
      <c r="A2504" s="18">
        <v>41888</v>
      </c>
      <c r="B2504" s="20">
        <v>14.64</v>
      </c>
      <c r="C2504" s="20">
        <v>14.45</v>
      </c>
      <c r="D2504" s="20">
        <v>14.6745</v>
      </c>
      <c r="E2504" s="20">
        <v>14.19</v>
      </c>
      <c r="F2504" s="17">
        <v>104535</v>
      </c>
      <c r="G2504" s="19">
        <f>+B2504/C2504-1</f>
        <v>1.314878892733562E-2</v>
      </c>
    </row>
    <row r="2505" spans="1:7" x14ac:dyDescent="0.2">
      <c r="A2505" s="18">
        <v>41796</v>
      </c>
      <c r="B2505" s="20">
        <v>14.45</v>
      </c>
      <c r="C2505" s="20">
        <v>14.33</v>
      </c>
      <c r="D2505" s="20">
        <v>14.5</v>
      </c>
      <c r="E2505" s="20">
        <v>13.89</v>
      </c>
      <c r="F2505" s="17">
        <v>42504</v>
      </c>
      <c r="G2505" s="19">
        <f>+B2505/C2505-1</f>
        <v>8.3740404745289432E-3</v>
      </c>
    </row>
    <row r="2506" spans="1:7" x14ac:dyDescent="0.2">
      <c r="A2506" s="18">
        <v>41765</v>
      </c>
      <c r="B2506" s="20">
        <v>14.17</v>
      </c>
      <c r="C2506" s="20">
        <v>13.01</v>
      </c>
      <c r="D2506" s="20">
        <v>14.43</v>
      </c>
      <c r="E2506" s="20">
        <v>13.01</v>
      </c>
      <c r="F2506" s="17">
        <v>67643</v>
      </c>
      <c r="G2506" s="19">
        <f>+B2506/C2506-1</f>
        <v>8.9162182936203038E-2</v>
      </c>
    </row>
    <row r="2507" spans="1:7" x14ac:dyDescent="0.2">
      <c r="A2507" s="18">
        <v>41735</v>
      </c>
      <c r="B2507" s="20">
        <v>14.3</v>
      </c>
      <c r="C2507" s="20">
        <v>14</v>
      </c>
      <c r="D2507" s="20">
        <v>14.443</v>
      </c>
      <c r="E2507" s="20">
        <v>13.59</v>
      </c>
      <c r="F2507" s="17">
        <v>73733</v>
      </c>
      <c r="G2507" s="19">
        <f>+B2507/C2507-1</f>
        <v>2.1428571428571574E-2</v>
      </c>
    </row>
    <row r="2508" spans="1:7" x14ac:dyDescent="0.2">
      <c r="A2508" s="18">
        <v>41704</v>
      </c>
      <c r="B2508" s="20">
        <v>14.03</v>
      </c>
      <c r="C2508" s="20">
        <v>13.74</v>
      </c>
      <c r="D2508" s="20">
        <v>14.11</v>
      </c>
      <c r="E2508" s="20">
        <v>13.43</v>
      </c>
      <c r="F2508" s="17">
        <v>84773</v>
      </c>
      <c r="G2508" s="19">
        <f>+B2508/C2508-1</f>
        <v>2.1106259097525504E-2</v>
      </c>
    </row>
    <row r="2509" spans="1:7" x14ac:dyDescent="0.2">
      <c r="A2509" s="18">
        <v>41676</v>
      </c>
      <c r="B2509" s="20">
        <v>13.54</v>
      </c>
      <c r="C2509" s="20">
        <v>13.49</v>
      </c>
      <c r="D2509" s="20">
        <v>13.829599999999999</v>
      </c>
      <c r="E2509" s="20">
        <v>13.175000000000001</v>
      </c>
      <c r="F2509" s="17">
        <v>47627</v>
      </c>
      <c r="G2509" s="19">
        <f>+B2509/C2509-1</f>
        <v>3.7064492216456468E-3</v>
      </c>
    </row>
    <row r="2510" spans="1:7" x14ac:dyDescent="0.2">
      <c r="A2510" s="14" t="s">
        <v>1640</v>
      </c>
      <c r="B2510" s="20">
        <v>13.35</v>
      </c>
      <c r="C2510" s="20">
        <v>13.41</v>
      </c>
      <c r="D2510" s="20">
        <v>13.525</v>
      </c>
      <c r="E2510" s="20">
        <v>13.24</v>
      </c>
      <c r="F2510" s="17">
        <v>76145</v>
      </c>
      <c r="G2510" s="19">
        <f>+B2510/C2510-1</f>
        <v>-4.4742729306488371E-3</v>
      </c>
    </row>
    <row r="2511" spans="1:7" x14ac:dyDescent="0.2">
      <c r="A2511" s="14" t="s">
        <v>1641</v>
      </c>
      <c r="B2511" s="20">
        <v>13.48</v>
      </c>
      <c r="C2511" s="20">
        <v>13.45</v>
      </c>
      <c r="D2511" s="20">
        <v>13.82</v>
      </c>
      <c r="E2511" s="20">
        <v>13.43</v>
      </c>
      <c r="F2511" s="17">
        <v>64597</v>
      </c>
      <c r="G2511" s="19">
        <f>+B2511/C2511-1</f>
        <v>2.2304832713755385E-3</v>
      </c>
    </row>
    <row r="2512" spans="1:7" x14ac:dyDescent="0.2">
      <c r="A2512" s="14" t="s">
        <v>1642</v>
      </c>
      <c r="B2512" s="20">
        <v>13.25</v>
      </c>
      <c r="C2512" s="20">
        <v>14.08</v>
      </c>
      <c r="D2512" s="20">
        <v>14.08</v>
      </c>
      <c r="E2512" s="20">
        <v>13.12</v>
      </c>
      <c r="F2512" s="17">
        <v>244016</v>
      </c>
      <c r="G2512" s="19">
        <f>+B2512/C2512-1</f>
        <v>-5.8948863636363646E-2</v>
      </c>
    </row>
    <row r="2513" spans="1:7" x14ac:dyDescent="0.2">
      <c r="A2513" s="14" t="s">
        <v>1643</v>
      </c>
      <c r="B2513" s="20">
        <v>14.03</v>
      </c>
      <c r="C2513" s="20">
        <v>14.57</v>
      </c>
      <c r="D2513" s="20">
        <v>14.81</v>
      </c>
      <c r="E2513" s="20">
        <v>13.76</v>
      </c>
      <c r="F2513" s="17">
        <v>68065</v>
      </c>
      <c r="G2513" s="19">
        <f>+B2513/C2513-1</f>
        <v>-3.7062457103637647E-2</v>
      </c>
    </row>
    <row r="2514" spans="1:7" x14ac:dyDescent="0.2">
      <c r="A2514" s="14" t="s">
        <v>1644</v>
      </c>
      <c r="B2514" s="20">
        <v>14.53</v>
      </c>
      <c r="C2514" s="20">
        <v>15.35</v>
      </c>
      <c r="D2514" s="20">
        <v>15.35</v>
      </c>
      <c r="E2514" s="20">
        <v>14.31</v>
      </c>
      <c r="F2514" s="17">
        <v>352733</v>
      </c>
      <c r="G2514" s="19">
        <f>+B2514/C2514-1</f>
        <v>-5.3420195439739415E-2</v>
      </c>
    </row>
    <row r="2515" spans="1:7" x14ac:dyDescent="0.2">
      <c r="A2515" s="14" t="s">
        <v>1645</v>
      </c>
      <c r="B2515" s="20">
        <v>15.38</v>
      </c>
      <c r="C2515" s="20">
        <v>13.91</v>
      </c>
      <c r="D2515" s="20">
        <v>15.61</v>
      </c>
      <c r="E2515" s="20">
        <v>13.845000000000001</v>
      </c>
      <c r="F2515" s="17">
        <v>85255</v>
      </c>
      <c r="G2515" s="19">
        <f>+B2515/C2515-1</f>
        <v>0.10567936736161032</v>
      </c>
    </row>
    <row r="2516" spans="1:7" x14ac:dyDescent="0.2">
      <c r="A2516" s="14" t="s">
        <v>1646</v>
      </c>
      <c r="B2516" s="20">
        <v>14</v>
      </c>
      <c r="C2516" s="20">
        <v>14.25</v>
      </c>
      <c r="D2516" s="20">
        <v>14.25</v>
      </c>
      <c r="E2516" s="20">
        <v>13.87</v>
      </c>
      <c r="F2516" s="17">
        <v>47355</v>
      </c>
      <c r="G2516" s="19">
        <f>+B2516/C2516-1</f>
        <v>-1.7543859649122862E-2</v>
      </c>
    </row>
    <row r="2517" spans="1:7" x14ac:dyDescent="0.2">
      <c r="A2517" s="14" t="s">
        <v>1647</v>
      </c>
      <c r="B2517" s="20">
        <v>14</v>
      </c>
      <c r="C2517" s="20">
        <v>13.5</v>
      </c>
      <c r="D2517" s="20">
        <v>14.3</v>
      </c>
      <c r="E2517" s="20">
        <v>13.37</v>
      </c>
      <c r="F2517" s="17">
        <v>141141</v>
      </c>
      <c r="G2517" s="19">
        <f>+B2517/C2517-1</f>
        <v>3.7037037037036979E-2</v>
      </c>
    </row>
    <row r="2518" spans="1:7" x14ac:dyDescent="0.2">
      <c r="A2518" s="14" t="s">
        <v>1648</v>
      </c>
      <c r="B2518" s="20">
        <v>13.24</v>
      </c>
      <c r="C2518" s="20">
        <v>13.85</v>
      </c>
      <c r="D2518" s="20">
        <v>13.85</v>
      </c>
      <c r="E2518" s="20">
        <v>13.1</v>
      </c>
      <c r="F2518" s="17">
        <v>202525</v>
      </c>
      <c r="G2518" s="19">
        <f>+B2518/C2518-1</f>
        <v>-4.4043321299638949E-2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Historical 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2024-05-13T17:40:48Z</dcterms:created>
  <dcterms:modified xsi:type="dcterms:W3CDTF">2024-05-17T20:31:26Z</dcterms:modified>
</cp:coreProperties>
</file>