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E4AE6400-10EE-400C-9B1C-2842D432C120}" xr6:coauthVersionLast="47" xr6:coauthVersionMax="47" xr10:uidLastSave="{00000000-0000-0000-0000-000000000000}"/>
  <bookViews>
    <workbookView xWindow="255" yWindow="165" windowWidth="14055" windowHeight="15495" activeTab="1" xr2:uid="{C8E674EB-6B28-494F-850D-22EC5D9AEA9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N4" i="1"/>
  <c r="N5" i="1" s="1"/>
  <c r="N8" i="1" s="1"/>
  <c r="M11" i="2"/>
  <c r="M7" i="2"/>
  <c r="Q11" i="2"/>
  <c r="Q7" i="2"/>
  <c r="U3" i="2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Q26" i="2" l="1"/>
  <c r="Q12" i="2"/>
  <c r="Q24" i="2" s="1"/>
  <c r="M12" i="2"/>
  <c r="M24" i="2" s="1"/>
</calcChain>
</file>

<file path=xl/sharedStrings.xml><?xml version="1.0" encoding="utf-8"?>
<sst xmlns="http://schemas.openxmlformats.org/spreadsheetml/2006/main" count="46" uniqueCount="45">
  <si>
    <t>Price</t>
  </si>
  <si>
    <t>Shares</t>
  </si>
  <si>
    <t>MC</t>
  </si>
  <si>
    <t>Cash</t>
  </si>
  <si>
    <t>Debt</t>
  </si>
  <si>
    <t>EV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</si>
  <si>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</si>
  <si>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</si>
  <si>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</si>
  <si>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</si>
  <si>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</si>
  <si>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</si>
  <si>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</si>
  <si>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</si>
  <si>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</si>
  <si>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</si>
  <si>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</si>
  <si>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</si>
  <si>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</si>
  <si>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</si>
  <si>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</si>
  <si>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</si>
  <si>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Systems</t>
  </si>
  <si>
    <t>Operation services</t>
  </si>
  <si>
    <t>Software maintenance &amp; support</t>
  </si>
  <si>
    <t>Revenue</t>
  </si>
  <si>
    <t>Systems COGS</t>
  </si>
  <si>
    <t>Software maintenance &amp; support COGS</t>
  </si>
  <si>
    <t>Operation services COGS</t>
  </si>
  <si>
    <t>COGS</t>
  </si>
  <si>
    <t>Gross profit</t>
  </si>
  <si>
    <t>Gross margin</t>
  </si>
  <si>
    <t>Revenue y/y</t>
  </si>
  <si>
    <t>R&amp;D</t>
  </si>
  <si>
    <t>SG&amp;A</t>
  </si>
  <si>
    <t>OpEx</t>
  </si>
  <si>
    <t>OpInc</t>
  </si>
  <si>
    <t>Interest income</t>
  </si>
  <si>
    <t>Pretax</t>
  </si>
  <si>
    <t>Taxes</t>
  </si>
  <si>
    <t>Net income</t>
  </si>
  <si>
    <t>EPS</t>
  </si>
  <si>
    <t>Symbotic</t>
  </si>
  <si>
    <t>(SYM)</t>
  </si>
  <si>
    <t>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</si>
</sst>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9" fontId="0" fillId="0" borderId="0" xfId="0" applyNumberFormat="1"/>
    <xf numFmtId="9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0</xdr:row>
      <xdr:rowOff>57150</xdr:rowOff>
    </xdr:from>
    <xdr:to>
      <xdr:col>17</xdr:col>
      <xdr:colOff>9525</xdr:colOff>
      <xdr:row>61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541C82-F857-1639-A477-B9479CA6942C}"/>
            </a:ext>
          </a:extLst>
        </xdr:cNvPr>
        <xdr:cNvCxnSpPr/>
      </xdr:nvCxnSpPr>
      <xdr:spPr>
        <a:xfrm>
          <a:off x="11630025" y="57150"/>
          <a:ext cx="0" cy="95726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28575</xdr:colOff>
      <xdr:row>0</xdr:row>
      <xdr:rowOff>57150</xdr:rowOff>
    </xdr:from>
    <xdr:to>
      <xdr:col>29</xdr:col>
      <xdr:colOff>28575</xdr:colOff>
      <xdr:row>62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6F23A6E-7296-4192-A144-ACFAF163D869}"/>
            </a:ext>
          </a:extLst>
        </xdr:cNvPr>
        <xdr:cNvCxnSpPr/>
      </xdr:nvCxnSpPr>
      <xdr:spPr>
        <a:xfrm>
          <a:off x="18964275" y="57150"/>
          <a:ext cx="0" cy="9696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88CC-E3A2-4F19-AD65-F424A775DD52}">
  <dimension ref="M3:N10"/>
  <sheetViews>
    <sheetView workbookViewId="0">
      <selection activeCell="N10" sqref="N10"/>
    </sheetView>
  </sheetViews>
  <sheetFormatPr defaultRowHeight="12.75" x14ac:dyDescent="0.2"/>
  <cols>
    <col min="1" max="1" width="2.42578125" customWidth="1"/>
  </cols>
  <sheetData>
    <row r="3" spans="13:14" x14ac:dyDescent="0.2">
      <c r="M3" t="s">
        <v>0</v>
      </c>
      <c r="N3">
        <v>21.14</v>
      </c>
    </row>
    <row r="4" spans="13:14" x14ac:dyDescent="0.2">
      <c r="M4" t="s">
        <v>1</v>
      </c>
      <c r="N4" s="1">
        <f>103.779435</f>
        <v>103.77943500000001</v>
      </c>
    </row>
    <row r="5" spans="13:14" x14ac:dyDescent="0.2">
      <c r="M5" t="s">
        <v>2</v>
      </c>
      <c r="N5" s="1">
        <f>+N3*N4</f>
        <v>2193.8972559000003</v>
      </c>
    </row>
    <row r="6" spans="13:14" x14ac:dyDescent="0.2">
      <c r="M6" t="s">
        <v>3</v>
      </c>
      <c r="N6" s="1">
        <v>870.46900000000005</v>
      </c>
    </row>
    <row r="7" spans="13:14" x14ac:dyDescent="0.2">
      <c r="M7" t="s">
        <v>4</v>
      </c>
      <c r="N7" s="1">
        <v>0</v>
      </c>
    </row>
    <row r="8" spans="13:14" x14ac:dyDescent="0.2">
      <c r="M8" t="s">
        <v>5</v>
      </c>
      <c r="N8" s="1">
        <f>+N5-N6</f>
        <v>1323.4282559000003</v>
      </c>
    </row>
    <row r="9" spans="13:14" x14ac:dyDescent="0.2">
      <c r="N9">
        <v>62</v>
      </c>
    </row>
    <row r="10" spans="13:14" x14ac:dyDescent="0.2">
      <c r="N10" s="8">
        <f>+N8/N9</f>
        <v>21.345617030645165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76EE-D07E-4133-B70B-209B03A2494F}">
  <dimension ref="B1:AN26"/>
  <sheetViews>
    <sheetView tabSelected="1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2.75" x14ac:dyDescent="0.2"/>
  <cols>
    <col min="1" max="1" width="2.42578125" customWidth="1"/>
    <col min="2" max="2" width="34.7109375" bestFit="1" customWidth="1"/>
    <col min="17" max="17" width="9.140625" style="1"/>
  </cols>
  <sheetData>
    <row r="1" spans="2:40" ht="30" x14ac:dyDescent="0.4">
      <c r="B1" s="9" t="s">
        <v>42</v>
      </c>
    </row>
    <row r="2" spans="2:40" x14ac:dyDescent="0.2">
      <c r="B2" t="s">
        <v>43</v>
      </c>
    </row>
    <row r="3" spans="2:40" s="4" customFormat="1" x14ac:dyDescent="0.2">
      <c r="B3" s="4" t="s">
        <v>44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5" t="s">
        <v>20</v>
      </c>
      <c r="R3" s="4" t="s">
        <v>21</v>
      </c>
      <c r="T3" s="4">
        <v>2014</v>
      </c>
      <c r="U3" s="4">
        <f>+T3+1</f>
        <v>2015</v>
      </c>
      <c r="V3" s="4">
        <f t="shared" ref="V3:AN3" si="0">+U3+1</f>
        <v>2016</v>
      </c>
      <c r="W3" s="4">
        <f t="shared" si="0"/>
        <v>2017</v>
      </c>
      <c r="X3" s="4">
        <f t="shared" si="0"/>
        <v>2018</v>
      </c>
      <c r="Y3" s="4">
        <f t="shared" si="0"/>
        <v>2019</v>
      </c>
      <c r="Z3" s="4">
        <f t="shared" si="0"/>
        <v>2020</v>
      </c>
      <c r="AA3" s="4">
        <f t="shared" si="0"/>
        <v>2021</v>
      </c>
      <c r="AB3" s="4">
        <f t="shared" si="0"/>
        <v>2022</v>
      </c>
      <c r="AC3" s="4">
        <f t="shared" si="0"/>
        <v>2023</v>
      </c>
      <c r="AD3" s="4">
        <f t="shared" si="0"/>
        <v>2024</v>
      </c>
      <c r="AE3" s="4">
        <f t="shared" si="0"/>
        <v>2025</v>
      </c>
      <c r="AF3" s="4">
        <f t="shared" si="0"/>
        <v>2026</v>
      </c>
      <c r="AG3" s="4">
        <f t="shared" si="0"/>
        <v>2027</v>
      </c>
      <c r="AH3" s="4">
        <f t="shared" si="0"/>
        <v>2028</v>
      </c>
      <c r="AI3" s="4">
        <f t="shared" si="0"/>
        <v>2029</v>
      </c>
      <c r="AJ3" s="4">
        <f t="shared" si="0"/>
        <v>2030</v>
      </c>
      <c r="AK3" s="4">
        <f t="shared" si="0"/>
        <v>2031</v>
      </c>
      <c r="AL3" s="4">
        <f t="shared" si="0"/>
        <v>2032</v>
      </c>
      <c r="AM3" s="4">
        <f t="shared" si="0"/>
        <v>2033</v>
      </c>
      <c r="AN3" s="4">
        <f t="shared" si="0"/>
        <v>2034</v>
      </c>
    </row>
    <row r="4" spans="2:40" x14ac:dyDescent="0.2">
      <c r="B4" t="s">
        <v>22</v>
      </c>
      <c r="M4" s="1">
        <v>302.35000000000002</v>
      </c>
      <c r="Q4" s="1">
        <v>472.11900000000003</v>
      </c>
    </row>
    <row r="5" spans="2:40" x14ac:dyDescent="0.2">
      <c r="B5" t="s">
        <v>24</v>
      </c>
      <c r="M5" s="1">
        <v>1.768</v>
      </c>
      <c r="Q5" s="1">
        <v>3.5449999999999999</v>
      </c>
    </row>
    <row r="6" spans="2:40" x14ac:dyDescent="0.2">
      <c r="B6" t="s">
        <v>23</v>
      </c>
      <c r="M6" s="1">
        <v>7.7190000000000003</v>
      </c>
      <c r="Q6" s="1">
        <v>16.198</v>
      </c>
    </row>
    <row r="7" spans="2:40" s="2" customFormat="1" x14ac:dyDescent="0.2">
      <c r="B7" s="2" t="s">
        <v>25</v>
      </c>
      <c r="M7" s="3">
        <f>+SUM(M4:M6)</f>
        <v>311.83699999999999</v>
      </c>
      <c r="Q7" s="3">
        <f>+SUM(Q4:Q6)</f>
        <v>491.86200000000002</v>
      </c>
    </row>
    <row r="8" spans="2:40" x14ac:dyDescent="0.2">
      <c r="B8" t="s">
        <v>26</v>
      </c>
      <c r="M8" s="1">
        <v>244.66</v>
      </c>
      <c r="Q8" s="1">
        <v>407.85199999999998</v>
      </c>
    </row>
    <row r="9" spans="2:40" x14ac:dyDescent="0.2">
      <c r="B9" t="s">
        <v>27</v>
      </c>
      <c r="M9" s="1">
        <v>3.6030000000000002</v>
      </c>
      <c r="Q9" s="1">
        <v>2.5390000000000001</v>
      </c>
    </row>
    <row r="10" spans="2:40" x14ac:dyDescent="0.2">
      <c r="B10" t="s">
        <v>28</v>
      </c>
      <c r="M10" s="1">
        <v>10.664999999999999</v>
      </c>
      <c r="Q10" s="1">
        <v>14.065</v>
      </c>
    </row>
    <row r="11" spans="2:40" x14ac:dyDescent="0.2">
      <c r="B11" t="s">
        <v>29</v>
      </c>
      <c r="M11" s="1">
        <f>+SUM(M8:M10)</f>
        <v>258.928</v>
      </c>
      <c r="Q11" s="1">
        <f>+SUM(Q8:Q10)</f>
        <v>424.45599999999996</v>
      </c>
    </row>
    <row r="12" spans="2:40" s="2" customFormat="1" x14ac:dyDescent="0.2">
      <c r="B12" s="2" t="s">
        <v>30</v>
      </c>
      <c r="M12" s="3">
        <f>+M7-M11</f>
        <v>52.908999999999992</v>
      </c>
      <c r="Q12" s="3">
        <f>+Q7-Q11</f>
        <v>67.406000000000063</v>
      </c>
    </row>
    <row r="13" spans="2:40" x14ac:dyDescent="0.2">
      <c r="B13" t="s">
        <v>33</v>
      </c>
    </row>
    <row r="14" spans="2:40" x14ac:dyDescent="0.2">
      <c r="B14" t="s">
        <v>34</v>
      </c>
    </row>
    <row r="15" spans="2:40" x14ac:dyDescent="0.2">
      <c r="B15" t="s">
        <v>35</v>
      </c>
    </row>
    <row r="16" spans="2:40" s="2" customFormat="1" x14ac:dyDescent="0.2">
      <c r="B16" s="2" t="s">
        <v>36</v>
      </c>
      <c r="Q16" s="3"/>
    </row>
    <row r="17" spans="2:17" x14ac:dyDescent="0.2">
      <c r="B17" t="s">
        <v>37</v>
      </c>
    </row>
    <row r="18" spans="2:17" x14ac:dyDescent="0.2">
      <c r="B18" t="s">
        <v>38</v>
      </c>
    </row>
    <row r="19" spans="2:17" x14ac:dyDescent="0.2">
      <c r="B19" t="s">
        <v>39</v>
      </c>
    </row>
    <row r="20" spans="2:17" s="2" customFormat="1" x14ac:dyDescent="0.2">
      <c r="B20" s="2" t="s">
        <v>40</v>
      </c>
      <c r="Q20" s="3"/>
    </row>
    <row r="21" spans="2:17" x14ac:dyDescent="0.2">
      <c r="B21" t="s">
        <v>41</v>
      </c>
    </row>
    <row r="22" spans="2:17" x14ac:dyDescent="0.2">
      <c r="B22" t="s">
        <v>1</v>
      </c>
    </row>
    <row r="24" spans="2:17" s="6" customFormat="1" x14ac:dyDescent="0.2">
      <c r="B24" s="6" t="s">
        <v>31</v>
      </c>
      <c r="M24" s="6">
        <f>+M12/M7</f>
        <v>0.16966876926086383</v>
      </c>
      <c r="Q24" s="6">
        <f>+Q12/Q7</f>
        <v>0.13704250379171407</v>
      </c>
    </row>
    <row r="26" spans="2:17" s="7" customFormat="1" x14ac:dyDescent="0.2">
      <c r="B26" s="7" t="s">
        <v>32</v>
      </c>
      <c r="Q26" s="7">
        <f>+Q7/M7-1</f>
        <v>0.57730480988465138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2024-09-15T18:53:23Z</dcterms:created>
  <dcterms:modified xsi:type="dcterms:W3CDTF">2024-09-16T11:48:42Z</dcterms:modified>
</cp:coreProperties>
</file>