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C3327825-7F9F-42B7-B6D5-FF40480C6309}" xr6:coauthVersionLast="47" xr6:coauthVersionMax="47" xr10:uidLastSave="{00000000-0000-0000-0000-000000000000}"/>
  <bookViews>
    <workbookView xWindow="165" yWindow="120" windowWidth="14025" windowHeight="15405" activeTab="1" xr2:uid="{C8D6D26D-C902-4625-8FCD-2B7C202AC8F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2" l="1"/>
  <c r="J25" i="2"/>
  <c r="J23" i="2"/>
  <c r="J22" i="2"/>
  <c r="J21" i="2"/>
  <c r="J20" i="2"/>
  <c r="J17" i="2"/>
  <c r="J18" i="2"/>
  <c r="J16" i="2"/>
  <c r="J15" i="2"/>
  <c r="J14" i="2"/>
  <c r="J13" i="2"/>
  <c r="J12" i="2"/>
  <c r="J11" i="2"/>
  <c r="J9" i="2"/>
  <c r="J10" i="2" s="1"/>
  <c r="J8" i="2"/>
  <c r="J7" i="2"/>
  <c r="J6" i="2"/>
  <c r="J5" i="2"/>
  <c r="J4" i="2"/>
  <c r="J3" i="2"/>
  <c r="N25" i="2" s="1"/>
  <c r="N23" i="2"/>
  <c r="N22" i="2"/>
  <c r="N21" i="2"/>
  <c r="N20" i="2"/>
  <c r="N17" i="2"/>
  <c r="O17" i="2"/>
  <c r="N18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AB25" i="2"/>
  <c r="AB9" i="2"/>
  <c r="AB5" i="2"/>
  <c r="AC25" i="2"/>
  <c r="AD25" i="2"/>
  <c r="AC9" i="2"/>
  <c r="AC5" i="2"/>
  <c r="AC20" i="2" s="1"/>
  <c r="AD9" i="2"/>
  <c r="AD5" i="2"/>
  <c r="AD20" i="2" s="1"/>
  <c r="G25" i="2"/>
  <c r="G9" i="2"/>
  <c r="G5" i="2"/>
  <c r="G20" i="2" s="1"/>
  <c r="H25" i="2"/>
  <c r="H9" i="2"/>
  <c r="H5" i="2"/>
  <c r="L14" i="2"/>
  <c r="L9" i="2"/>
  <c r="L5" i="2"/>
  <c r="I25" i="2"/>
  <c r="I9" i="2"/>
  <c r="I5" i="2"/>
  <c r="I20" i="2" s="1"/>
  <c r="M25" i="2"/>
  <c r="M9" i="2"/>
  <c r="M5" i="2"/>
  <c r="K10" i="1"/>
  <c r="O70" i="2"/>
  <c r="O68" i="2"/>
  <c r="O66" i="2"/>
  <c r="O57" i="2"/>
  <c r="O56" i="2"/>
  <c r="O49" i="2"/>
  <c r="O44" i="2"/>
  <c r="O43" i="2"/>
  <c r="O42" i="2"/>
  <c r="O40" i="2"/>
  <c r="O37" i="2"/>
  <c r="O35" i="2"/>
  <c r="K25" i="2"/>
  <c r="K9" i="2"/>
  <c r="K5" i="2"/>
  <c r="O25" i="2"/>
  <c r="O23" i="2"/>
  <c r="O22" i="2"/>
  <c r="O21" i="2"/>
  <c r="O20" i="2"/>
  <c r="O16" i="2"/>
  <c r="O14" i="2"/>
  <c r="O10" i="2"/>
  <c r="O9" i="2"/>
  <c r="O5" i="2"/>
  <c r="AL2" i="2"/>
  <c r="AM2" i="2" s="1"/>
  <c r="AN2" i="2" s="1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U2" i="2"/>
  <c r="K9" i="1"/>
  <c r="K6" i="1"/>
  <c r="AB10" i="2" l="1"/>
  <c r="AB21" i="2" s="1"/>
  <c r="AB20" i="2"/>
  <c r="AC10" i="2"/>
  <c r="AC21" i="2" s="1"/>
  <c r="AD10" i="2"/>
  <c r="G10" i="2"/>
  <c r="H10" i="2"/>
  <c r="H21" i="2" s="1"/>
  <c r="H20" i="2"/>
  <c r="L10" i="2"/>
  <c r="L21" i="2"/>
  <c r="L20" i="2"/>
  <c r="I10" i="2"/>
  <c r="M10" i="2"/>
  <c r="M14" i="2"/>
  <c r="M21" i="2"/>
  <c r="M20" i="2"/>
  <c r="K10" i="2"/>
  <c r="K20" i="2"/>
  <c r="K14" i="2"/>
  <c r="K21" i="2"/>
  <c r="AB14" i="2" l="1"/>
  <c r="AB23" i="2" s="1"/>
  <c r="AC14" i="2"/>
  <c r="AC23" i="2" s="1"/>
  <c r="AD14" i="2"/>
  <c r="AD21" i="2"/>
  <c r="G21" i="2"/>
  <c r="G14" i="2"/>
  <c r="H14" i="2"/>
  <c r="H23" i="2" s="1"/>
  <c r="L23" i="2"/>
  <c r="L16" i="2"/>
  <c r="I14" i="2"/>
  <c r="I21" i="2"/>
  <c r="M23" i="2"/>
  <c r="M16" i="2"/>
  <c r="K23" i="2"/>
  <c r="K16" i="2"/>
  <c r="AB16" i="2" l="1"/>
  <c r="AB22" i="2"/>
  <c r="AB17" i="2"/>
  <c r="AC16" i="2"/>
  <c r="AC22" i="2" s="1"/>
  <c r="AD23" i="2"/>
  <c r="AD16" i="2"/>
  <c r="G23" i="2"/>
  <c r="G16" i="2"/>
  <c r="H16" i="2"/>
  <c r="H17" i="2" s="1"/>
  <c r="L22" i="2"/>
  <c r="L17" i="2"/>
  <c r="I23" i="2"/>
  <c r="I16" i="2"/>
  <c r="M22" i="2"/>
  <c r="M17" i="2"/>
  <c r="K22" i="2"/>
  <c r="K17" i="2"/>
  <c r="AC17" i="2" l="1"/>
  <c r="AD22" i="2"/>
  <c r="AD17" i="2"/>
  <c r="G22" i="2"/>
  <c r="G17" i="2"/>
  <c r="H22" i="2"/>
  <c r="I22" i="2"/>
  <c r="I17" i="2"/>
</calcChain>
</file>

<file path=xl/sharedStrings.xml><?xml version="1.0" encoding="utf-8"?>
<sst xmlns="http://schemas.openxmlformats.org/spreadsheetml/2006/main" count="82" uniqueCount="76">
  <si>
    <t>Shares</t>
  </si>
  <si>
    <t>MC</t>
  </si>
  <si>
    <t>Cash</t>
  </si>
  <si>
    <t>Debt</t>
  </si>
  <si>
    <t>EV</t>
  </si>
  <si>
    <t>Revenue</t>
  </si>
  <si>
    <t>COGS</t>
  </si>
  <si>
    <t>Gross profit</t>
  </si>
  <si>
    <t>S&amp;M</t>
  </si>
  <si>
    <t>R&amp;D</t>
  </si>
  <si>
    <t>G&amp;A</t>
  </si>
  <si>
    <t>OpEx</t>
  </si>
  <si>
    <t>OpIn</t>
  </si>
  <si>
    <t>Interest income</t>
  </si>
  <si>
    <t>Interest expense</t>
  </si>
  <si>
    <t>Other expense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</si>
  <si>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</si>
  <si>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</si>
  <si>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</si>
  <si>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</si>
  <si>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</si>
  <si>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</si>
  <si>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</si>
  <si>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</si>
  <si>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</si>
  <si>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</si>
  <si>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</si>
  <si>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</si>
  <si>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</si>
  <si>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</si>
  <si>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</si>
  <si>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</si>
  <si>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</si>
  <si>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</si>
  <si>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</si>
  <si>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</si>
  <si>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</si>
  <si>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</si>
  <si>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</si>
  <si>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</si>
  <si>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</si>
  <si>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Net cash</t>
  </si>
  <si>
    <t>A/R</t>
  </si>
  <si>
    <t>Prepaid</t>
  </si>
  <si>
    <t>Contract cost</t>
  </si>
  <si>
    <t>PP&amp;E</t>
  </si>
  <si>
    <t>Lease</t>
  </si>
  <si>
    <t>Goodwill</t>
  </si>
  <si>
    <t>Other</t>
  </si>
  <si>
    <t>Assets</t>
  </si>
  <si>
    <t>A/P</t>
  </si>
  <si>
    <t>DR</t>
  </si>
  <si>
    <t>Liabilities</t>
  </si>
  <si>
    <t>S/E</t>
  </si>
  <si>
    <t>L+S/E</t>
  </si>
  <si>
    <t>Cash flow TTM</t>
  </si>
  <si>
    <t>ROIC</t>
  </si>
  <si>
    <t>Model NI</t>
  </si>
  <si>
    <t>Reported NI</t>
  </si>
  <si>
    <t>D&amp;A</t>
  </si>
  <si>
    <t>Bad debt</t>
  </si>
  <si>
    <t>SBC</t>
  </si>
  <si>
    <t>Amor of lease</t>
  </si>
  <si>
    <t>Working capital</t>
  </si>
  <si>
    <t>CFFO</t>
  </si>
  <si>
    <t>CapEx</t>
  </si>
  <si>
    <t>ESOP</t>
  </si>
  <si>
    <t>Buybacks</t>
  </si>
  <si>
    <t>Options</t>
  </si>
  <si>
    <t>Tax SBC</t>
  </si>
  <si>
    <t>Deferred cost</t>
  </si>
  <si>
    <t>CFFF</t>
  </si>
  <si>
    <t>FX</t>
  </si>
  <si>
    <t>CIC</t>
  </si>
  <si>
    <t>Cash flow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</si>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</sst>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x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applyNumberFormat="1" applyAlignment="1">
      <alignment horizontal="right"/>
    </xf>
    <xf numFmtId="4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66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57150</xdr:rowOff>
    </xdr:from>
    <xdr:to>
      <xdr:col>15</xdr:col>
      <xdr:colOff>19050</xdr:colOff>
      <xdr:row>39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852750-76E7-210D-55F5-082334B88BA6}"/>
            </a:ext>
          </a:extLst>
        </xdr:cNvPr>
        <xdr:cNvCxnSpPr/>
      </xdr:nvCxnSpPr>
      <xdr:spPr>
        <a:xfrm>
          <a:off x="9172575" y="57150"/>
          <a:ext cx="0" cy="633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0</xdr:row>
      <xdr:rowOff>9525</xdr:rowOff>
    </xdr:from>
    <xdr:to>
      <xdr:col>30</xdr:col>
      <xdr:colOff>19050</xdr:colOff>
      <xdr:row>39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73D53E7-52C2-4AB6-8AB7-3AEB6251A9EF}"/>
            </a:ext>
          </a:extLst>
        </xdr:cNvPr>
        <xdr:cNvCxnSpPr/>
      </xdr:nvCxnSpPr>
      <xdr:spPr>
        <a:xfrm>
          <a:off x="18316575" y="9525"/>
          <a:ext cx="0" cy="633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F1FD-B97D-49E5-AFAE-373540F850C2}">
  <dimension ref="J4:K10"/>
  <sheetViews>
    <sheetView workbookViewId="0">
      <selection activeCell="J5" sqref="J5"/>
    </sheetView>
  </sheetViews>
  <sheetFormatPr defaultRowHeight="12.75" x14ac:dyDescent="0.2"/>
  <sheetData>
    <row r="4" spans="10:11" x14ac:dyDescent="0.2">
      <c r="J4" t="s">
        <v>75</v>
      </c>
      <c r="K4">
        <v>5.26</v>
      </c>
    </row>
    <row r="5" spans="10:11" x14ac:dyDescent="0.2">
      <c r="J5" t="s">
        <v>0</v>
      </c>
      <c r="K5" s="1">
        <v>126.13907500000001</v>
      </c>
    </row>
    <row r="6" spans="10:11" x14ac:dyDescent="0.2">
      <c r="J6" t="s">
        <v>1</v>
      </c>
      <c r="K6" s="1">
        <f>+K4*K5</f>
        <v>663.49153450000006</v>
      </c>
    </row>
    <row r="7" spans="10:11" x14ac:dyDescent="0.2">
      <c r="J7" t="s">
        <v>2</v>
      </c>
      <c r="K7" s="1">
        <v>246.114</v>
      </c>
    </row>
    <row r="8" spans="10:11" x14ac:dyDescent="0.2">
      <c r="J8" t="s">
        <v>3</v>
      </c>
      <c r="K8" s="1">
        <v>0</v>
      </c>
    </row>
    <row r="9" spans="10:11" x14ac:dyDescent="0.2">
      <c r="J9" t="s">
        <v>4</v>
      </c>
      <c r="K9" s="1">
        <f>+K6-K7+K8</f>
        <v>417.37753450000002</v>
      </c>
    </row>
    <row r="10" spans="10:11" x14ac:dyDescent="0.2">
      <c r="K10" s="8">
        <f>+K9/(24*4)</f>
        <v>4.3476826510416666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5D5-E285-4C00-BA68-3F8F4C40DDEB}">
  <dimension ref="B2:AN70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30" sqref="L30"/>
    </sheetView>
  </sheetViews>
  <sheetFormatPr defaultRowHeight="12.75" x14ac:dyDescent="0.2"/>
  <cols>
    <col min="1" max="1" width="3.140625" style="1" customWidth="1"/>
    <col min="2" max="2" width="15.28515625" style="1" bestFit="1" customWidth="1"/>
    <col min="3" max="16384" width="9.140625" style="1"/>
  </cols>
  <sheetData>
    <row r="2" spans="2:40" s="2" customFormat="1" x14ac:dyDescent="0.2"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T2" s="4">
        <v>2014</v>
      </c>
      <c r="U2" s="4">
        <f>+T2+1</f>
        <v>2015</v>
      </c>
      <c r="V2" s="4">
        <f t="shared" ref="V2:AN2" si="0">+U2+1</f>
        <v>2016</v>
      </c>
      <c r="W2" s="4">
        <f t="shared" si="0"/>
        <v>2017</v>
      </c>
      <c r="X2" s="4">
        <f t="shared" si="0"/>
        <v>2018</v>
      </c>
      <c r="Y2" s="4">
        <f t="shared" si="0"/>
        <v>2019</v>
      </c>
      <c r="Z2" s="4">
        <f t="shared" si="0"/>
        <v>2020</v>
      </c>
      <c r="AA2" s="4">
        <f t="shared" si="0"/>
        <v>2021</v>
      </c>
      <c r="AB2" s="4">
        <f t="shared" si="0"/>
        <v>2022</v>
      </c>
      <c r="AC2" s="4">
        <f t="shared" si="0"/>
        <v>2023</v>
      </c>
      <c r="AD2" s="4">
        <f t="shared" si="0"/>
        <v>2024</v>
      </c>
      <c r="AE2" s="4">
        <f t="shared" si="0"/>
        <v>2025</v>
      </c>
      <c r="AF2" s="4">
        <f t="shared" si="0"/>
        <v>2026</v>
      </c>
      <c r="AG2" s="4">
        <f t="shared" si="0"/>
        <v>2027</v>
      </c>
      <c r="AH2" s="4">
        <f t="shared" si="0"/>
        <v>2028</v>
      </c>
      <c r="AI2" s="4">
        <f t="shared" si="0"/>
        <v>2029</v>
      </c>
      <c r="AJ2" s="4">
        <f t="shared" si="0"/>
        <v>2030</v>
      </c>
      <c r="AK2" s="4">
        <f t="shared" si="0"/>
        <v>2031</v>
      </c>
      <c r="AL2" s="4">
        <f t="shared" si="0"/>
        <v>2032</v>
      </c>
      <c r="AM2" s="4">
        <f t="shared" si="0"/>
        <v>2033</v>
      </c>
      <c r="AN2" s="4">
        <f t="shared" si="0"/>
        <v>2034</v>
      </c>
    </row>
    <row r="3" spans="2:40" s="6" customFormat="1" x14ac:dyDescent="0.2">
      <c r="B3" s="6" t="s">
        <v>5</v>
      </c>
      <c r="G3" s="6">
        <v>98.802000000000007</v>
      </c>
      <c r="H3" s="6">
        <v>100.869</v>
      </c>
      <c r="I3" s="6">
        <v>99.28</v>
      </c>
      <c r="J3" s="6">
        <f>+AC3-SUM(G3:I3)</f>
        <v>101.899</v>
      </c>
      <c r="K3" s="6">
        <v>99.453000000000003</v>
      </c>
      <c r="L3" s="6">
        <v>102.598</v>
      </c>
      <c r="M3" s="6">
        <v>101.164</v>
      </c>
      <c r="N3" s="6">
        <f>+AD3-SUM(K3:M3)</f>
        <v>101.10700000000003</v>
      </c>
      <c r="O3" s="6">
        <v>95.99</v>
      </c>
      <c r="AB3" s="6">
        <v>390.577</v>
      </c>
      <c r="AC3" s="6">
        <v>400.85</v>
      </c>
      <c r="AD3" s="6">
        <v>404.322</v>
      </c>
    </row>
    <row r="4" spans="2:40" x14ac:dyDescent="0.2">
      <c r="B4" s="1" t="s">
        <v>6</v>
      </c>
      <c r="G4" s="1">
        <v>24.728000000000002</v>
      </c>
      <c r="H4" s="1">
        <v>27.082000000000001</v>
      </c>
      <c r="I4" s="1">
        <v>25.663</v>
      </c>
      <c r="J4" s="9">
        <f>+AC4-SUM(G4:I4)</f>
        <v>26.486999999999995</v>
      </c>
      <c r="K4" s="1">
        <v>21.35</v>
      </c>
      <c r="L4" s="1">
        <v>22.393000000000001</v>
      </c>
      <c r="M4" s="1">
        <v>22.065999999999999</v>
      </c>
      <c r="N4" s="9">
        <f>+AD4-SUM(K4:M4)</f>
        <v>21.659000000000006</v>
      </c>
      <c r="O4" s="1">
        <v>21.545999999999999</v>
      </c>
      <c r="AB4" s="1">
        <v>98.299000000000007</v>
      </c>
      <c r="AC4" s="1">
        <v>103.96</v>
      </c>
      <c r="AD4" s="1">
        <v>87.468000000000004</v>
      </c>
    </row>
    <row r="5" spans="2:40" x14ac:dyDescent="0.2">
      <c r="B5" s="1" t="s">
        <v>7</v>
      </c>
      <c r="G5" s="1">
        <f>+G3-G4</f>
        <v>74.074000000000012</v>
      </c>
      <c r="H5" s="1">
        <f>+H3-H4</f>
        <v>73.787000000000006</v>
      </c>
      <c r="I5" s="1">
        <f>+I3-I4</f>
        <v>73.617000000000004</v>
      </c>
      <c r="J5" s="1">
        <f>+J3-J4</f>
        <v>75.412000000000006</v>
      </c>
      <c r="K5" s="1">
        <f>+K3-K4</f>
        <v>78.103000000000009</v>
      </c>
      <c r="L5" s="1">
        <f>+L3-L4</f>
        <v>80.204999999999998</v>
      </c>
      <c r="M5" s="1">
        <f>+M3-M4</f>
        <v>79.097999999999999</v>
      </c>
      <c r="N5" s="1">
        <f>+N3-N4</f>
        <v>79.448000000000022</v>
      </c>
      <c r="O5" s="1">
        <f>+O3-O4</f>
        <v>74.443999999999988</v>
      </c>
      <c r="AB5" s="1">
        <f>+AB3-AB4</f>
        <v>292.27800000000002</v>
      </c>
      <c r="AC5" s="1">
        <f>+AC3-AC4</f>
        <v>296.89000000000004</v>
      </c>
      <c r="AD5" s="1">
        <f>+AD3-AD4</f>
        <v>316.85399999999998</v>
      </c>
    </row>
    <row r="6" spans="2:40" x14ac:dyDescent="0.2">
      <c r="B6" s="1" t="s">
        <v>8</v>
      </c>
      <c r="G6" s="1">
        <v>60.779000000000003</v>
      </c>
      <c r="H6" s="1">
        <v>54.104999999999997</v>
      </c>
      <c r="I6" s="1">
        <v>49.36</v>
      </c>
      <c r="J6" s="9">
        <f>+AC6-SUM(G6:I6)</f>
        <v>47.235000000000014</v>
      </c>
      <c r="K6" s="1">
        <v>43.996000000000002</v>
      </c>
      <c r="L6" s="1">
        <v>47.591000000000001</v>
      </c>
      <c r="M6" s="1">
        <v>45.354999999999997</v>
      </c>
      <c r="N6" s="9">
        <f>+AD6-SUM(K6:M6)</f>
        <v>41.888000000000005</v>
      </c>
      <c r="O6" s="1">
        <v>43.253999999999998</v>
      </c>
      <c r="AB6" s="1">
        <v>230.46700000000001</v>
      </c>
      <c r="AC6" s="1">
        <v>211.47900000000001</v>
      </c>
      <c r="AD6" s="1">
        <v>178.83</v>
      </c>
    </row>
    <row r="7" spans="2:40" x14ac:dyDescent="0.2">
      <c r="B7" s="1" t="s">
        <v>9</v>
      </c>
      <c r="G7" s="1">
        <v>17.302</v>
      </c>
      <c r="H7" s="1">
        <v>18.818999999999999</v>
      </c>
      <c r="I7" s="1">
        <v>17.649000000000001</v>
      </c>
      <c r="J7" s="9">
        <f>+AC7-SUM(G7:I7)</f>
        <v>17.13300000000001</v>
      </c>
      <c r="K7" s="1">
        <v>16.753</v>
      </c>
      <c r="L7" s="1">
        <v>18.89</v>
      </c>
      <c r="M7" s="1">
        <v>18.291</v>
      </c>
      <c r="N7" s="9">
        <f>+AD7-SUM(K7:M7)</f>
        <v>18.106000000000009</v>
      </c>
      <c r="O7" s="1">
        <v>17.059000000000001</v>
      </c>
      <c r="AB7" s="1">
        <v>68.349999999999994</v>
      </c>
      <c r="AC7" s="1">
        <v>70.903000000000006</v>
      </c>
      <c r="AD7" s="1">
        <v>72.040000000000006</v>
      </c>
    </row>
    <row r="8" spans="2:40" x14ac:dyDescent="0.2">
      <c r="B8" s="1" t="s">
        <v>10</v>
      </c>
      <c r="G8" s="1">
        <v>21.495000000000001</v>
      </c>
      <c r="H8" s="1">
        <v>20.384</v>
      </c>
      <c r="I8" s="1">
        <v>18.739999999999998</v>
      </c>
      <c r="J8" s="9">
        <f>+AC8-SUM(G8:I8)</f>
        <v>18.716999999999999</v>
      </c>
      <c r="K8" s="1">
        <v>18.585999999999999</v>
      </c>
      <c r="L8" s="1">
        <v>17.954999999999998</v>
      </c>
      <c r="M8" s="1">
        <v>17.233000000000001</v>
      </c>
      <c r="N8" s="9">
        <f>+AD8-SUM(K8:M8)</f>
        <v>18.411000000000001</v>
      </c>
      <c r="O8" s="1">
        <v>19.556999999999999</v>
      </c>
      <c r="AB8" s="1">
        <v>83.42</v>
      </c>
      <c r="AC8" s="1">
        <v>79.335999999999999</v>
      </c>
      <c r="AD8" s="1">
        <v>72.185000000000002</v>
      </c>
    </row>
    <row r="9" spans="2:40" x14ac:dyDescent="0.2">
      <c r="B9" s="1" t="s">
        <v>11</v>
      </c>
      <c r="G9" s="1">
        <f>+SUM(G6:G8)</f>
        <v>99.576000000000008</v>
      </c>
      <c r="H9" s="1">
        <f>+SUM(H6:H8)</f>
        <v>93.307999999999993</v>
      </c>
      <c r="I9" s="1">
        <f>+SUM(I6:I8)</f>
        <v>85.748999999999995</v>
      </c>
      <c r="J9" s="1">
        <f>+SUM(J6:J8)</f>
        <v>83.085000000000022</v>
      </c>
      <c r="K9" s="1">
        <f>+SUM(K6:K8)</f>
        <v>79.335000000000008</v>
      </c>
      <c r="L9" s="1">
        <f>+SUM(L6:L8)</f>
        <v>84.435999999999993</v>
      </c>
      <c r="M9" s="1">
        <f>+SUM(M6:M8)</f>
        <v>80.879000000000005</v>
      </c>
      <c r="N9" s="1">
        <f>+SUM(N6:N8)</f>
        <v>78.405000000000015</v>
      </c>
      <c r="O9" s="1">
        <f>+SUM(O6:O8)</f>
        <v>79.87</v>
      </c>
      <c r="AB9" s="1">
        <f>+SUM(AB6:AB8)</f>
        <v>382.23700000000002</v>
      </c>
      <c r="AC9" s="1">
        <f>+SUM(AC6:AC8)</f>
        <v>361.71800000000002</v>
      </c>
      <c r="AD9" s="1">
        <f>+SUM(AD6:AD8)</f>
        <v>323.05500000000001</v>
      </c>
    </row>
    <row r="10" spans="2:40" x14ac:dyDescent="0.2">
      <c r="B10" s="1" t="s">
        <v>12</v>
      </c>
      <c r="G10" s="1">
        <f>+G5-G9</f>
        <v>-25.501999999999995</v>
      </c>
      <c r="H10" s="1">
        <f>+H5-H9</f>
        <v>-19.520999999999987</v>
      </c>
      <c r="I10" s="1">
        <f>+I5-I9</f>
        <v>-12.131999999999991</v>
      </c>
      <c r="J10" s="1">
        <f>+J5-J9</f>
        <v>-7.673000000000016</v>
      </c>
      <c r="K10" s="1">
        <f>+K5-K9</f>
        <v>-1.2319999999999993</v>
      </c>
      <c r="L10" s="1">
        <f>+L5-L9</f>
        <v>-4.2309999999999945</v>
      </c>
      <c r="M10" s="1">
        <f>+M5-M9</f>
        <v>-1.7810000000000059</v>
      </c>
      <c r="N10" s="1">
        <f>+N5-N9</f>
        <v>1.0430000000000064</v>
      </c>
      <c r="O10" s="1">
        <f>+O5-O9</f>
        <v>-5.4260000000000161</v>
      </c>
      <c r="AB10" s="1">
        <f>+AB5-AB9</f>
        <v>-89.959000000000003</v>
      </c>
      <c r="AC10" s="1">
        <f>+AC5-AC9</f>
        <v>-64.827999999999975</v>
      </c>
      <c r="AD10" s="1">
        <f>+AD5-AD9</f>
        <v>-6.2010000000000218</v>
      </c>
    </row>
    <row r="11" spans="2:40" x14ac:dyDescent="0.2">
      <c r="B11" s="1" t="s">
        <v>13</v>
      </c>
      <c r="G11" s="1">
        <v>2.5000000000000001E-2</v>
      </c>
      <c r="H11" s="1">
        <v>0.185</v>
      </c>
      <c r="I11" s="1">
        <v>-0.58699999999999997</v>
      </c>
      <c r="J11" s="9">
        <f>+AC11-SUM(G11:I11)</f>
        <v>2.0609999999999999</v>
      </c>
      <c r="K11" s="1">
        <v>1.534</v>
      </c>
      <c r="L11" s="1">
        <v>1.84</v>
      </c>
      <c r="M11" s="1">
        <v>1.9219999999999999</v>
      </c>
      <c r="N11" s="9">
        <f>+AD11-SUM(K11:M11)</f>
        <v>1.798</v>
      </c>
      <c r="O11" s="1">
        <v>2.36</v>
      </c>
      <c r="AB11" s="1">
        <v>2.1999999999999999E-2</v>
      </c>
      <c r="AC11" s="1">
        <v>1.6839999999999999</v>
      </c>
      <c r="AD11" s="1">
        <v>7.0940000000000003</v>
      </c>
    </row>
    <row r="12" spans="2:40" x14ac:dyDescent="0.2">
      <c r="B12" s="1" t="s">
        <v>14</v>
      </c>
      <c r="G12" s="1">
        <v>-0.14299999999999999</v>
      </c>
      <c r="H12" s="1">
        <v>-0.129</v>
      </c>
      <c r="I12" s="1">
        <v>-0.21099999999999999</v>
      </c>
      <c r="J12" s="9">
        <f>+AC12-SUM(G12:I12)</f>
        <v>-0.10599999999999998</v>
      </c>
      <c r="K12" s="1">
        <v>-7.2999999999999995E-2</v>
      </c>
      <c r="L12" s="1">
        <v>-8.7999999999999995E-2</v>
      </c>
      <c r="M12" s="1">
        <v>-0.17299999999999999</v>
      </c>
      <c r="N12" s="9">
        <f>+AD12-SUM(K12:M12)</f>
        <v>-0.13600000000000001</v>
      </c>
      <c r="O12" s="1">
        <v>-0.39200000000000002</v>
      </c>
      <c r="AB12" s="1">
        <v>-0.54400000000000004</v>
      </c>
      <c r="AC12" s="1">
        <v>-0.58899999999999997</v>
      </c>
      <c r="AD12" s="1">
        <v>-0.47</v>
      </c>
    </row>
    <row r="13" spans="2:40" x14ac:dyDescent="0.2">
      <c r="B13" s="1" t="s">
        <v>15</v>
      </c>
      <c r="G13" s="1">
        <v>0.129</v>
      </c>
      <c r="H13" s="1">
        <v>0.13800000000000001</v>
      </c>
      <c r="I13" s="1">
        <v>-0.156</v>
      </c>
      <c r="J13" s="9">
        <f>+AC13-SUM(G13:I13)</f>
        <v>-0.23600000000000002</v>
      </c>
      <c r="K13" s="1">
        <v>-0.32</v>
      </c>
      <c r="L13" s="1">
        <v>-0.29699999999999999</v>
      </c>
      <c r="M13" s="1">
        <v>7.0000000000000007E-2</v>
      </c>
      <c r="N13" s="9">
        <f>+AD13-SUM(K13:M13)</f>
        <v>-0.21400000000000008</v>
      </c>
      <c r="O13" s="1">
        <v>-0.13800000000000001</v>
      </c>
      <c r="AB13" s="1">
        <v>-1.5009999999999999</v>
      </c>
      <c r="AC13" s="1">
        <v>-0.125</v>
      </c>
      <c r="AD13" s="1">
        <v>-0.76100000000000001</v>
      </c>
    </row>
    <row r="14" spans="2:40" x14ac:dyDescent="0.2">
      <c r="B14" s="1" t="s">
        <v>16</v>
      </c>
      <c r="G14" s="1">
        <f>+SUM(G11:G13)+G10</f>
        <v>-25.490999999999996</v>
      </c>
      <c r="H14" s="1">
        <f>+SUM(H11:H13)+H10</f>
        <v>-19.326999999999988</v>
      </c>
      <c r="I14" s="1">
        <f>+SUM(I11:I13)+I10</f>
        <v>-13.085999999999991</v>
      </c>
      <c r="J14" s="1">
        <f>+SUM(J11:J13)+J10</f>
        <v>-5.9540000000000157</v>
      </c>
      <c r="K14" s="1">
        <f>+SUM(K11:K13)+K10</f>
        <v>-9.0999999999999304E-2</v>
      </c>
      <c r="L14" s="1">
        <f>+SUM(L11:L13)+L10</f>
        <v>-2.7759999999999945</v>
      </c>
      <c r="M14" s="1">
        <f>+SUM(M11:M13)+M10</f>
        <v>3.7999999999994039E-2</v>
      </c>
      <c r="N14" s="1">
        <f>+SUM(N11:N13)+N10</f>
        <v>2.4910000000000063</v>
      </c>
      <c r="O14" s="1">
        <f>+SUM(O11:O13)+O10</f>
        <v>-3.5960000000000161</v>
      </c>
      <c r="AB14" s="1">
        <f>+SUM(AB11:AB13)+AB10</f>
        <v>-91.981999999999999</v>
      </c>
      <c r="AC14" s="1">
        <f>+SUM(AC11:AC13)+AC10</f>
        <v>-63.857999999999976</v>
      </c>
      <c r="AD14" s="1">
        <f>+SUM(AD11:AD13)+AD10</f>
        <v>-0.33800000000002139</v>
      </c>
    </row>
    <row r="15" spans="2:40" x14ac:dyDescent="0.2">
      <c r="B15" s="1" t="s">
        <v>17</v>
      </c>
      <c r="G15" s="1">
        <v>0.34799999999999998</v>
      </c>
      <c r="H15" s="1">
        <v>-0.66400000000000003</v>
      </c>
      <c r="I15" s="1">
        <v>0.39800000000000002</v>
      </c>
      <c r="J15" s="9">
        <f>+AC15-SUM(G15:I15)</f>
        <v>-2.1619999999999999</v>
      </c>
      <c r="K15" s="1">
        <v>0.32100000000000001</v>
      </c>
      <c r="L15" s="1">
        <v>0.66100000000000003</v>
      </c>
      <c r="M15" s="1">
        <v>0.36599999999999999</v>
      </c>
      <c r="N15" s="9">
        <f>+AD15-SUM(K15:M15)</f>
        <v>0.94399999999999995</v>
      </c>
      <c r="O15" s="1">
        <v>0.221</v>
      </c>
      <c r="AB15" s="1">
        <v>1.2769999999999999</v>
      </c>
      <c r="AC15" s="1">
        <v>-2.08</v>
      </c>
      <c r="AD15" s="1">
        <v>2.2919999999999998</v>
      </c>
    </row>
    <row r="16" spans="2:40" x14ac:dyDescent="0.2">
      <c r="B16" s="1" t="s">
        <v>18</v>
      </c>
      <c r="G16" s="1">
        <f>+G14-G15</f>
        <v>-25.838999999999995</v>
      </c>
      <c r="H16" s="1">
        <f>+H14-H15</f>
        <v>-18.662999999999986</v>
      </c>
      <c r="I16" s="1">
        <f>+I14-I15</f>
        <v>-13.483999999999991</v>
      </c>
      <c r="J16" s="1">
        <f>+J14-J15</f>
        <v>-3.7920000000000158</v>
      </c>
      <c r="K16" s="1">
        <f>+K14-K15</f>
        <v>-0.41199999999999931</v>
      </c>
      <c r="L16" s="1">
        <f>+L14-L15</f>
        <v>-3.4369999999999945</v>
      </c>
      <c r="M16" s="1">
        <f>+M14-M15</f>
        <v>-0.32800000000000595</v>
      </c>
      <c r="N16" s="1">
        <f>+N14-N15</f>
        <v>1.5470000000000064</v>
      </c>
      <c r="O16" s="1">
        <f>+O14-O15</f>
        <v>-3.8170000000000162</v>
      </c>
      <c r="AB16" s="1">
        <f>+AB14-AB15</f>
        <v>-93.259</v>
      </c>
      <c r="AC16" s="1">
        <f>+AC14-AC15</f>
        <v>-61.777999999999977</v>
      </c>
      <c r="AD16" s="1">
        <f>+AD14-AD15</f>
        <v>-2.6300000000000212</v>
      </c>
    </row>
    <row r="17" spans="2:30" x14ac:dyDescent="0.2">
      <c r="B17" s="1" t="s">
        <v>19</v>
      </c>
      <c r="G17" s="5">
        <f>+G16/G18</f>
        <v>-0.19702761211707229</v>
      </c>
      <c r="H17" s="5">
        <f>+H16/H18</f>
        <v>-0.15022430292277095</v>
      </c>
      <c r="I17" s="5">
        <f>+I16/I18</f>
        <v>-0.10918133665372848</v>
      </c>
      <c r="J17" s="5">
        <f>+J16/J18</f>
        <v>-3.002539790765324E-2</v>
      </c>
      <c r="K17" s="5">
        <f>+K16/K18</f>
        <v>-3.3423467447213826E-3</v>
      </c>
      <c r="L17" s="5">
        <f>+L16/L18</f>
        <v>-2.7637831603118185E-2</v>
      </c>
      <c r="M17" s="5">
        <f>+M16/M18</f>
        <v>-2.6400689379952923E-3</v>
      </c>
      <c r="N17" s="5">
        <f>+N16/N18</f>
        <v>1.2480356078192966E-2</v>
      </c>
      <c r="O17" s="5">
        <f>+O16/O18</f>
        <v>-3.0441335677380641E-2</v>
      </c>
      <c r="AB17" s="5">
        <f>+AB16/AB18</f>
        <v>-0.74457853628517578</v>
      </c>
      <c r="AC17" s="5">
        <f>+AC16/AC18</f>
        <v>-0.49323467777507346</v>
      </c>
      <c r="AD17" s="5">
        <f>+AD16/AD18</f>
        <v>-2.1199941004514153E-2</v>
      </c>
    </row>
    <row r="18" spans="2:30" x14ac:dyDescent="0.2">
      <c r="B18" s="1" t="s">
        <v>0</v>
      </c>
      <c r="G18" s="1">
        <v>131.14405500000001</v>
      </c>
      <c r="H18" s="1">
        <v>124.23422600000001</v>
      </c>
      <c r="I18" s="1">
        <v>123.500961</v>
      </c>
      <c r="J18" s="1">
        <f>AVERAGE(G18:I18)</f>
        <v>126.29308066666668</v>
      </c>
      <c r="K18" s="1">
        <v>123.266684</v>
      </c>
      <c r="L18" s="1">
        <v>124.358526</v>
      </c>
      <c r="M18" s="1">
        <v>124.23918</v>
      </c>
      <c r="N18" s="1">
        <f>AVERAGE(K18:M18)</f>
        <v>123.95479666666665</v>
      </c>
      <c r="O18" s="1">
        <v>125.3887162</v>
      </c>
      <c r="AB18" s="1">
        <v>125.25072299999999</v>
      </c>
      <c r="AC18" s="1">
        <v>125.25072299999999</v>
      </c>
      <c r="AD18" s="1">
        <v>124.056949</v>
      </c>
    </row>
    <row r="20" spans="2:30" s="3" customFormat="1" x14ac:dyDescent="0.2">
      <c r="B20" s="3" t="s">
        <v>20</v>
      </c>
      <c r="G20" s="3">
        <f>+G5/G3</f>
        <v>0.74972166555332898</v>
      </c>
      <c r="H20" s="3">
        <f>+H5/H3</f>
        <v>0.73151315072024115</v>
      </c>
      <c r="I20" s="3">
        <f>+I5/I3</f>
        <v>0.74150886381950043</v>
      </c>
      <c r="J20" s="3">
        <f>+J5/J3</f>
        <v>0.74006614392682957</v>
      </c>
      <c r="K20" s="3">
        <f>+K5/K3</f>
        <v>0.78532573175268727</v>
      </c>
      <c r="L20" s="3">
        <f>+L5/L3</f>
        <v>0.78174038480282271</v>
      </c>
      <c r="M20" s="3">
        <f>+M5/M3</f>
        <v>0.78187892926337432</v>
      </c>
      <c r="N20" s="3">
        <f>+N5/N3</f>
        <v>0.78578139990307294</v>
      </c>
      <c r="O20" s="3">
        <f>+O5/O3</f>
        <v>0.77553911865819347</v>
      </c>
      <c r="AB20" s="3">
        <f>+AB5/AB3</f>
        <v>0.74832363400814694</v>
      </c>
      <c r="AC20" s="3">
        <f>+AC5/AC3</f>
        <v>0.74065111637769743</v>
      </c>
      <c r="AD20" s="3">
        <f>+AD5/AD3</f>
        <v>0.78366747295472416</v>
      </c>
    </row>
    <row r="21" spans="2:30" s="3" customFormat="1" x14ac:dyDescent="0.2">
      <c r="B21" s="3" t="s">
        <v>21</v>
      </c>
      <c r="G21" s="3">
        <f>+G10/G3</f>
        <v>-0.2581121839638873</v>
      </c>
      <c r="H21" s="3">
        <f>+H10/H3</f>
        <v>-0.19352823959789417</v>
      </c>
      <c r="I21" s="3">
        <f>+I10/I3</f>
        <v>-0.12219983883964536</v>
      </c>
      <c r="J21" s="3">
        <f>+J10/J3</f>
        <v>-7.5300052012286831E-2</v>
      </c>
      <c r="K21" s="3">
        <f>+K10/K3</f>
        <v>-1.2387761052959682E-2</v>
      </c>
      <c r="L21" s="3">
        <f>+L10/L3</f>
        <v>-4.123862063587979E-2</v>
      </c>
      <c r="M21" s="3">
        <f>+M10/M3</f>
        <v>-1.7605076904827863E-2</v>
      </c>
      <c r="N21" s="3">
        <f>+N10/N3</f>
        <v>1.0315804049175686E-2</v>
      </c>
      <c r="O21" s="3">
        <f>+O10/O3</f>
        <v>-5.6526721533493245E-2</v>
      </c>
      <c r="AB21" s="3">
        <f>+AB10/AB3</f>
        <v>-0.23032334213228123</v>
      </c>
      <c r="AC21" s="3">
        <f>+AC10/AC3</f>
        <v>-0.16172633154546581</v>
      </c>
      <c r="AD21" s="3">
        <f>+AD10/AD3</f>
        <v>-1.5336786026978551E-2</v>
      </c>
    </row>
    <row r="22" spans="2:30" s="3" customFormat="1" x14ac:dyDescent="0.2">
      <c r="B22" s="3" t="s">
        <v>22</v>
      </c>
      <c r="G22" s="3">
        <f>+G16/G3</f>
        <v>-0.2615230460921843</v>
      </c>
      <c r="H22" s="3">
        <f>+H16/H3</f>
        <v>-0.18502215745174419</v>
      </c>
      <c r="I22" s="3">
        <f>+I16/I3</f>
        <v>-0.13581788879935527</v>
      </c>
      <c r="J22" s="3">
        <f>+J16/J3</f>
        <v>-3.7213319070844818E-2</v>
      </c>
      <c r="K22" s="3">
        <f>+K16/K3</f>
        <v>-4.1426603521261228E-3</v>
      </c>
      <c r="L22" s="3">
        <f>+L16/L3</f>
        <v>-3.3499678356303186E-2</v>
      </c>
      <c r="M22" s="3">
        <f>+M16/M3</f>
        <v>-3.2422600925230906E-3</v>
      </c>
      <c r="N22" s="3">
        <f>+N16/N3</f>
        <v>1.530062211320686E-2</v>
      </c>
      <c r="O22" s="3">
        <f>+O16/O3</f>
        <v>-3.9764558808209359E-2</v>
      </c>
      <c r="AB22" s="3">
        <f>+AB16/AB3</f>
        <v>-0.23877238035009743</v>
      </c>
      <c r="AC22" s="3">
        <f>+AC16/AC3</f>
        <v>-0.15411750031183727</v>
      </c>
      <c r="AD22" s="3">
        <f>+AD16/AD3</f>
        <v>-6.5047165378090263E-3</v>
      </c>
    </row>
    <row r="23" spans="2:30" s="3" customFormat="1" x14ac:dyDescent="0.2">
      <c r="B23" s="3" t="s">
        <v>23</v>
      </c>
      <c r="G23" s="3">
        <f>+G15/G14</f>
        <v>-1.3651877133105804E-2</v>
      </c>
      <c r="H23" s="3">
        <f>+H15/H14</f>
        <v>3.4356082164847132E-2</v>
      </c>
      <c r="I23" s="3">
        <f>+I15/I14</f>
        <v>-3.0414183096438965E-2</v>
      </c>
      <c r="J23" s="3">
        <f>+J15/J14</f>
        <v>0.36311723211286434</v>
      </c>
      <c r="K23" s="3">
        <f>+K15/K14</f>
        <v>-3.5274725274725545</v>
      </c>
      <c r="L23" s="3">
        <f>+L15/L14</f>
        <v>-0.23811239193083622</v>
      </c>
      <c r="M23" s="3">
        <f>+M15/M14</f>
        <v>9.6315789473699311</v>
      </c>
      <c r="N23" s="3">
        <f>+N15/N14</f>
        <v>0.37896427137695604</v>
      </c>
      <c r="O23" s="3">
        <f>+O15/O14</f>
        <v>-6.1457174638486933E-2</v>
      </c>
      <c r="AB23" s="3">
        <f>+AB15/AB14</f>
        <v>-1.3883151051292644E-2</v>
      </c>
      <c r="AC23" s="3">
        <f>+AC15/AC14</f>
        <v>3.2572269723448913E-2</v>
      </c>
      <c r="AD23" s="3">
        <f>+AD15/AD14</f>
        <v>-6.781065088756967</v>
      </c>
    </row>
    <row r="24" spans="2:30" s="3" customFormat="1" x14ac:dyDescent="0.2"/>
    <row r="25" spans="2:30" s="7" customFormat="1" x14ac:dyDescent="0.2">
      <c r="B25" s="7" t="s">
        <v>24</v>
      </c>
      <c r="G25" s="7" t="e">
        <f>+G3/E3-1</f>
        <v>#DIV/0!</v>
      </c>
      <c r="H25" s="7" t="e">
        <f>+H3/F3-1</f>
        <v>#DIV/0!</v>
      </c>
      <c r="I25" s="7" t="e">
        <f>+I3/E3-1</f>
        <v>#DIV/0!</v>
      </c>
      <c r="J25" s="7" t="e">
        <f>+J3/F3-1</f>
        <v>#DIV/0!</v>
      </c>
      <c r="K25" s="7">
        <f>+K3/G3-1</f>
        <v>6.5889354466508454E-3</v>
      </c>
      <c r="L25" s="7">
        <f>+L3/H3-1</f>
        <v>1.7141044324817223E-2</v>
      </c>
      <c r="M25" s="7">
        <f>+M3/I3-1</f>
        <v>1.8976631748589767E-2</v>
      </c>
      <c r="N25" s="7">
        <f>+N3/J3-1</f>
        <v>-7.7724020844166519E-3</v>
      </c>
      <c r="O25" s="7">
        <f>+O3/K3-1</f>
        <v>-3.4820467959739809E-2</v>
      </c>
      <c r="AB25" s="7" t="e">
        <f>+AB3/AA3-1</f>
        <v>#DIV/0!</v>
      </c>
      <c r="AC25" s="7">
        <f>+AC3/AB3-1</f>
        <v>2.6302112003522948E-2</v>
      </c>
      <c r="AD25" s="7">
        <f>+AD3/AC3-1</f>
        <v>8.6615941125107732E-3</v>
      </c>
    </row>
    <row r="27" spans="2:30" x14ac:dyDescent="0.2">
      <c r="B27" s="1" t="s">
        <v>41</v>
      </c>
    </row>
    <row r="28" spans="2:30" x14ac:dyDescent="0.2">
      <c r="B28" s="1" t="s">
        <v>2</v>
      </c>
      <c r="O28" s="1">
        <v>246.114</v>
      </c>
    </row>
    <row r="29" spans="2:30" x14ac:dyDescent="0.2">
      <c r="B29" s="1" t="s">
        <v>42</v>
      </c>
      <c r="O29" s="1">
        <v>53.552</v>
      </c>
    </row>
    <row r="30" spans="2:30" x14ac:dyDescent="0.2">
      <c r="B30" s="1" t="s">
        <v>43</v>
      </c>
      <c r="O30" s="1">
        <v>15.462</v>
      </c>
    </row>
    <row r="31" spans="2:30" x14ac:dyDescent="0.2">
      <c r="B31" s="1" t="s">
        <v>44</v>
      </c>
      <c r="O31" s="1">
        <v>24.446000000000002</v>
      </c>
    </row>
    <row r="32" spans="2:30" x14ac:dyDescent="0.2">
      <c r="B32" s="1" t="s">
        <v>45</v>
      </c>
      <c r="O32" s="1">
        <v>46.203000000000003</v>
      </c>
    </row>
    <row r="33" spans="2:15" x14ac:dyDescent="0.2">
      <c r="B33" s="1" t="s">
        <v>46</v>
      </c>
      <c r="O33" s="1">
        <v>73.896000000000001</v>
      </c>
    </row>
    <row r="34" spans="2:15" x14ac:dyDescent="0.2">
      <c r="B34" s="1" t="s">
        <v>44</v>
      </c>
      <c r="O34" s="1">
        <v>14.534000000000001</v>
      </c>
    </row>
    <row r="35" spans="2:15" x14ac:dyDescent="0.2">
      <c r="B35" s="1" t="s">
        <v>47</v>
      </c>
      <c r="O35" s="1">
        <f>4.45+0.162</f>
        <v>4.6120000000000001</v>
      </c>
    </row>
    <row r="36" spans="2:15" x14ac:dyDescent="0.2">
      <c r="B36" s="1" t="s">
        <v>48</v>
      </c>
      <c r="O36" s="1">
        <v>2.911</v>
      </c>
    </row>
    <row r="37" spans="2:15" s="6" customFormat="1" x14ac:dyDescent="0.2">
      <c r="B37" s="6" t="s">
        <v>49</v>
      </c>
      <c r="O37" s="6">
        <f>+SUM(O28:O36)</f>
        <v>481.73000000000008</v>
      </c>
    </row>
    <row r="38" spans="2:15" x14ac:dyDescent="0.2">
      <c r="B38" s="1" t="s">
        <v>50</v>
      </c>
      <c r="O38" s="1">
        <v>33.08</v>
      </c>
    </row>
    <row r="39" spans="2:15" x14ac:dyDescent="0.2">
      <c r="B39" s="1" t="s">
        <v>51</v>
      </c>
      <c r="O39" s="1">
        <v>185.22</v>
      </c>
    </row>
    <row r="40" spans="2:15" x14ac:dyDescent="0.2">
      <c r="B40" s="1" t="s">
        <v>46</v>
      </c>
      <c r="O40" s="1">
        <f>17.215+86.305</f>
        <v>103.52000000000001</v>
      </c>
    </row>
    <row r="41" spans="2:15" x14ac:dyDescent="0.2">
      <c r="B41" s="1" t="s">
        <v>48</v>
      </c>
      <c r="O41" s="1">
        <v>4.2359999999999998</v>
      </c>
    </row>
    <row r="42" spans="2:15" s="6" customFormat="1" x14ac:dyDescent="0.2">
      <c r="B42" s="6" t="s">
        <v>52</v>
      </c>
      <c r="O42" s="6">
        <f>+SUM(O38:O41)</f>
        <v>326.05600000000004</v>
      </c>
    </row>
    <row r="43" spans="2:15" x14ac:dyDescent="0.2">
      <c r="B43" s="1" t="s">
        <v>53</v>
      </c>
      <c r="O43" s="1">
        <f>+O37-O42</f>
        <v>155.67400000000004</v>
      </c>
    </row>
    <row r="44" spans="2:15" x14ac:dyDescent="0.2">
      <c r="B44" s="1" t="s">
        <v>54</v>
      </c>
      <c r="O44" s="1">
        <f>+O43+O42</f>
        <v>481.73000000000008</v>
      </c>
    </row>
    <row r="46" spans="2:15" x14ac:dyDescent="0.2">
      <c r="B46" s="1" t="s">
        <v>55</v>
      </c>
    </row>
    <row r="47" spans="2:15" x14ac:dyDescent="0.2">
      <c r="B47" s="1" t="s">
        <v>56</v>
      </c>
    </row>
    <row r="49" spans="2:15" x14ac:dyDescent="0.2">
      <c r="B49" s="1" t="s">
        <v>57</v>
      </c>
      <c r="O49" s="1">
        <f>+O16</f>
        <v>-3.8170000000000162</v>
      </c>
    </row>
    <row r="50" spans="2:15" x14ac:dyDescent="0.2">
      <c r="B50" s="1" t="s">
        <v>58</v>
      </c>
      <c r="O50" s="1">
        <v>-3.8170000000000002</v>
      </c>
    </row>
    <row r="51" spans="2:15" x14ac:dyDescent="0.2">
      <c r="B51" s="1" t="s">
        <v>59</v>
      </c>
      <c r="O51" s="1">
        <v>2.9630000000000001</v>
      </c>
    </row>
    <row r="52" spans="2:15" x14ac:dyDescent="0.2">
      <c r="B52" s="1" t="s">
        <v>60</v>
      </c>
      <c r="O52" s="1">
        <v>2.8000000000000001E-2</v>
      </c>
    </row>
    <row r="53" spans="2:15" x14ac:dyDescent="0.2">
      <c r="B53" s="1" t="s">
        <v>61</v>
      </c>
      <c r="O53" s="1">
        <v>12.065</v>
      </c>
    </row>
    <row r="54" spans="2:15" x14ac:dyDescent="0.2">
      <c r="B54" s="1" t="s">
        <v>62</v>
      </c>
      <c r="O54" s="1">
        <v>2.11</v>
      </c>
    </row>
    <row r="55" spans="2:15" x14ac:dyDescent="0.2">
      <c r="B55" s="1" t="s">
        <v>48</v>
      </c>
      <c r="O55" s="1">
        <v>0.36599999999999999</v>
      </c>
    </row>
    <row r="56" spans="2:15" x14ac:dyDescent="0.2">
      <c r="B56" s="1" t="s">
        <v>63</v>
      </c>
      <c r="O56" s="1">
        <f>54.316-0.66+4.27+0.08-4.028-26.697-2.847+0.16</f>
        <v>24.594000000000001</v>
      </c>
    </row>
    <row r="57" spans="2:15" s="6" customFormat="1" x14ac:dyDescent="0.2">
      <c r="B57" s="6" t="s">
        <v>64</v>
      </c>
      <c r="O57" s="6">
        <f>+SUM(O50:O56)</f>
        <v>38.308999999999997</v>
      </c>
    </row>
    <row r="59" spans="2:15" x14ac:dyDescent="0.2">
      <c r="B59" s="1" t="s">
        <v>65</v>
      </c>
      <c r="O59" s="1">
        <v>-0.64700000000000002</v>
      </c>
    </row>
    <row r="61" spans="2:15" x14ac:dyDescent="0.2">
      <c r="B61" s="1" t="s">
        <v>68</v>
      </c>
      <c r="O61" s="1">
        <v>0.28299999999999997</v>
      </c>
    </row>
    <row r="62" spans="2:15" x14ac:dyDescent="0.2">
      <c r="B62" s="1" t="s">
        <v>67</v>
      </c>
      <c r="O62" s="1">
        <v>0</v>
      </c>
    </row>
    <row r="63" spans="2:15" x14ac:dyDescent="0.2">
      <c r="B63" s="1" t="s">
        <v>69</v>
      </c>
      <c r="O63" s="1">
        <v>-2.0390000000000001</v>
      </c>
    </row>
    <row r="64" spans="2:15" x14ac:dyDescent="0.2">
      <c r="B64" s="1" t="s">
        <v>70</v>
      </c>
      <c r="O64" s="1">
        <v>-0.33800000000000002</v>
      </c>
    </row>
    <row r="65" spans="2:15" x14ac:dyDescent="0.2">
      <c r="B65" s="1" t="s">
        <v>66</v>
      </c>
      <c r="O65" s="1">
        <v>0.92</v>
      </c>
    </row>
    <row r="66" spans="2:15" s="6" customFormat="1" x14ac:dyDescent="0.2">
      <c r="B66" s="6" t="s">
        <v>71</v>
      </c>
      <c r="O66" s="6">
        <f>+SUM(O61:O65)</f>
        <v>-1.1740000000000004</v>
      </c>
    </row>
    <row r="67" spans="2:15" x14ac:dyDescent="0.2">
      <c r="B67" s="1" t="s">
        <v>72</v>
      </c>
      <c r="O67" s="1">
        <v>-0.55800000000000005</v>
      </c>
    </row>
    <row r="68" spans="2:15" x14ac:dyDescent="0.2">
      <c r="B68" s="1" t="s">
        <v>73</v>
      </c>
      <c r="O68" s="1">
        <f>+O57+O59+O66+O67</f>
        <v>35.93</v>
      </c>
    </row>
    <row r="70" spans="2:15" x14ac:dyDescent="0.2">
      <c r="B70" s="1" t="s">
        <v>74</v>
      </c>
      <c r="O70" s="1">
        <f>+O57+O59-O53</f>
        <v>25.597000000000001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2024-07-03T07:02:48Z</dcterms:created>
  <dcterms:modified xsi:type="dcterms:W3CDTF">2024-07-03T07:46:15Z</dcterms:modified>
</cp:coreProperties>
</file>