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07E262D6-7254-47CB-8F4D-6F6B7B415A6D}" xr6:coauthVersionLast="47" xr6:coauthVersionMax="47" xr10:uidLastSave="{00000000-0000-0000-0000-000000000000}"/>
  <bookViews>
    <workbookView xWindow="345" yWindow="135" windowWidth="14235" windowHeight="15495" xr2:uid="{380F9A3C-78F0-471C-ACD5-A994E8348AA5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2" l="1"/>
  <c r="T29" i="2"/>
  <c r="S29" i="2"/>
  <c r="R29" i="2"/>
  <c r="Q29" i="2"/>
  <c r="P29" i="2"/>
  <c r="O29" i="2"/>
  <c r="V29" i="2"/>
  <c r="L9" i="1"/>
  <c r="L5" i="1"/>
  <c r="L3" i="1"/>
  <c r="L4" i="1" s="1"/>
  <c r="AJ18" i="2"/>
  <c r="AJ15" i="2"/>
  <c r="AJ13" i="2"/>
  <c r="AJ10" i="2"/>
  <c r="AJ9" i="2"/>
  <c r="AJ8" i="2"/>
  <c r="AJ6" i="2"/>
  <c r="AJ11" i="2"/>
  <c r="AJ5" i="2"/>
  <c r="AJ25" i="2" s="1"/>
  <c r="AJ4" i="2"/>
  <c r="AJ3" i="2"/>
  <c r="AK25" i="2"/>
  <c r="AK18" i="2"/>
  <c r="AK15" i="2"/>
  <c r="AK13" i="2"/>
  <c r="AK10" i="2"/>
  <c r="AK9" i="2"/>
  <c r="AK8" i="2"/>
  <c r="AK11" i="2" s="1"/>
  <c r="AK6" i="2"/>
  <c r="AK7" i="2" s="1"/>
  <c r="AK20" i="2" s="1"/>
  <c r="AK5" i="2"/>
  <c r="AK4" i="2"/>
  <c r="AK3" i="2"/>
  <c r="Q11" i="2"/>
  <c r="Q5" i="2"/>
  <c r="Q25" i="2" s="1"/>
  <c r="U11" i="2"/>
  <c r="U5" i="2"/>
  <c r="P11" i="2"/>
  <c r="P5" i="2"/>
  <c r="P25" i="2" s="1"/>
  <c r="T11" i="2"/>
  <c r="T5" i="2"/>
  <c r="S22" i="2"/>
  <c r="S25" i="2"/>
  <c r="S23" i="2"/>
  <c r="S21" i="2"/>
  <c r="O25" i="2"/>
  <c r="O23" i="2"/>
  <c r="O22" i="2"/>
  <c r="O21" i="2"/>
  <c r="R11" i="2"/>
  <c r="R5" i="2"/>
  <c r="R25" i="2" s="1"/>
  <c r="V23" i="2"/>
  <c r="V22" i="2"/>
  <c r="V21" i="2"/>
  <c r="V20" i="2"/>
  <c r="V17" i="2"/>
  <c r="V16" i="2"/>
  <c r="V14" i="2"/>
  <c r="V12" i="2"/>
  <c r="V11" i="2"/>
  <c r="V7" i="2"/>
  <c r="V5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O6" i="2"/>
  <c r="O11" i="2"/>
  <c r="O5" i="2"/>
  <c r="S11" i="2"/>
  <c r="S6" i="2"/>
  <c r="S5" i="2"/>
  <c r="L7" i="1" l="1"/>
  <c r="AJ7" i="2"/>
  <c r="AK12" i="2"/>
  <c r="Q7" i="2"/>
  <c r="Q20" i="2" s="1"/>
  <c r="U25" i="2"/>
  <c r="U7" i="2"/>
  <c r="P7" i="2"/>
  <c r="T25" i="2"/>
  <c r="T7" i="2"/>
  <c r="R7" i="2"/>
  <c r="V25" i="2"/>
  <c r="S7" i="2"/>
  <c r="S20" i="2" s="1"/>
  <c r="O7" i="2"/>
  <c r="O12" i="2" s="1"/>
  <c r="O14" i="2" s="1"/>
  <c r="O16" i="2" s="1"/>
  <c r="O17" i="2" s="1"/>
  <c r="AJ20" i="2" l="1"/>
  <c r="AJ12" i="2"/>
  <c r="AK21" i="2"/>
  <c r="AK14" i="2"/>
  <c r="Q12" i="2"/>
  <c r="Q14" i="2"/>
  <c r="Q21" i="2"/>
  <c r="U12" i="2"/>
  <c r="U20" i="2"/>
  <c r="P12" i="2"/>
  <c r="P20" i="2"/>
  <c r="T12" i="2"/>
  <c r="T20" i="2"/>
  <c r="R12" i="2"/>
  <c r="R20" i="2"/>
  <c r="O20" i="2"/>
  <c r="S12" i="2"/>
  <c r="S14" i="2" s="1"/>
  <c r="S16" i="2" s="1"/>
  <c r="S17" i="2" s="1"/>
  <c r="AJ21" i="2" l="1"/>
  <c r="AJ14" i="2"/>
  <c r="AK23" i="2"/>
  <c r="AK16" i="2"/>
  <c r="Q23" i="2"/>
  <c r="Q16" i="2"/>
  <c r="U14" i="2"/>
  <c r="U21" i="2"/>
  <c r="P21" i="2"/>
  <c r="P14" i="2"/>
  <c r="T14" i="2"/>
  <c r="T21" i="2"/>
  <c r="R21" i="2"/>
  <c r="R14" i="2"/>
  <c r="AJ16" i="2" l="1"/>
  <c r="AJ23" i="2"/>
  <c r="AK22" i="2"/>
  <c r="AK17" i="2"/>
  <c r="Q22" i="2"/>
  <c r="Q17" i="2"/>
  <c r="U16" i="2"/>
  <c r="U23" i="2"/>
  <c r="P23" i="2"/>
  <c r="P16" i="2"/>
  <c r="T23" i="2"/>
  <c r="T16" i="2"/>
  <c r="R23" i="2"/>
  <c r="R16" i="2"/>
  <c r="AJ22" i="2" l="1"/>
  <c r="AJ17" i="2"/>
  <c r="U22" i="2"/>
  <c r="U17" i="2"/>
  <c r="P22" i="2"/>
  <c r="P17" i="2"/>
  <c r="T22" i="2"/>
  <c r="T17" i="2"/>
  <c r="R17" i="2"/>
  <c r="R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W3" authorId="0" shapeId="0" xr:uid="{E17B08DD-61C3-4122-AFC4-6B3341C43516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$9.71 - $9.76 billion</t>
        </r>
      </text>
    </comment>
    <comment ref="AL3" authorId="0" shapeId="0" xr:uid="{D3305E33-8313-463A-B17E-C3AAE51055B2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approximately 8.5% Y/Y
approximately 9% in CC</t>
        </r>
      </text>
    </comment>
    <comment ref="AL5" authorId="0" shapeId="0" xr:uid="{13692A58-8A2C-4B45-9DE8-350D286CFA77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 $40.5 billion to $40.9 billion</t>
        </r>
      </text>
    </comment>
    <comment ref="W17" authorId="0" shapeId="0" xr:uid="{F8616C4C-BCDE-446C-9CA1-CE12C6E773D2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$1.49 - $1.51</t>
        </r>
      </text>
    </comment>
  </commentList>
</comments>
</file>

<file path=xl/sharedStrings.xml><?xml version="1.0" encoding="utf-8"?>
<sst xmlns="http://schemas.openxmlformats.org/spreadsheetml/2006/main" count="54" uniqueCount="52">
  <si>
    <t>Price</t>
  </si>
  <si>
    <t>Shares</t>
  </si>
  <si>
    <t>MC</t>
  </si>
  <si>
    <t>Cash</t>
  </si>
  <si>
    <t>Debt</t>
  </si>
  <si>
    <t>EV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</si>
  <si>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</si>
  <si>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</si>
  <si>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</si>
  <si>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</si>
  <si>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</si>
  <si>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</si>
  <si>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</si>
  <si>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</si>
  <si>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OpEx</t>
  </si>
  <si>
    <t>OpIn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</si>
  <si>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</si>
  <si>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</si>
  <si>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</si>
  <si>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</si>
  <si>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</si>
  <si>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</si>
  <si>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</si>
  <si>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</si>
  <si>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</si>
  <si>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</si>
  <si>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</si>
  <si>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</si>
  <si>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</si>
  <si>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</si>
  <si>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</si>
  <si>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</si>
  <si>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</si>
  <si>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</si>
  <si>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</si>
  <si>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</si>
  <si>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</si>
  <si>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Revenue y/y</t>
  </si>
  <si>
    <t>Main</t>
  </si>
  <si>
    <t>Operating margin</t>
  </si>
  <si>
    <t>Net margin</t>
  </si>
  <si>
    <t>Tax rate</t>
  </si>
  <si>
    <t>Cash flow growth 10%</t>
  </si>
  <si>
    <t>Q125</t>
  </si>
  <si>
    <t>Q225</t>
  </si>
  <si>
    <t>Q325</t>
  </si>
  <si>
    <t>Q425</t>
  </si>
  <si>
    <t>Q126</t>
  </si>
  <si>
    <t>Other income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</si>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</sst>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mm/yy;@"/>
    <numFmt numFmtId="166" formatCode="0\x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165" fontId="2" fillId="0" borderId="0" xfId="1" applyNumberFormat="1"/>
    <xf numFmtId="165" fontId="0" fillId="0" borderId="0" xfId="0" applyNumberFormat="1"/>
    <xf numFmtId="3" fontId="0" fillId="0" borderId="0" xfId="0" applyNumberFormat="1" applyAlignment="1">
      <alignment horizontal="left"/>
    </xf>
    <xf numFmtId="4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600075</xdr:colOff>
      <xdr:row>0</xdr:row>
      <xdr:rowOff>0</xdr:rowOff>
    </xdr:from>
    <xdr:to>
      <xdr:col>36</xdr:col>
      <xdr:colOff>600075</xdr:colOff>
      <xdr:row>39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D81DB2-29DB-5BDE-68FE-8A5E1564D882}"/>
            </a:ext>
          </a:extLst>
        </xdr:cNvPr>
        <xdr:cNvCxnSpPr/>
      </xdr:nvCxnSpPr>
      <xdr:spPr>
        <a:xfrm>
          <a:off x="20888325" y="0"/>
          <a:ext cx="0" cy="6315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19050</xdr:rowOff>
    </xdr:from>
    <xdr:to>
      <xdr:col>22</xdr:col>
      <xdr:colOff>19050</xdr:colOff>
      <xdr:row>39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DAA0BA0-86E4-465C-A8B9-69C19D773FFF}"/>
            </a:ext>
          </a:extLst>
        </xdr:cNvPr>
        <xdr:cNvCxnSpPr/>
      </xdr:nvCxnSpPr>
      <xdr:spPr>
        <a:xfrm>
          <a:off x="13601700" y="19050"/>
          <a:ext cx="0" cy="6315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1567-D280-4CD9-9684-ED68D87C2B39}">
  <dimension ref="K2:L9"/>
  <sheetViews>
    <sheetView tabSelected="1" workbookViewId="0">
      <selection activeCell="J15" sqref="J15"/>
    </sheetView>
  </sheetViews>
  <sheetFormatPr defaultRowHeight="12.75" x14ac:dyDescent="0.2"/>
  <cols>
    <col min="1" max="1" width="5" bestFit="1" customWidth="1"/>
  </cols>
  <sheetData>
    <row r="2" spans="11:12" x14ac:dyDescent="0.2">
      <c r="K2" t="s">
        <v>0</v>
      </c>
      <c r="L2" s="14">
        <v>261.91000000000003</v>
      </c>
    </row>
    <row r="3" spans="11:12" x14ac:dyDescent="0.2">
      <c r="K3" t="s">
        <v>1</v>
      </c>
      <c r="L3" s="1">
        <f>+Model!V18</f>
        <v>974</v>
      </c>
    </row>
    <row r="4" spans="11:12" x14ac:dyDescent="0.2">
      <c r="K4" t="s">
        <v>2</v>
      </c>
      <c r="L4" s="1">
        <f>+L3*L2</f>
        <v>255100.34000000003</v>
      </c>
    </row>
    <row r="5" spans="11:12" x14ac:dyDescent="0.2">
      <c r="K5" t="s">
        <v>3</v>
      </c>
      <c r="L5" s="1">
        <f>8848+5184+4852</f>
        <v>18884</v>
      </c>
    </row>
    <row r="6" spans="11:12" x14ac:dyDescent="0.2">
      <c r="K6" t="s">
        <v>4</v>
      </c>
      <c r="L6" s="1">
        <v>8433</v>
      </c>
    </row>
    <row r="7" spans="11:12" x14ac:dyDescent="0.2">
      <c r="K7" t="s">
        <v>5</v>
      </c>
      <c r="L7" s="1">
        <f>+L4-L5+L6</f>
        <v>244649.34000000003</v>
      </c>
    </row>
    <row r="8" spans="11:12" x14ac:dyDescent="0.2">
      <c r="K8" t="s">
        <v>51</v>
      </c>
      <c r="L8" s="1">
        <v>12434</v>
      </c>
    </row>
    <row r="9" spans="11:12" x14ac:dyDescent="0.2">
      <c r="L9" s="15">
        <f>+L7/L8</f>
        <v>19.675835612031527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4FB1-C70B-4E2F-A815-3C9F0FDAA33C}">
  <dimension ref="A1:AT29"/>
  <sheetViews>
    <sheetView workbookViewId="0">
      <pane xSplit="2" ySplit="2" topLeftCell="O3" activePane="bottomRight" state="frozen"/>
      <selection pane="topRight" activeCell="C1" sqref="C1"/>
      <selection pane="bottomLeft" activeCell="A4" sqref="A4"/>
      <selection pane="bottomRight" activeCell="X12" sqref="X12"/>
    </sheetView>
  </sheetViews>
  <sheetFormatPr defaultRowHeight="12.75" x14ac:dyDescent="0.2"/>
  <cols>
    <col min="1" max="1" width="5" bestFit="1" customWidth="1"/>
    <col min="2" max="2" width="13.85546875" bestFit="1" customWidth="1"/>
    <col min="3" max="10" width="9.140625" style="3"/>
    <col min="11" max="11" width="10.140625" style="3" bestFit="1" customWidth="1"/>
    <col min="12" max="14" width="9.140625" style="3"/>
    <col min="15" max="15" width="10.140625" style="3" bestFit="1" customWidth="1"/>
    <col min="16" max="16384" width="9.140625" style="3"/>
  </cols>
  <sheetData>
    <row r="1" spans="1:46" s="12" customFormat="1" x14ac:dyDescent="0.2">
      <c r="A1" s="11" t="s">
        <v>38</v>
      </c>
      <c r="O1" s="12">
        <v>45046</v>
      </c>
      <c r="P1" s="12">
        <v>45138</v>
      </c>
      <c r="Q1" s="12">
        <v>45230</v>
      </c>
      <c r="R1" s="12">
        <v>45322</v>
      </c>
      <c r="S1" s="12">
        <v>45412</v>
      </c>
      <c r="T1" s="12">
        <v>45504</v>
      </c>
      <c r="U1" s="12">
        <v>45596</v>
      </c>
      <c r="V1" s="12">
        <v>45688</v>
      </c>
    </row>
    <row r="2" spans="1:46" s="2" customFormat="1" x14ac:dyDescent="0.2">
      <c r="A2"/>
      <c r="B2"/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Z2" s="2">
        <v>2014</v>
      </c>
      <c r="AA2" s="2">
        <f>+Z2+1</f>
        <v>2015</v>
      </c>
      <c r="AB2" s="2">
        <f t="shared" ref="AB2:AT2" si="0">+AA2+1</f>
        <v>2016</v>
      </c>
      <c r="AC2" s="2">
        <f t="shared" si="0"/>
        <v>2017</v>
      </c>
      <c r="AD2" s="2">
        <f t="shared" si="0"/>
        <v>2018</v>
      </c>
      <c r="AE2" s="2">
        <f t="shared" si="0"/>
        <v>2019</v>
      </c>
      <c r="AF2" s="2">
        <f t="shared" si="0"/>
        <v>2020</v>
      </c>
      <c r="AG2" s="2">
        <f t="shared" si="0"/>
        <v>2021</v>
      </c>
      <c r="AH2" s="2">
        <f t="shared" si="0"/>
        <v>2022</v>
      </c>
      <c r="AI2" s="2">
        <f t="shared" si="0"/>
        <v>2023</v>
      </c>
      <c r="AJ2" s="2">
        <f t="shared" si="0"/>
        <v>2024</v>
      </c>
      <c r="AK2" s="2">
        <f t="shared" si="0"/>
        <v>2025</v>
      </c>
      <c r="AL2" s="2">
        <f t="shared" si="0"/>
        <v>2026</v>
      </c>
      <c r="AM2" s="2">
        <f t="shared" si="0"/>
        <v>2027</v>
      </c>
      <c r="AN2" s="2">
        <f t="shared" si="0"/>
        <v>2028</v>
      </c>
      <c r="AO2" s="2">
        <f t="shared" si="0"/>
        <v>2029</v>
      </c>
      <c r="AP2" s="2">
        <f t="shared" si="0"/>
        <v>2030</v>
      </c>
      <c r="AQ2" s="2">
        <f t="shared" si="0"/>
        <v>2031</v>
      </c>
      <c r="AR2" s="2">
        <f t="shared" si="0"/>
        <v>2032</v>
      </c>
      <c r="AS2" s="2">
        <f t="shared" si="0"/>
        <v>2033</v>
      </c>
      <c r="AT2" s="2">
        <f t="shared" si="0"/>
        <v>2034</v>
      </c>
    </row>
    <row r="3" spans="1:46" x14ac:dyDescent="0.2">
      <c r="B3" t="s">
        <v>6</v>
      </c>
      <c r="O3" s="3">
        <v>7642</v>
      </c>
      <c r="P3" s="3">
        <v>8006</v>
      </c>
      <c r="Q3" s="3">
        <v>8141</v>
      </c>
      <c r="R3" s="3">
        <v>8748</v>
      </c>
      <c r="S3" s="3">
        <v>8585</v>
      </c>
      <c r="T3" s="3">
        <v>8764</v>
      </c>
      <c r="U3" s="3">
        <v>8879</v>
      </c>
      <c r="V3" s="3">
        <v>9451</v>
      </c>
      <c r="W3" s="3">
        <v>9760</v>
      </c>
      <c r="AJ3" s="3">
        <f>+SUM(O3:R3)</f>
        <v>32537</v>
      </c>
      <c r="AK3" s="3">
        <f>+SUM(S3:V3)</f>
        <v>35679</v>
      </c>
    </row>
    <row r="4" spans="1:46" x14ac:dyDescent="0.2">
      <c r="B4" t="s">
        <v>7</v>
      </c>
      <c r="O4" s="3">
        <v>605</v>
      </c>
      <c r="P4" s="3">
        <v>597</v>
      </c>
      <c r="Q4" s="3">
        <v>579</v>
      </c>
      <c r="R4" s="3">
        <v>539</v>
      </c>
      <c r="S4" s="3">
        <v>548</v>
      </c>
      <c r="T4" s="3">
        <v>561</v>
      </c>
      <c r="U4" s="3">
        <v>565</v>
      </c>
      <c r="V4" s="3">
        <v>542</v>
      </c>
      <c r="AJ4" s="3">
        <f>+SUM(O4:R4)</f>
        <v>2320</v>
      </c>
      <c r="AK4" s="3">
        <f>+SUM(S4:V4)</f>
        <v>2216</v>
      </c>
    </row>
    <row r="5" spans="1:46" s="6" customFormat="1" x14ac:dyDescent="0.2">
      <c r="A5" s="5"/>
      <c r="B5" s="5" t="s">
        <v>8</v>
      </c>
      <c r="O5" s="6">
        <f>+O3+O4</f>
        <v>8247</v>
      </c>
      <c r="P5" s="6">
        <f>+P3+P4</f>
        <v>8603</v>
      </c>
      <c r="Q5" s="6">
        <f>+Q3+Q4</f>
        <v>8720</v>
      </c>
      <c r="R5" s="6">
        <f>+R3+R4</f>
        <v>9287</v>
      </c>
      <c r="S5" s="6">
        <f>+S3+S4</f>
        <v>9133</v>
      </c>
      <c r="T5" s="6">
        <f>+T3+T4</f>
        <v>9325</v>
      </c>
      <c r="U5" s="6">
        <f>+U3+U4</f>
        <v>9444</v>
      </c>
      <c r="V5" s="6">
        <f>+V3+V4</f>
        <v>9993</v>
      </c>
      <c r="AJ5" s="6">
        <f>+AJ3+AJ4</f>
        <v>34857</v>
      </c>
      <c r="AK5" s="6">
        <f>+AK3+AK4</f>
        <v>37895</v>
      </c>
      <c r="AL5" s="3">
        <v>40900</v>
      </c>
    </row>
    <row r="6" spans="1:46" x14ac:dyDescent="0.2">
      <c r="B6" t="s">
        <v>9</v>
      </c>
      <c r="O6" s="3">
        <f>1510+615</f>
        <v>2125</v>
      </c>
      <c r="P6" s="3">
        <v>2113</v>
      </c>
      <c r="Q6" s="3">
        <v>2155</v>
      </c>
      <c r="R6" s="3">
        <v>2148</v>
      </c>
      <c r="S6" s="3">
        <f>1560+602</f>
        <v>2162</v>
      </c>
      <c r="T6" s="3">
        <v>2159</v>
      </c>
      <c r="U6" s="3">
        <v>2105</v>
      </c>
      <c r="V6" s="3">
        <v>2217</v>
      </c>
      <c r="AJ6" s="3">
        <f>+SUM(O6:R6)</f>
        <v>8541</v>
      </c>
      <c r="AK6" s="3">
        <f>+SUM(S6:V6)</f>
        <v>8643</v>
      </c>
    </row>
    <row r="7" spans="1:46" s="6" customFormat="1" x14ac:dyDescent="0.2">
      <c r="A7" s="5"/>
      <c r="B7" s="5" t="s">
        <v>10</v>
      </c>
      <c r="O7" s="6">
        <f>+O5-O6</f>
        <v>6122</v>
      </c>
      <c r="P7" s="6">
        <f>+P5-P6</f>
        <v>6490</v>
      </c>
      <c r="Q7" s="6">
        <f>+Q5-Q6</f>
        <v>6565</v>
      </c>
      <c r="R7" s="6">
        <f>+R5-R6</f>
        <v>7139</v>
      </c>
      <c r="S7" s="6">
        <f>+S5-S6</f>
        <v>6971</v>
      </c>
      <c r="T7" s="6">
        <f>+T5-T6</f>
        <v>7166</v>
      </c>
      <c r="U7" s="6">
        <f>+U5-U6</f>
        <v>7339</v>
      </c>
      <c r="V7" s="6">
        <f>+V5-V6</f>
        <v>7776</v>
      </c>
      <c r="AJ7" s="6">
        <f>+AJ5-AJ6</f>
        <v>26316</v>
      </c>
      <c r="AK7" s="6">
        <f>+AK5-AK6</f>
        <v>29252</v>
      </c>
    </row>
    <row r="8" spans="1:46" x14ac:dyDescent="0.2">
      <c r="B8" t="s">
        <v>11</v>
      </c>
      <c r="O8" s="3">
        <v>1207</v>
      </c>
      <c r="P8" s="3">
        <v>1220</v>
      </c>
      <c r="Q8" s="3">
        <v>1204</v>
      </c>
      <c r="R8" s="3">
        <v>1275</v>
      </c>
      <c r="S8" s="3">
        <v>1368</v>
      </c>
      <c r="T8" s="3">
        <v>1349</v>
      </c>
      <c r="U8" s="3">
        <v>1356</v>
      </c>
      <c r="V8" s="3">
        <v>1420</v>
      </c>
      <c r="AJ8" s="3">
        <f t="shared" ref="AJ8:AJ10" si="1">+SUM(O8:R8)</f>
        <v>4906</v>
      </c>
      <c r="AK8" s="3">
        <f t="shared" ref="AJ8:AK10" si="2">+SUM(S8:V8)</f>
        <v>5493</v>
      </c>
    </row>
    <row r="9" spans="1:46" x14ac:dyDescent="0.2">
      <c r="B9" t="s">
        <v>12</v>
      </c>
      <c r="O9" s="3">
        <v>3154</v>
      </c>
      <c r="P9" s="3">
        <v>3113</v>
      </c>
      <c r="Q9" s="3">
        <v>3173</v>
      </c>
      <c r="R9" s="3">
        <v>3437</v>
      </c>
      <c r="S9" s="3">
        <v>3239</v>
      </c>
      <c r="T9" s="3">
        <v>3224</v>
      </c>
      <c r="U9" s="3">
        <v>3323</v>
      </c>
      <c r="V9" s="3">
        <v>3471</v>
      </c>
      <c r="AJ9" s="3">
        <f t="shared" si="1"/>
        <v>12877</v>
      </c>
      <c r="AK9" s="3">
        <f t="shared" si="2"/>
        <v>13257</v>
      </c>
    </row>
    <row r="10" spans="1:46" x14ac:dyDescent="0.2">
      <c r="B10" t="s">
        <v>13</v>
      </c>
      <c r="O10" s="3">
        <v>638</v>
      </c>
      <c r="P10" s="3">
        <v>632</v>
      </c>
      <c r="Q10" s="3">
        <v>632</v>
      </c>
      <c r="R10" s="3">
        <v>632</v>
      </c>
      <c r="S10" s="3">
        <v>647</v>
      </c>
      <c r="T10" s="3">
        <v>711</v>
      </c>
      <c r="U10" s="3">
        <v>711</v>
      </c>
      <c r="V10" s="3">
        <v>767</v>
      </c>
      <c r="AJ10" s="3">
        <f t="shared" si="1"/>
        <v>2534</v>
      </c>
      <c r="AK10" s="3">
        <f t="shared" si="2"/>
        <v>2836</v>
      </c>
    </row>
    <row r="11" spans="1:46" x14ac:dyDescent="0.2">
      <c r="B11" t="s">
        <v>14</v>
      </c>
      <c r="O11" s="3">
        <f>+SUM(O8:O10)</f>
        <v>4999</v>
      </c>
      <c r="P11" s="3">
        <f>+SUM(P8:P10)</f>
        <v>4965</v>
      </c>
      <c r="Q11" s="3">
        <f>+SUM(Q8:Q10)</f>
        <v>5009</v>
      </c>
      <c r="R11" s="3">
        <f>+SUM(R8:R10)</f>
        <v>5344</v>
      </c>
      <c r="S11" s="3">
        <f>+SUM(S8:S10)</f>
        <v>5254</v>
      </c>
      <c r="T11" s="3">
        <f>+SUM(T8:T10)</f>
        <v>5284</v>
      </c>
      <c r="U11" s="3">
        <f>+SUM(U8:U10)</f>
        <v>5390</v>
      </c>
      <c r="V11" s="3">
        <f>+SUM(V8:V10)</f>
        <v>5658</v>
      </c>
      <c r="AJ11" s="3">
        <f>+SUM(AJ8:AJ10)</f>
        <v>20317</v>
      </c>
      <c r="AK11" s="3">
        <f>+SUM(AK8:AK10)</f>
        <v>21586</v>
      </c>
    </row>
    <row r="12" spans="1:46" s="6" customFormat="1" x14ac:dyDescent="0.2">
      <c r="A12" s="5"/>
      <c r="B12" s="5" t="s">
        <v>15</v>
      </c>
      <c r="O12" s="6">
        <f>+O7-O11</f>
        <v>1123</v>
      </c>
      <c r="P12" s="6">
        <f>+P7-P11</f>
        <v>1525</v>
      </c>
      <c r="Q12" s="6">
        <f>+Q7-Q11</f>
        <v>1556</v>
      </c>
      <c r="R12" s="6">
        <f>+R7-R11</f>
        <v>1795</v>
      </c>
      <c r="S12" s="6">
        <f>+S7-S11</f>
        <v>1717</v>
      </c>
      <c r="T12" s="6">
        <f>+T7-T11</f>
        <v>1882</v>
      </c>
      <c r="U12" s="6">
        <f>+U7-U11</f>
        <v>1949</v>
      </c>
      <c r="V12" s="6">
        <f>+V7-V11</f>
        <v>2118</v>
      </c>
      <c r="AJ12" s="6">
        <f>+AJ7-AJ11</f>
        <v>5999</v>
      </c>
      <c r="AK12" s="6">
        <f>+AK7-AK11</f>
        <v>7666</v>
      </c>
    </row>
    <row r="13" spans="1:46" x14ac:dyDescent="0.2">
      <c r="B13" t="s">
        <v>48</v>
      </c>
      <c r="O13" s="3">
        <v>55</v>
      </c>
      <c r="P13" s="3">
        <v>45</v>
      </c>
      <c r="Q13" s="3">
        <v>58</v>
      </c>
      <c r="R13" s="3">
        <v>58</v>
      </c>
      <c r="S13" s="3">
        <v>121</v>
      </c>
      <c r="T13" s="3">
        <v>91</v>
      </c>
      <c r="U13" s="3">
        <v>70</v>
      </c>
      <c r="V13" s="3">
        <v>72</v>
      </c>
      <c r="AJ13" s="3">
        <f t="shared" ref="AJ13" si="3">+SUM(O13:R13)</f>
        <v>216</v>
      </c>
      <c r="AK13" s="3">
        <f t="shared" ref="AJ13:AK13" si="4">+SUM(S13:V13)</f>
        <v>354</v>
      </c>
    </row>
    <row r="14" spans="1:46" x14ac:dyDescent="0.2">
      <c r="B14" t="s">
        <v>16</v>
      </c>
      <c r="O14" s="3">
        <f>+O12+O13</f>
        <v>1178</v>
      </c>
      <c r="P14" s="3">
        <f>+P12+P13</f>
        <v>1570</v>
      </c>
      <c r="Q14" s="3">
        <f>+Q12+Q13</f>
        <v>1614</v>
      </c>
      <c r="R14" s="3">
        <f>+R12+R13</f>
        <v>1853</v>
      </c>
      <c r="S14" s="3">
        <f>+S12+S13</f>
        <v>1838</v>
      </c>
      <c r="T14" s="3">
        <f>+T12+T13</f>
        <v>1973</v>
      </c>
      <c r="U14" s="3">
        <f>+U12+U13</f>
        <v>2019</v>
      </c>
      <c r="V14" s="3">
        <f>+V12+V13</f>
        <v>2190</v>
      </c>
      <c r="AJ14" s="3">
        <f>+AJ12+AJ13</f>
        <v>6215</v>
      </c>
      <c r="AK14" s="3">
        <f>+AK12+AK13</f>
        <v>8020</v>
      </c>
    </row>
    <row r="15" spans="1:46" x14ac:dyDescent="0.2">
      <c r="B15" t="s">
        <v>17</v>
      </c>
      <c r="O15" s="3">
        <v>127</v>
      </c>
      <c r="P15" s="3">
        <v>225</v>
      </c>
      <c r="Q15" s="3">
        <v>263</v>
      </c>
      <c r="R15" s="3">
        <v>199</v>
      </c>
      <c r="S15" s="3">
        <v>334</v>
      </c>
      <c r="T15" s="3">
        <v>408</v>
      </c>
      <c r="U15" s="3">
        <v>219</v>
      </c>
      <c r="V15" s="3">
        <v>280</v>
      </c>
      <c r="AJ15" s="3">
        <f t="shared" ref="AJ15" si="5">+SUM(O15:R15)</f>
        <v>814</v>
      </c>
      <c r="AK15" s="3">
        <f t="shared" ref="AJ15:AK15" si="6">+SUM(S15:V15)</f>
        <v>1241</v>
      </c>
    </row>
    <row r="16" spans="1:46" s="6" customFormat="1" x14ac:dyDescent="0.2">
      <c r="A16" s="5"/>
      <c r="B16" s="5" t="s">
        <v>18</v>
      </c>
      <c r="O16" s="6">
        <f>+O14-O15</f>
        <v>1051</v>
      </c>
      <c r="P16" s="6">
        <f>+P14-P15</f>
        <v>1345</v>
      </c>
      <c r="Q16" s="6">
        <f>+Q14-Q15</f>
        <v>1351</v>
      </c>
      <c r="R16" s="6">
        <f>+R14-R15</f>
        <v>1654</v>
      </c>
      <c r="S16" s="6">
        <f>+S14-S15</f>
        <v>1504</v>
      </c>
      <c r="T16" s="6">
        <f>+T14-T15</f>
        <v>1565</v>
      </c>
      <c r="U16" s="6">
        <f>+U14-U15</f>
        <v>1800</v>
      </c>
      <c r="V16" s="6">
        <f>+V14-V15</f>
        <v>1910</v>
      </c>
      <c r="AJ16" s="6">
        <f>+AJ14-AJ15</f>
        <v>5401</v>
      </c>
      <c r="AK16" s="6">
        <f>+AK14-AK15</f>
        <v>6779</v>
      </c>
    </row>
    <row r="17" spans="1:38" s="4" customFormat="1" x14ac:dyDescent="0.2">
      <c r="A17" s="14"/>
      <c r="B17" s="14" t="s">
        <v>19</v>
      </c>
      <c r="O17" s="4">
        <f>+O16/O18</f>
        <v>1.0637651821862348</v>
      </c>
      <c r="P17" s="4">
        <f>+P16/P18</f>
        <v>1.3640973630831643</v>
      </c>
      <c r="Q17" s="4">
        <f>+Q16/Q18</f>
        <v>1.3771661569826708</v>
      </c>
      <c r="R17" s="4">
        <f>+R16/R18</f>
        <v>1.6826042726347914</v>
      </c>
      <c r="S17" s="4">
        <f>+S16/S18</f>
        <v>1.5269035532994923</v>
      </c>
      <c r="T17" s="4">
        <f>+T16/T18</f>
        <v>1.6084275436793423</v>
      </c>
      <c r="U17" s="4">
        <f>+U16/U18</f>
        <v>1.8652849740932642</v>
      </c>
      <c r="V17" s="4">
        <f>+V16/V18</f>
        <v>1.9609856262833676</v>
      </c>
      <c r="AJ17" s="4">
        <f>+AJ16/AJ18</f>
        <v>5.4860335195530725</v>
      </c>
      <c r="AK17" s="4">
        <f>+AK16/AK18</f>
        <v>6.9581729535540155</v>
      </c>
    </row>
    <row r="18" spans="1:38" x14ac:dyDescent="0.2">
      <c r="B18" t="s">
        <v>1</v>
      </c>
      <c r="O18" s="3">
        <v>988</v>
      </c>
      <c r="P18" s="3">
        <v>986</v>
      </c>
      <c r="Q18" s="3">
        <v>981</v>
      </c>
      <c r="R18" s="3">
        <v>983</v>
      </c>
      <c r="S18" s="3">
        <v>985</v>
      </c>
      <c r="T18" s="3">
        <v>973</v>
      </c>
      <c r="U18" s="3">
        <v>965</v>
      </c>
      <c r="V18" s="3">
        <v>974</v>
      </c>
      <c r="AJ18" s="3">
        <f>+AVERAGE(O18:R18)</f>
        <v>984.5</v>
      </c>
      <c r="AK18" s="3">
        <f>+AVERAGE(S18:V18)</f>
        <v>974.25</v>
      </c>
    </row>
    <row r="20" spans="1:38" s="8" customFormat="1" x14ac:dyDescent="0.2">
      <c r="A20" s="7"/>
      <c r="B20" s="7" t="s">
        <v>36</v>
      </c>
      <c r="O20" s="8">
        <f>+O7/O5</f>
        <v>0.74233054444040258</v>
      </c>
      <c r="P20" s="8">
        <f>+P7/P5</f>
        <v>0.75438800418458674</v>
      </c>
      <c r="Q20" s="8">
        <f>+Q7/Q5</f>
        <v>0.75286697247706424</v>
      </c>
      <c r="R20" s="8">
        <f>+R7/R5</f>
        <v>0.76870894799181655</v>
      </c>
      <c r="S20" s="8">
        <f>+S7/S5</f>
        <v>0.7632760319719698</v>
      </c>
      <c r="T20" s="8">
        <f>+T7/T5</f>
        <v>0.76847184986595174</v>
      </c>
      <c r="U20" s="8">
        <f>+U7/U5</f>
        <v>0.77710715798390517</v>
      </c>
      <c r="V20" s="8">
        <f>+V7/V5</f>
        <v>0.77814470129090363</v>
      </c>
      <c r="AJ20" s="8">
        <f>+AJ7/AJ5</f>
        <v>0.75497030725535763</v>
      </c>
      <c r="AK20" s="8">
        <f>+AK7/AK5</f>
        <v>0.77192241720543608</v>
      </c>
    </row>
    <row r="21" spans="1:38" s="8" customFormat="1" x14ac:dyDescent="0.2">
      <c r="A21" s="7"/>
      <c r="B21" s="7" t="s">
        <v>39</v>
      </c>
      <c r="O21" s="8">
        <f>+O12/O5</f>
        <v>0.13617072874984842</v>
      </c>
      <c r="P21" s="8">
        <f>+P12/P5</f>
        <v>0.177263745205161</v>
      </c>
      <c r="Q21" s="8">
        <f>+Q12/Q5</f>
        <v>0.17844036697247706</v>
      </c>
      <c r="R21" s="8">
        <f>+R12/R5</f>
        <v>0.19328093033272317</v>
      </c>
      <c r="S21" s="8">
        <f>+S12/S5</f>
        <v>0.18799956202781123</v>
      </c>
      <c r="T21" s="8">
        <f>+T12/T5</f>
        <v>0.20182305630026809</v>
      </c>
      <c r="U21" s="8">
        <f>+U12/U5</f>
        <v>0.20637441761965269</v>
      </c>
      <c r="V21" s="8">
        <f>+V12/V5</f>
        <v>0.21194836385469829</v>
      </c>
      <c r="AJ21" s="8">
        <f>+AJ12/AJ5</f>
        <v>0.17210316435723097</v>
      </c>
      <c r="AK21" s="8">
        <f>+AK12/AK5</f>
        <v>0.20229581739015701</v>
      </c>
      <c r="AL21" s="8">
        <v>0.216</v>
      </c>
    </row>
    <row r="22" spans="1:38" s="8" customFormat="1" x14ac:dyDescent="0.2">
      <c r="A22" s="7"/>
      <c r="B22" s="7" t="s">
        <v>40</v>
      </c>
      <c r="O22" s="8">
        <f>+O16/O5</f>
        <v>0.12744028131441737</v>
      </c>
      <c r="P22" s="8">
        <f>+P16/P5</f>
        <v>0.1563408113448797</v>
      </c>
      <c r="Q22" s="8">
        <f>+Q16/Q5</f>
        <v>0.15493119266055047</v>
      </c>
      <c r="R22" s="8">
        <f>+R16/R5</f>
        <v>0.17809841714224184</v>
      </c>
      <c r="S22" s="8">
        <f>+S16/S5</f>
        <v>0.16467754297602102</v>
      </c>
      <c r="T22" s="8">
        <f>+T16/T5</f>
        <v>0.16782841823056299</v>
      </c>
      <c r="U22" s="8">
        <f>+U16/U5</f>
        <v>0.19059720457433291</v>
      </c>
      <c r="V22" s="8">
        <f>+V16/V5</f>
        <v>0.19113379365555888</v>
      </c>
      <c r="AJ22" s="8">
        <f>+AJ16/AJ5</f>
        <v>0.15494735634162435</v>
      </c>
      <c r="AK22" s="8">
        <f>+AK16/AK5</f>
        <v>0.17888903549280907</v>
      </c>
    </row>
    <row r="23" spans="1:38" s="8" customFormat="1" x14ac:dyDescent="0.2">
      <c r="A23" s="7"/>
      <c r="B23" s="7" t="s">
        <v>41</v>
      </c>
      <c r="O23" s="8">
        <f>+O15/O14</f>
        <v>0.10780984719864177</v>
      </c>
      <c r="P23" s="8">
        <f>+P15/P14</f>
        <v>0.14331210191082802</v>
      </c>
      <c r="Q23" s="8">
        <f>+Q15/Q14</f>
        <v>0.16294919454770757</v>
      </c>
      <c r="R23" s="8">
        <f>+R15/R14</f>
        <v>0.10739341608202914</v>
      </c>
      <c r="S23" s="8">
        <f>+S15/S14</f>
        <v>0.18171926006528835</v>
      </c>
      <c r="T23" s="8">
        <f>+T15/T14</f>
        <v>0.20679168778509882</v>
      </c>
      <c r="U23" s="8">
        <f>+U15/U14</f>
        <v>0.10846953937592868</v>
      </c>
      <c r="V23" s="8">
        <f>+V15/V14</f>
        <v>0.12785388127853881</v>
      </c>
      <c r="AJ23" s="8">
        <f>+AJ15/AJ14</f>
        <v>0.13097345132743363</v>
      </c>
      <c r="AK23" s="8">
        <f>+AK15/AK14</f>
        <v>0.15473815461346632</v>
      </c>
    </row>
    <row r="25" spans="1:38" s="10" customFormat="1" x14ac:dyDescent="0.2">
      <c r="A25" s="9"/>
      <c r="B25" s="9" t="s">
        <v>37</v>
      </c>
      <c r="O25" s="10" t="e">
        <f>+O5/K5-1</f>
        <v>#DIV/0!</v>
      </c>
      <c r="P25" s="10" t="e">
        <f>+P5/L5-1</f>
        <v>#DIV/0!</v>
      </c>
      <c r="Q25" s="10" t="e">
        <f>+Q5/M5-1</f>
        <v>#DIV/0!</v>
      </c>
      <c r="R25" s="10" t="e">
        <f>+R5/N5-1</f>
        <v>#DIV/0!</v>
      </c>
      <c r="S25" s="10">
        <f>+S5/O5-1</f>
        <v>0.10743300594155447</v>
      </c>
      <c r="T25" s="10">
        <f>+T5/P5-1</f>
        <v>8.3924212484017158E-2</v>
      </c>
      <c r="U25" s="10">
        <f>+U5/Q5-1</f>
        <v>8.3027522935779752E-2</v>
      </c>
      <c r="V25" s="10">
        <f>+V5/R5-1</f>
        <v>7.6020243350920724E-2</v>
      </c>
      <c r="W25" s="10">
        <v>7.0000000000000007E-2</v>
      </c>
      <c r="AJ25" s="10" t="e">
        <f>+AJ5/AI5-1</f>
        <v>#DIV/0!</v>
      </c>
      <c r="AK25" s="10">
        <f>+AK5/AJ5-1</f>
        <v>8.7156094902028247E-2</v>
      </c>
      <c r="AL25" s="10">
        <v>7.0000000000000007E-2</v>
      </c>
    </row>
    <row r="27" spans="1:38" x14ac:dyDescent="0.2">
      <c r="B27" t="s">
        <v>49</v>
      </c>
      <c r="O27" s="3">
        <v>4491</v>
      </c>
      <c r="P27" s="3">
        <v>808</v>
      </c>
      <c r="Q27" s="3">
        <v>1532</v>
      </c>
      <c r="R27" s="3">
        <v>3403</v>
      </c>
      <c r="S27" s="3">
        <v>6247</v>
      </c>
      <c r="T27" s="3">
        <v>892</v>
      </c>
      <c r="U27" s="3">
        <v>1983</v>
      </c>
      <c r="V27" s="3">
        <v>3970</v>
      </c>
      <c r="AL27" s="13" t="s">
        <v>42</v>
      </c>
    </row>
    <row r="28" spans="1:38" x14ac:dyDescent="0.2">
      <c r="B28" t="s">
        <v>50</v>
      </c>
      <c r="O28" s="3">
        <v>-243</v>
      </c>
      <c r="P28" s="3">
        <v>-180</v>
      </c>
      <c r="Q28" s="3">
        <v>-166</v>
      </c>
      <c r="R28" s="3">
        <v>-147</v>
      </c>
      <c r="S28" s="3">
        <v>-163</v>
      </c>
      <c r="T28" s="3">
        <v>-137</v>
      </c>
      <c r="U28" s="3">
        <v>-204</v>
      </c>
      <c r="V28" s="3">
        <v>-154</v>
      </c>
    </row>
    <row r="29" spans="1:38" s="6" customFormat="1" x14ac:dyDescent="0.2">
      <c r="A29" s="5"/>
      <c r="B29" s="5" t="s">
        <v>51</v>
      </c>
      <c r="O29" s="6">
        <f t="shared" ref="O29:U29" si="7">+O27+O28</f>
        <v>4248</v>
      </c>
      <c r="P29" s="6">
        <f t="shared" si="7"/>
        <v>628</v>
      </c>
      <c r="Q29" s="6">
        <f t="shared" si="7"/>
        <v>1366</v>
      </c>
      <c r="R29" s="6">
        <f t="shared" si="7"/>
        <v>3256</v>
      </c>
      <c r="S29" s="6">
        <f t="shared" si="7"/>
        <v>6084</v>
      </c>
      <c r="T29" s="6">
        <f t="shared" si="7"/>
        <v>755</v>
      </c>
      <c r="U29" s="6">
        <f t="shared" si="7"/>
        <v>1779</v>
      </c>
      <c r="V29" s="6">
        <f>+V27+V28</f>
        <v>3816</v>
      </c>
    </row>
  </sheetData>
  <hyperlinks>
    <hyperlink ref="A1" location="Main!A1" display="Main" xr:uid="{8877E205-4809-4C95-9C54-F4EABA58579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2024-06-14T19:30:08Z</dcterms:created>
  <dcterms:modified xsi:type="dcterms:W3CDTF">2025-04-24T16:12:39Z</dcterms:modified>
</cp:coreProperties>
</file>