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99F0E886-1CA1-43E2-9573-0BDC9EEA2655}" xr6:coauthVersionLast="47" xr6:coauthVersionMax="47" xr10:uidLastSave="{00000000-0000-0000-0000-000000000000}"/>
  <bookViews>
    <workbookView xWindow="14385" yWindow="75" windowWidth="14235" windowHeight="15495" activeTab="1" xr2:uid="{F37AADAF-9095-4FBF-B04C-8FF06AD1A01B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2" l="1"/>
  <c r="Q19" i="2"/>
  <c r="Q18" i="2"/>
  <c r="Q17" i="2"/>
  <c r="Q16" i="2"/>
  <c r="Q14" i="2"/>
  <c r="Q13" i="2"/>
  <c r="Q12" i="2"/>
  <c r="Q11" i="2"/>
  <c r="Q10" i="2"/>
  <c r="Q9" i="2"/>
  <c r="Q7" i="2"/>
  <c r="Q8" i="2" s="1"/>
  <c r="Q6" i="2"/>
  <c r="Q5" i="2"/>
  <c r="Q4" i="2"/>
  <c r="Q3" i="2"/>
  <c r="AC9" i="2"/>
  <c r="L7" i="1"/>
  <c r="L6" i="1"/>
  <c r="AC21" i="2"/>
  <c r="AC7" i="2"/>
  <c r="AC5" i="2"/>
  <c r="E11" i="2"/>
  <c r="E6" i="2"/>
  <c r="E7" i="2" s="1"/>
  <c r="E4" i="2"/>
  <c r="E3" i="2"/>
  <c r="E5" i="2" s="1"/>
  <c r="E16" i="2" s="1"/>
  <c r="I11" i="2"/>
  <c r="I6" i="2"/>
  <c r="I7" i="2" s="1"/>
  <c r="I4" i="2"/>
  <c r="I3" i="2"/>
  <c r="M21" i="2" s="1"/>
  <c r="M11" i="2"/>
  <c r="M6" i="2"/>
  <c r="M7" i="2" s="1"/>
  <c r="M5" i="2"/>
  <c r="M16" i="2" s="1"/>
  <c r="M4" i="2"/>
  <c r="M3" i="2"/>
  <c r="W9" i="2"/>
  <c r="W21" i="2"/>
  <c r="W7" i="2"/>
  <c r="W5" i="2"/>
  <c r="W16" i="2" s="1"/>
  <c r="X9" i="2"/>
  <c r="X21" i="2"/>
  <c r="X7" i="2"/>
  <c r="X5" i="2"/>
  <c r="Y9" i="2"/>
  <c r="Y21" i="2"/>
  <c r="Y7" i="2"/>
  <c r="Y5" i="2"/>
  <c r="Z9" i="2"/>
  <c r="E9" i="2" s="1"/>
  <c r="Z21" i="2"/>
  <c r="Z7" i="2"/>
  <c r="Z5" i="2"/>
  <c r="AA9" i="2"/>
  <c r="I9" i="2" s="1"/>
  <c r="AA21" i="2"/>
  <c r="AA7" i="2"/>
  <c r="AA5" i="2"/>
  <c r="AA16" i="2" s="1"/>
  <c r="AB21" i="2"/>
  <c r="AB9" i="2"/>
  <c r="M9" i="2" s="1"/>
  <c r="AB7" i="2"/>
  <c r="AB5" i="2"/>
  <c r="AB16" i="2" s="1"/>
  <c r="B9" i="2"/>
  <c r="B7" i="2"/>
  <c r="B5" i="2"/>
  <c r="B16" i="2" s="1"/>
  <c r="F9" i="2"/>
  <c r="F21" i="2"/>
  <c r="F7" i="2"/>
  <c r="F5" i="2"/>
  <c r="C9" i="2"/>
  <c r="C7" i="2"/>
  <c r="C5" i="2"/>
  <c r="G9" i="2"/>
  <c r="G21" i="2"/>
  <c r="G7" i="2"/>
  <c r="G5" i="2"/>
  <c r="G16" i="2" s="1"/>
  <c r="D9" i="2"/>
  <c r="D7" i="2"/>
  <c r="D5" i="2"/>
  <c r="H9" i="2"/>
  <c r="H21" i="2"/>
  <c r="H7" i="2"/>
  <c r="H5" i="2"/>
  <c r="H16" i="2" s="1"/>
  <c r="J9" i="2"/>
  <c r="J21" i="2"/>
  <c r="J7" i="2"/>
  <c r="J5" i="2"/>
  <c r="J16" i="2" s="1"/>
  <c r="N9" i="2"/>
  <c r="N21" i="2"/>
  <c r="N7" i="2"/>
  <c r="N5" i="2"/>
  <c r="K9" i="2"/>
  <c r="K21" i="2"/>
  <c r="K7" i="2"/>
  <c r="K5" i="2"/>
  <c r="O9" i="2"/>
  <c r="O21" i="2"/>
  <c r="O7" i="2"/>
  <c r="O5" i="2"/>
  <c r="L9" i="2"/>
  <c r="L21" i="2"/>
  <c r="L7" i="2"/>
  <c r="L5" i="2"/>
  <c r="L16" i="2" s="1"/>
  <c r="P21" i="2"/>
  <c r="P16" i="2"/>
  <c r="P9" i="2"/>
  <c r="P7" i="2"/>
  <c r="P5" i="2"/>
  <c r="P8" i="2" s="1"/>
  <c r="L16" i="1"/>
  <c r="L15" i="1"/>
  <c r="L14" i="1"/>
  <c r="L13" i="1"/>
  <c r="L8" i="1"/>
  <c r="L5" i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E8" i="2" l="1"/>
  <c r="P10" i="2"/>
  <c r="P17" i="2"/>
  <c r="I5" i="2"/>
  <c r="I16" i="2" s="1"/>
  <c r="M8" i="2"/>
  <c r="I21" i="2"/>
  <c r="AC8" i="2"/>
  <c r="AC10" i="2" s="1"/>
  <c r="AC16" i="2"/>
  <c r="W8" i="2"/>
  <c r="W17" i="2" s="1"/>
  <c r="X8" i="2"/>
  <c r="X17" i="2" s="1"/>
  <c r="X16" i="2"/>
  <c r="Y8" i="2"/>
  <c r="Y17" i="2" s="1"/>
  <c r="Y16" i="2"/>
  <c r="Z8" i="2"/>
  <c r="Z17" i="2"/>
  <c r="Z10" i="2"/>
  <c r="Z16" i="2"/>
  <c r="AA8" i="2"/>
  <c r="AA17" i="2" s="1"/>
  <c r="AB8" i="2"/>
  <c r="B8" i="2"/>
  <c r="F8" i="2"/>
  <c r="F17" i="2" s="1"/>
  <c r="F16" i="2"/>
  <c r="C8" i="2"/>
  <c r="C17" i="2" s="1"/>
  <c r="C16" i="2"/>
  <c r="G8" i="2"/>
  <c r="G10" i="2" s="1"/>
  <c r="G19" i="2" s="1"/>
  <c r="G12" i="2"/>
  <c r="G17" i="2"/>
  <c r="D8" i="2"/>
  <c r="D17" i="2" s="1"/>
  <c r="D10" i="2"/>
  <c r="D16" i="2"/>
  <c r="H8" i="2"/>
  <c r="J8" i="2"/>
  <c r="J17" i="2"/>
  <c r="J10" i="2"/>
  <c r="N8" i="2"/>
  <c r="N17" i="2" s="1"/>
  <c r="N16" i="2"/>
  <c r="K8" i="2"/>
  <c r="K10" i="2" s="1"/>
  <c r="K16" i="2"/>
  <c r="O8" i="2"/>
  <c r="O16" i="2"/>
  <c r="O10" i="2"/>
  <c r="O17" i="2"/>
  <c r="L8" i="2"/>
  <c r="M17" i="2" l="1"/>
  <c r="M10" i="2"/>
  <c r="P12" i="2"/>
  <c r="P19" i="2"/>
  <c r="E10" i="2"/>
  <c r="E17" i="2"/>
  <c r="I8" i="2"/>
  <c r="AC17" i="2"/>
  <c r="AC19" i="2"/>
  <c r="AC12" i="2"/>
  <c r="W10" i="2"/>
  <c r="W19" i="2" s="1"/>
  <c r="X10" i="2"/>
  <c r="X19" i="2" s="1"/>
  <c r="Y10" i="2"/>
  <c r="Y19" i="2" s="1"/>
  <c r="Z19" i="2"/>
  <c r="Z12" i="2"/>
  <c r="AA10" i="2"/>
  <c r="AA12" i="2" s="1"/>
  <c r="AB17" i="2"/>
  <c r="AB10" i="2"/>
  <c r="B10" i="2"/>
  <c r="B17" i="2"/>
  <c r="F10" i="2"/>
  <c r="F12" i="2" s="1"/>
  <c r="F19" i="2"/>
  <c r="C10" i="2"/>
  <c r="C19" i="2" s="1"/>
  <c r="G18" i="2"/>
  <c r="G13" i="2"/>
  <c r="D19" i="2"/>
  <c r="D12" i="2"/>
  <c r="H17" i="2"/>
  <c r="H10" i="2"/>
  <c r="J19" i="2"/>
  <c r="J12" i="2"/>
  <c r="N10" i="2"/>
  <c r="N12" i="2" s="1"/>
  <c r="N19" i="2"/>
  <c r="K17" i="2"/>
  <c r="K19" i="2"/>
  <c r="K12" i="2"/>
  <c r="O12" i="2"/>
  <c r="O19" i="2"/>
  <c r="L17" i="2"/>
  <c r="L10" i="2"/>
  <c r="E19" i="2" l="1"/>
  <c r="E12" i="2"/>
  <c r="I17" i="2"/>
  <c r="I10" i="2"/>
  <c r="P18" i="2"/>
  <c r="P13" i="2"/>
  <c r="X12" i="2"/>
  <c r="X18" i="2" s="1"/>
  <c r="M19" i="2"/>
  <c r="M12" i="2"/>
  <c r="AC18" i="2"/>
  <c r="AC13" i="2"/>
  <c r="W12" i="2"/>
  <c r="W18" i="2"/>
  <c r="W13" i="2"/>
  <c r="Y12" i="2"/>
  <c r="Y18" i="2" s="1"/>
  <c r="Z18" i="2"/>
  <c r="Z13" i="2"/>
  <c r="AA19" i="2"/>
  <c r="AA18" i="2"/>
  <c r="AA13" i="2"/>
  <c r="AB19" i="2"/>
  <c r="AB12" i="2"/>
  <c r="B19" i="2"/>
  <c r="B12" i="2"/>
  <c r="F18" i="2"/>
  <c r="F13" i="2"/>
  <c r="C12" i="2"/>
  <c r="C18" i="2" s="1"/>
  <c r="D18" i="2"/>
  <c r="D13" i="2"/>
  <c r="H19" i="2"/>
  <c r="H12" i="2"/>
  <c r="J18" i="2"/>
  <c r="J13" i="2"/>
  <c r="N13" i="2"/>
  <c r="N18" i="2"/>
  <c r="K18" i="2"/>
  <c r="K13" i="2"/>
  <c r="O13" i="2"/>
  <c r="O18" i="2"/>
  <c r="L19" i="2"/>
  <c r="L12" i="2"/>
  <c r="M13" i="2" l="1"/>
  <c r="M18" i="2"/>
  <c r="X13" i="2"/>
  <c r="I12" i="2"/>
  <c r="I19" i="2"/>
  <c r="E13" i="2"/>
  <c r="E18" i="2"/>
  <c r="Y13" i="2"/>
  <c r="AB18" i="2"/>
  <c r="AB13" i="2"/>
  <c r="B18" i="2"/>
  <c r="B13" i="2"/>
  <c r="C13" i="2"/>
  <c r="H18" i="2"/>
  <c r="H13" i="2"/>
  <c r="L18" i="2"/>
  <c r="L13" i="2"/>
  <c r="I13" i="2" l="1"/>
  <c r="I18" i="2"/>
</calcChain>
</file>

<file path=xl/sharedStrings.xml><?xml version="1.0" encoding="utf-8"?>
<sst xmlns="http://schemas.openxmlformats.org/spreadsheetml/2006/main" count="51" uniqueCount="41">
  <si>
    <t>Revenue</t>
  </si>
  <si>
    <t>COGS</t>
  </si>
  <si>
    <t>Gross profit</t>
  </si>
  <si>
    <t>SG&amp;A</t>
  </si>
  <si>
    <t>Operating expense</t>
  </si>
  <si>
    <t>Operating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</si>
  <si>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</si>
  <si>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</si>
  <si>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</si>
  <si>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</si>
  <si>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</si>
  <si>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</si>
  <si>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</si>
  <si>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</si>
  <si>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</si>
  <si>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</si>
  <si>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</si>
  <si>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</si>
  <si>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</si>
  <si>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</si>
  <si>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</si>
  <si>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</si>
  <si>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</si>
  <si>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</si>
  <si>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</si>
  <si>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</si>
  <si>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</si>
  <si>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</si>
  <si>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</si>
  <si>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</si>
  <si>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</si>
  <si>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</si>
  <si>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</si>
  <si>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</si>
  <si>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</si>
  <si>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</si>
  <si>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</si>
  <si>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KO</t>
  </si>
  <si>
    <t>PEP</t>
  </si>
  <si>
    <t>Unit case volume growth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</si>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</sst>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0</xdr:rowOff>
    </xdr:from>
    <xdr:to>
      <xdr:col>17</xdr:col>
      <xdr:colOff>19050</xdr:colOff>
      <xdr:row>34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AA7F8E-B4CD-128A-EFEB-2E11FF3F83D3}"/>
            </a:ext>
          </a:extLst>
        </xdr:cNvPr>
        <xdr:cNvCxnSpPr/>
      </xdr:nvCxnSpPr>
      <xdr:spPr>
        <a:xfrm>
          <a:off x="1088707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34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BFD748-987B-4902-A918-E2CB1A4CE663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22F3-21BD-4533-8CCD-3A109B019443}">
  <dimension ref="B2:M16"/>
  <sheetViews>
    <sheetView workbookViewId="0">
      <selection activeCell="L8" sqref="L8"/>
    </sheetView>
  </sheetViews>
  <sheetFormatPr defaultRowHeight="12.75" x14ac:dyDescent="0.2"/>
  <sheetData>
    <row r="2" spans="2:13" x14ac:dyDescent="0.2">
      <c r="K2" t="s">
        <v>37</v>
      </c>
    </row>
    <row r="3" spans="2:13" x14ac:dyDescent="0.2">
      <c r="B3" s="7" t="s">
        <v>39</v>
      </c>
      <c r="K3" t="s">
        <v>32</v>
      </c>
      <c r="L3">
        <v>71.930000000000007</v>
      </c>
    </row>
    <row r="4" spans="2:13" x14ac:dyDescent="0.2">
      <c r="K4" t="s">
        <v>10</v>
      </c>
      <c r="L4" s="1">
        <v>4301.000395</v>
      </c>
      <c r="M4" s="8" t="s">
        <v>31</v>
      </c>
    </row>
    <row r="5" spans="2:13" x14ac:dyDescent="0.2">
      <c r="K5" t="s">
        <v>33</v>
      </c>
      <c r="L5" s="1">
        <f>+L3*L4</f>
        <v>309370.95841235004</v>
      </c>
      <c r="M5" s="8"/>
    </row>
    <row r="6" spans="2:13" x14ac:dyDescent="0.2">
      <c r="K6" t="s">
        <v>34</v>
      </c>
      <c r="L6" s="1">
        <f>10828+2020+1723+18087</f>
        <v>32658</v>
      </c>
      <c r="M6" s="8" t="s">
        <v>31</v>
      </c>
    </row>
    <row r="7" spans="2:13" x14ac:dyDescent="0.2">
      <c r="K7" t="s">
        <v>35</v>
      </c>
      <c r="L7" s="1">
        <f>648+1499+42375</f>
        <v>44522</v>
      </c>
      <c r="M7" s="8" t="s">
        <v>31</v>
      </c>
    </row>
    <row r="8" spans="2:13" x14ac:dyDescent="0.2">
      <c r="K8" t="s">
        <v>36</v>
      </c>
      <c r="L8" s="1">
        <f>+L5-L6+L7</f>
        <v>321234.95841235004</v>
      </c>
    </row>
    <row r="10" spans="2:13" x14ac:dyDescent="0.2">
      <c r="K10" t="s">
        <v>38</v>
      </c>
    </row>
    <row r="11" spans="2:13" x14ac:dyDescent="0.2">
      <c r="K11" t="s">
        <v>32</v>
      </c>
      <c r="L11">
        <v>146.54</v>
      </c>
    </row>
    <row r="12" spans="2:13" x14ac:dyDescent="0.2">
      <c r="K12" t="s">
        <v>10</v>
      </c>
      <c r="L12" s="1">
        <v>1371.9890250000001</v>
      </c>
    </row>
    <row r="13" spans="2:13" x14ac:dyDescent="0.2">
      <c r="K13" t="s">
        <v>33</v>
      </c>
      <c r="L13" s="1">
        <f>+L11*L12</f>
        <v>201051.27172349999</v>
      </c>
    </row>
    <row r="14" spans="2:13" x14ac:dyDescent="0.2">
      <c r="K14" t="s">
        <v>34</v>
      </c>
      <c r="L14" s="1">
        <f>7308+743</f>
        <v>8051</v>
      </c>
    </row>
    <row r="15" spans="2:13" x14ac:dyDescent="0.2">
      <c r="K15" t="s">
        <v>35</v>
      </c>
      <c r="L15" s="1">
        <f>6524+38490</f>
        <v>45014</v>
      </c>
    </row>
    <row r="16" spans="2:13" x14ac:dyDescent="0.2">
      <c r="K16" t="s">
        <v>36</v>
      </c>
      <c r="L16" s="1">
        <f>+L13-L14+L15</f>
        <v>238014.27172349999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34AB-FCE9-44C3-9AEE-3724BF2ACD4F}">
  <dimension ref="A2:AM21"/>
  <sheetViews>
    <sheetView tabSelected="1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R16" sqref="R16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2" spans="1:39" x14ac:dyDescent="0.2">
      <c r="A2" s="2"/>
      <c r="B2" s="2" t="s">
        <v>16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17</v>
      </c>
      <c r="H2" s="2" t="s">
        <v>18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S2">
        <v>2014</v>
      </c>
      <c r="T2">
        <f>+S2+1</f>
        <v>2015</v>
      </c>
      <c r="U2">
        <f t="shared" ref="U2:AM2" si="0">+T2+1</f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</row>
    <row r="3" spans="1:39" s="5" customFormat="1" x14ac:dyDescent="0.2">
      <c r="A3" s="5" t="s">
        <v>0</v>
      </c>
      <c r="B3" s="5">
        <v>9020</v>
      </c>
      <c r="C3" s="5">
        <v>10129</v>
      </c>
      <c r="D3" s="5">
        <v>10042</v>
      </c>
      <c r="E3" s="5">
        <f>+Z3-SUM(B3:D3)</f>
        <v>9464</v>
      </c>
      <c r="F3" s="5">
        <v>10491</v>
      </c>
      <c r="G3" s="5">
        <v>11325</v>
      </c>
      <c r="H3" s="5">
        <v>11063</v>
      </c>
      <c r="I3" s="5">
        <f>+AA3-SUM(F3:H3)</f>
        <v>10125</v>
      </c>
      <c r="J3" s="5">
        <v>10980</v>
      </c>
      <c r="K3" s="5">
        <v>11972</v>
      </c>
      <c r="L3" s="5">
        <v>11953</v>
      </c>
      <c r="M3" s="5">
        <f>+AB3-SUM(J3:L3)</f>
        <v>10849</v>
      </c>
      <c r="N3" s="5">
        <v>11300</v>
      </c>
      <c r="O3" s="5">
        <v>12363</v>
      </c>
      <c r="P3" s="5">
        <v>11854</v>
      </c>
      <c r="Q3" s="5">
        <f>+AC3-SUM(N3:P3)</f>
        <v>11544</v>
      </c>
      <c r="W3" s="5">
        <v>34300</v>
      </c>
      <c r="X3" s="5">
        <v>37266</v>
      </c>
      <c r="Y3" s="5">
        <v>33014</v>
      </c>
      <c r="Z3" s="5">
        <v>38655</v>
      </c>
      <c r="AA3" s="5">
        <v>43004</v>
      </c>
      <c r="AB3" s="5">
        <v>45754</v>
      </c>
      <c r="AC3" s="5">
        <v>47061</v>
      </c>
    </row>
    <row r="4" spans="1:39" x14ac:dyDescent="0.2">
      <c r="A4" s="1" t="s">
        <v>1</v>
      </c>
      <c r="B4" s="1">
        <v>3505</v>
      </c>
      <c r="C4" s="1">
        <v>3787</v>
      </c>
      <c r="D4" s="1">
        <v>3977</v>
      </c>
      <c r="E4" s="1">
        <f>+Z4-SUM(B4:D4)</f>
        <v>4088</v>
      </c>
      <c r="F4" s="1">
        <v>4091</v>
      </c>
      <c r="G4" s="1">
        <v>4830</v>
      </c>
      <c r="H4" s="1">
        <v>4566</v>
      </c>
      <c r="I4" s="1">
        <f>+AA4-SUM(F4:H4)</f>
        <v>4513</v>
      </c>
      <c r="J4" s="1">
        <v>4317</v>
      </c>
      <c r="K4" s="1">
        <v>4912</v>
      </c>
      <c r="L4" s="1">
        <v>4657</v>
      </c>
      <c r="M4" s="1">
        <f>+AB4-SUM(J4:L4)</f>
        <v>4634</v>
      </c>
      <c r="N4" s="1">
        <v>4235</v>
      </c>
      <c r="O4" s="1">
        <v>4812</v>
      </c>
      <c r="P4" s="1">
        <v>4664</v>
      </c>
      <c r="Q4" s="9">
        <f>+AC4-SUM(N4:P4)</f>
        <v>4613</v>
      </c>
      <c r="W4" s="1">
        <v>13067</v>
      </c>
      <c r="X4" s="1">
        <v>14619</v>
      </c>
      <c r="Y4" s="1">
        <v>13433</v>
      </c>
      <c r="Z4" s="1">
        <v>15357</v>
      </c>
      <c r="AA4" s="1">
        <v>18000</v>
      </c>
      <c r="AB4" s="1">
        <v>18520</v>
      </c>
      <c r="AC4" s="1">
        <v>18324</v>
      </c>
    </row>
    <row r="5" spans="1:39" x14ac:dyDescent="0.2">
      <c r="A5" s="1" t="s">
        <v>2</v>
      </c>
      <c r="B5" s="1">
        <f t="shared" ref="B5:Q5" si="1">+B3-B4</f>
        <v>5515</v>
      </c>
      <c r="C5" s="1">
        <f t="shared" si="1"/>
        <v>6342</v>
      </c>
      <c r="D5" s="1">
        <f t="shared" si="1"/>
        <v>6065</v>
      </c>
      <c r="E5" s="1">
        <f t="shared" si="1"/>
        <v>5376</v>
      </c>
      <c r="F5" s="1">
        <f t="shared" si="1"/>
        <v>6400</v>
      </c>
      <c r="G5" s="1">
        <f t="shared" si="1"/>
        <v>6495</v>
      </c>
      <c r="H5" s="1">
        <f t="shared" si="1"/>
        <v>6497</v>
      </c>
      <c r="I5" s="1">
        <f t="shared" si="1"/>
        <v>5612</v>
      </c>
      <c r="J5" s="1">
        <f t="shared" si="1"/>
        <v>6663</v>
      </c>
      <c r="K5" s="1">
        <f t="shared" si="1"/>
        <v>7060</v>
      </c>
      <c r="L5" s="1">
        <f t="shared" si="1"/>
        <v>7296</v>
      </c>
      <c r="M5" s="1">
        <f t="shared" si="1"/>
        <v>6215</v>
      </c>
      <c r="N5" s="1">
        <f t="shared" si="1"/>
        <v>7065</v>
      </c>
      <c r="O5" s="1">
        <f t="shared" si="1"/>
        <v>7551</v>
      </c>
      <c r="P5" s="1">
        <f t="shared" si="1"/>
        <v>7190</v>
      </c>
      <c r="Q5" s="1">
        <f t="shared" si="1"/>
        <v>6931</v>
      </c>
      <c r="W5" s="1">
        <f t="shared" ref="W5:AC5" si="2">+W3-W4</f>
        <v>21233</v>
      </c>
      <c r="X5" s="1">
        <f t="shared" si="2"/>
        <v>22647</v>
      </c>
      <c r="Y5" s="1">
        <f t="shared" si="2"/>
        <v>19581</v>
      </c>
      <c r="Z5" s="1">
        <f t="shared" si="2"/>
        <v>23298</v>
      </c>
      <c r="AA5" s="1">
        <f t="shared" si="2"/>
        <v>25004</v>
      </c>
      <c r="AB5" s="1">
        <f t="shared" si="2"/>
        <v>27234</v>
      </c>
      <c r="AC5" s="1">
        <f t="shared" si="2"/>
        <v>28737</v>
      </c>
    </row>
    <row r="6" spans="1:39" x14ac:dyDescent="0.2">
      <c r="A6" s="1" t="s">
        <v>3</v>
      </c>
      <c r="B6" s="1">
        <v>2669</v>
      </c>
      <c r="C6" s="1">
        <v>3017</v>
      </c>
      <c r="D6" s="1">
        <v>3122</v>
      </c>
      <c r="E6" s="1">
        <f t="shared" ref="E6" si="3">+Z6-SUM(B6:D6)</f>
        <v>3336</v>
      </c>
      <c r="F6" s="1">
        <v>2967</v>
      </c>
      <c r="G6" s="1">
        <v>3203</v>
      </c>
      <c r="H6" s="1">
        <v>3279</v>
      </c>
      <c r="I6" s="1">
        <f t="shared" ref="I6" si="4">+AA6-SUM(F6:H6)</f>
        <v>3431</v>
      </c>
      <c r="J6" s="1">
        <v>3185</v>
      </c>
      <c r="K6" s="1">
        <v>3321</v>
      </c>
      <c r="L6" s="1">
        <v>3667</v>
      </c>
      <c r="M6" s="1">
        <f>+AB6-SUM(J6:L6)</f>
        <v>3799</v>
      </c>
      <c r="N6" s="1">
        <v>3351</v>
      </c>
      <c r="O6" s="1">
        <v>3549</v>
      </c>
      <c r="P6" s="1">
        <v>3636</v>
      </c>
      <c r="Q6" s="9">
        <f>+AC6-SUM(N6:P6)</f>
        <v>4046</v>
      </c>
      <c r="W6" s="1">
        <v>11002</v>
      </c>
      <c r="X6" s="1">
        <v>12103</v>
      </c>
      <c r="Y6" s="1">
        <v>9731</v>
      </c>
      <c r="Z6" s="1">
        <v>12144</v>
      </c>
      <c r="AA6" s="1">
        <v>12880</v>
      </c>
      <c r="AB6" s="1">
        <v>13972</v>
      </c>
      <c r="AC6" s="1">
        <v>14582</v>
      </c>
    </row>
    <row r="7" spans="1:39" x14ac:dyDescent="0.2">
      <c r="A7" s="1" t="s">
        <v>4</v>
      </c>
      <c r="B7" s="1">
        <f>+SUM(B6:B6)</f>
        <v>2669</v>
      </c>
      <c r="C7" s="1">
        <f>+SUM(C6:C6)</f>
        <v>3017</v>
      </c>
      <c r="D7" s="1">
        <f>+SUM(D6:D6)</f>
        <v>3122</v>
      </c>
      <c r="E7" s="1">
        <f>+SUM(E6:E6)</f>
        <v>3336</v>
      </c>
      <c r="F7" s="1">
        <f>+SUM(F6:F6)</f>
        <v>2967</v>
      </c>
      <c r="G7" s="1">
        <f>+SUM(G6:G6)</f>
        <v>3203</v>
      </c>
      <c r="H7" s="1">
        <f>+SUM(H6:H6)</f>
        <v>3279</v>
      </c>
      <c r="I7" s="1">
        <f>+SUM(I6:I6)</f>
        <v>3431</v>
      </c>
      <c r="J7" s="1">
        <f>+SUM(J6:J6)</f>
        <v>3185</v>
      </c>
      <c r="K7" s="1">
        <f>+SUM(K6:K6)</f>
        <v>3321</v>
      </c>
      <c r="L7" s="1">
        <f>+SUM(L6:L6)</f>
        <v>3667</v>
      </c>
      <c r="M7" s="1">
        <f>+SUM(M6:M6)</f>
        <v>3799</v>
      </c>
      <c r="N7" s="1">
        <f>+SUM(N6:N6)</f>
        <v>3351</v>
      </c>
      <c r="O7" s="1">
        <f>+SUM(O6:O6)</f>
        <v>3549</v>
      </c>
      <c r="P7" s="1">
        <f>+SUM(P6:P6)</f>
        <v>3636</v>
      </c>
      <c r="Q7" s="1">
        <f>+SUM(Q6:Q6)</f>
        <v>4046</v>
      </c>
      <c r="W7" s="1">
        <f>+SUM(W6:W6)</f>
        <v>11002</v>
      </c>
      <c r="X7" s="1">
        <f>+SUM(X6:X6)</f>
        <v>12103</v>
      </c>
      <c r="Y7" s="1">
        <f>+SUM(Y6:Y6)</f>
        <v>9731</v>
      </c>
      <c r="Z7" s="1">
        <f>+SUM(Z6:Z6)</f>
        <v>12144</v>
      </c>
      <c r="AA7" s="1">
        <f>+SUM(AA6:AA6)</f>
        <v>12880</v>
      </c>
      <c r="AB7" s="1">
        <f>+SUM(AB6:AB6)</f>
        <v>13972</v>
      </c>
      <c r="AC7" s="1">
        <f>+SUM(AC6:AC6)</f>
        <v>14582</v>
      </c>
    </row>
    <row r="8" spans="1:39" s="5" customFormat="1" x14ac:dyDescent="0.2">
      <c r="A8" s="5" t="s">
        <v>5</v>
      </c>
      <c r="B8" s="5">
        <f>+B5-B7</f>
        <v>2846</v>
      </c>
      <c r="C8" s="5">
        <f>+C5-C7</f>
        <v>3325</v>
      </c>
      <c r="D8" s="5">
        <f>+D5-D7</f>
        <v>2943</v>
      </c>
      <c r="E8" s="5">
        <f>+E5-E7</f>
        <v>2040</v>
      </c>
      <c r="F8" s="5">
        <f>+F5-F7</f>
        <v>3433</v>
      </c>
      <c r="G8" s="5">
        <f>+G5-G7</f>
        <v>3292</v>
      </c>
      <c r="H8" s="5">
        <f>+H5-H7</f>
        <v>3218</v>
      </c>
      <c r="I8" s="5">
        <f>+I5-I7</f>
        <v>2181</v>
      </c>
      <c r="J8" s="5">
        <f>+J5-J7</f>
        <v>3478</v>
      </c>
      <c r="K8" s="5">
        <f>+K5-K7</f>
        <v>3739</v>
      </c>
      <c r="L8" s="5">
        <f>+L5-L7</f>
        <v>3629</v>
      </c>
      <c r="M8" s="5">
        <f>+M5-M7</f>
        <v>2416</v>
      </c>
      <c r="N8" s="5">
        <f>+N5-N7</f>
        <v>3714</v>
      </c>
      <c r="O8" s="5">
        <f>+O5-O7</f>
        <v>4002</v>
      </c>
      <c r="P8" s="5">
        <f>+P5-P7</f>
        <v>3554</v>
      </c>
      <c r="Q8" s="5">
        <f>+Q5-Q7</f>
        <v>2885</v>
      </c>
      <c r="W8" s="5">
        <f>+W5-W7</f>
        <v>10231</v>
      </c>
      <c r="X8" s="5">
        <f>+X5-X7</f>
        <v>10544</v>
      </c>
      <c r="Y8" s="5">
        <f>+Y5-Y7</f>
        <v>9850</v>
      </c>
      <c r="Z8" s="5">
        <f>+Z5-Z7</f>
        <v>11154</v>
      </c>
      <c r="AA8" s="5">
        <f>+AA5-AA7</f>
        <v>12124</v>
      </c>
      <c r="AB8" s="5">
        <f>+AB5-AB7</f>
        <v>13262</v>
      </c>
      <c r="AC8" s="5">
        <f>+AC5-AC7</f>
        <v>14155</v>
      </c>
    </row>
    <row r="9" spans="1:39" x14ac:dyDescent="0.2">
      <c r="A9" s="1" t="s">
        <v>40</v>
      </c>
      <c r="B9" s="1">
        <f>66-442</f>
        <v>-376</v>
      </c>
      <c r="C9" s="1">
        <f>71-780</f>
        <v>-709</v>
      </c>
      <c r="D9" s="1">
        <f>68-210</f>
        <v>-142</v>
      </c>
      <c r="E9" s="1">
        <f t="shared" ref="E9:E11" si="5">+Z9-SUM(B9:D9)</f>
        <v>-94</v>
      </c>
      <c r="F9" s="1">
        <f>78-182</f>
        <v>-104</v>
      </c>
      <c r="G9" s="1">
        <f>100-198</f>
        <v>-98</v>
      </c>
      <c r="H9" s="1">
        <f>128-198</f>
        <v>-70</v>
      </c>
      <c r="I9" s="1">
        <f t="shared" ref="I9:I11" si="6">+AA9-SUM(F9:H9)</f>
        <v>-161</v>
      </c>
      <c r="J9" s="1">
        <f>168-372</f>
        <v>-204</v>
      </c>
      <c r="K9" s="1">
        <f>224-374</f>
        <v>-150</v>
      </c>
      <c r="L9" s="1">
        <f>248-368</f>
        <v>-120</v>
      </c>
      <c r="M9" s="1">
        <f>+AB9-SUM(J9:L9)</f>
        <v>-146</v>
      </c>
      <c r="N9" s="1">
        <f>246-382</f>
        <v>-136</v>
      </c>
      <c r="O9" s="1">
        <f>275-418</f>
        <v>-143</v>
      </c>
      <c r="P9" s="1">
        <f>263-425</f>
        <v>-162</v>
      </c>
      <c r="Q9" s="9">
        <f>+AC9-SUM(N9:P9)</f>
        <v>-227</v>
      </c>
      <c r="W9" s="1">
        <f>689-950</f>
        <v>-261</v>
      </c>
      <c r="X9" s="1">
        <f>563-946</f>
        <v>-383</v>
      </c>
      <c r="Y9" s="1">
        <f>370-1437</f>
        <v>-1067</v>
      </c>
      <c r="Z9" s="1">
        <f>276-1597</f>
        <v>-1321</v>
      </c>
      <c r="AA9" s="1">
        <f>449-882</f>
        <v>-433</v>
      </c>
      <c r="AB9" s="1">
        <f>907-1527</f>
        <v>-620</v>
      </c>
      <c r="AC9" s="1">
        <f>988-1656</f>
        <v>-668</v>
      </c>
    </row>
    <row r="10" spans="1:39" x14ac:dyDescent="0.2">
      <c r="A10" s="1" t="s">
        <v>6</v>
      </c>
      <c r="B10" s="1">
        <f t="shared" ref="B10:Q10" si="7">+B8+B9</f>
        <v>2470</v>
      </c>
      <c r="C10" s="1">
        <f t="shared" si="7"/>
        <v>2616</v>
      </c>
      <c r="D10" s="1">
        <f t="shared" si="7"/>
        <v>2801</v>
      </c>
      <c r="E10" s="1">
        <f t="shared" si="7"/>
        <v>1946</v>
      </c>
      <c r="F10" s="1">
        <f t="shared" si="7"/>
        <v>3329</v>
      </c>
      <c r="G10" s="1">
        <f t="shared" si="7"/>
        <v>3194</v>
      </c>
      <c r="H10" s="1">
        <f t="shared" si="7"/>
        <v>3148</v>
      </c>
      <c r="I10" s="1">
        <f t="shared" si="7"/>
        <v>2020</v>
      </c>
      <c r="J10" s="1">
        <f t="shared" si="7"/>
        <v>3274</v>
      </c>
      <c r="K10" s="1">
        <f t="shared" si="7"/>
        <v>3589</v>
      </c>
      <c r="L10" s="1">
        <f t="shared" si="7"/>
        <v>3509</v>
      </c>
      <c r="M10" s="1">
        <f t="shared" si="7"/>
        <v>2270</v>
      </c>
      <c r="N10" s="1">
        <f t="shared" si="7"/>
        <v>3578</v>
      </c>
      <c r="O10" s="1">
        <f t="shared" si="7"/>
        <v>3859</v>
      </c>
      <c r="P10" s="1">
        <f t="shared" si="7"/>
        <v>3392</v>
      </c>
      <c r="Q10" s="1">
        <f t="shared" si="7"/>
        <v>2658</v>
      </c>
      <c r="W10" s="1">
        <f t="shared" ref="W10:AC10" si="8">+W8+W9</f>
        <v>9970</v>
      </c>
      <c r="X10" s="1">
        <f t="shared" si="8"/>
        <v>10161</v>
      </c>
      <c r="Y10" s="1">
        <f t="shared" si="8"/>
        <v>8783</v>
      </c>
      <c r="Z10" s="1">
        <f t="shared" si="8"/>
        <v>9833</v>
      </c>
      <c r="AA10" s="1">
        <f t="shared" si="8"/>
        <v>11691</v>
      </c>
      <c r="AB10" s="1">
        <f t="shared" si="8"/>
        <v>12642</v>
      </c>
      <c r="AC10" s="1">
        <f t="shared" si="8"/>
        <v>13487</v>
      </c>
    </row>
    <row r="11" spans="1:39" x14ac:dyDescent="0.2">
      <c r="A11" s="1" t="s">
        <v>7</v>
      </c>
      <c r="B11" s="1">
        <v>508</v>
      </c>
      <c r="C11" s="1">
        <v>994</v>
      </c>
      <c r="D11" s="1">
        <v>609</v>
      </c>
      <c r="E11" s="1">
        <f t="shared" si="5"/>
        <v>510</v>
      </c>
      <c r="F11" s="1">
        <v>665</v>
      </c>
      <c r="G11" s="1">
        <v>384</v>
      </c>
      <c r="H11" s="1">
        <v>622</v>
      </c>
      <c r="I11" s="1">
        <f t="shared" si="6"/>
        <v>444</v>
      </c>
      <c r="J11" s="1">
        <v>940</v>
      </c>
      <c r="K11" s="1">
        <v>359</v>
      </c>
      <c r="L11" s="1">
        <v>454</v>
      </c>
      <c r="M11" s="1">
        <f>+AB11-SUM(J11:L11)</f>
        <v>496</v>
      </c>
      <c r="N11" s="1">
        <v>687</v>
      </c>
      <c r="O11" s="1">
        <v>627</v>
      </c>
      <c r="P11" s="1">
        <v>530</v>
      </c>
      <c r="Q11" s="9">
        <f>+AC11-SUM(N11:P11)</f>
        <v>593</v>
      </c>
      <c r="W11" s="1">
        <v>1749</v>
      </c>
      <c r="X11" s="1">
        <v>1801</v>
      </c>
      <c r="Y11" s="1">
        <v>1981</v>
      </c>
      <c r="Z11" s="1">
        <v>2621</v>
      </c>
      <c r="AA11" s="1">
        <v>2115</v>
      </c>
      <c r="AB11" s="1">
        <v>2249</v>
      </c>
      <c r="AC11" s="1">
        <v>2437</v>
      </c>
    </row>
    <row r="12" spans="1:39" s="5" customFormat="1" x14ac:dyDescent="0.2">
      <c r="A12" s="5" t="s">
        <v>8</v>
      </c>
      <c r="B12" s="5">
        <f t="shared" ref="B12:Q12" si="9">+B10-B11</f>
        <v>1962</v>
      </c>
      <c r="C12" s="5">
        <f t="shared" si="9"/>
        <v>1622</v>
      </c>
      <c r="D12" s="5">
        <f t="shared" si="9"/>
        <v>2192</v>
      </c>
      <c r="E12" s="5">
        <f t="shared" si="9"/>
        <v>1436</v>
      </c>
      <c r="F12" s="5">
        <f t="shared" si="9"/>
        <v>2664</v>
      </c>
      <c r="G12" s="5">
        <f t="shared" si="9"/>
        <v>2810</v>
      </c>
      <c r="H12" s="5">
        <f t="shared" si="9"/>
        <v>2526</v>
      </c>
      <c r="I12" s="5">
        <f t="shared" si="9"/>
        <v>1576</v>
      </c>
      <c r="J12" s="5">
        <f t="shared" si="9"/>
        <v>2334</v>
      </c>
      <c r="K12" s="5">
        <f t="shared" si="9"/>
        <v>3230</v>
      </c>
      <c r="L12" s="5">
        <f t="shared" si="9"/>
        <v>3055</v>
      </c>
      <c r="M12" s="5">
        <f t="shared" si="9"/>
        <v>1774</v>
      </c>
      <c r="N12" s="5">
        <f t="shared" si="9"/>
        <v>2891</v>
      </c>
      <c r="O12" s="5">
        <f t="shared" si="9"/>
        <v>3232</v>
      </c>
      <c r="P12" s="5">
        <f t="shared" si="9"/>
        <v>2862</v>
      </c>
      <c r="Q12" s="5">
        <f t="shared" si="9"/>
        <v>2065</v>
      </c>
      <c r="W12" s="5">
        <f t="shared" ref="W12:AC12" si="10">+W10-W11</f>
        <v>8221</v>
      </c>
      <c r="X12" s="5">
        <f t="shared" si="10"/>
        <v>8360</v>
      </c>
      <c r="Y12" s="5">
        <f t="shared" si="10"/>
        <v>6802</v>
      </c>
      <c r="Z12" s="5">
        <f t="shared" si="10"/>
        <v>7212</v>
      </c>
      <c r="AA12" s="5">
        <f t="shared" si="10"/>
        <v>9576</v>
      </c>
      <c r="AB12" s="5">
        <f t="shared" si="10"/>
        <v>10393</v>
      </c>
      <c r="AC12" s="5">
        <f t="shared" si="10"/>
        <v>11050</v>
      </c>
    </row>
    <row r="13" spans="1:39" s="4" customFormat="1" x14ac:dyDescent="0.2">
      <c r="A13" s="4" t="s">
        <v>9</v>
      </c>
      <c r="B13" s="4">
        <f t="shared" ref="B13:Q13" si="11">+B12/B14</f>
        <v>0.45311778290993071</v>
      </c>
      <c r="C13" s="4">
        <f t="shared" si="11"/>
        <v>0.37390502535730752</v>
      </c>
      <c r="D13" s="4">
        <f t="shared" si="11"/>
        <v>0.50460405156537758</v>
      </c>
      <c r="E13" s="4">
        <f t="shared" si="11"/>
        <v>0.3305709023941068</v>
      </c>
      <c r="F13" s="4">
        <f t="shared" si="11"/>
        <v>0.61142988294698186</v>
      </c>
      <c r="G13" s="4">
        <f t="shared" si="11"/>
        <v>0.64553181713760621</v>
      </c>
      <c r="H13" s="4">
        <f t="shared" si="11"/>
        <v>0.58122411412793373</v>
      </c>
      <c r="I13" s="4">
        <f t="shared" si="11"/>
        <v>0.3626323055683387</v>
      </c>
      <c r="J13" s="4">
        <f t="shared" si="11"/>
        <v>0.53716915995397008</v>
      </c>
      <c r="K13" s="4">
        <f t="shared" si="11"/>
        <v>0.74406818705367428</v>
      </c>
      <c r="L13" s="4">
        <f t="shared" si="11"/>
        <v>0.7040792809403088</v>
      </c>
      <c r="M13" s="4">
        <f t="shared" si="11"/>
        <v>0.40884996542982255</v>
      </c>
      <c r="N13" s="4">
        <f t="shared" si="11"/>
        <v>0.66890328551596479</v>
      </c>
      <c r="O13" s="4">
        <f t="shared" si="11"/>
        <v>0.74832137068765914</v>
      </c>
      <c r="P13" s="4">
        <f t="shared" si="11"/>
        <v>0.66204024982650933</v>
      </c>
      <c r="Q13" s="4">
        <f t="shared" si="11"/>
        <v>0.47845227062094531</v>
      </c>
      <c r="W13" s="4">
        <f t="shared" ref="W13:AC13" si="12">+W12/W14</f>
        <v>1.9123051872528496</v>
      </c>
      <c r="X13" s="4">
        <f t="shared" si="12"/>
        <v>1.9378766805748726</v>
      </c>
      <c r="Y13" s="4">
        <f t="shared" si="12"/>
        <v>1.5734443673374972</v>
      </c>
      <c r="Z13" s="4">
        <f t="shared" si="12"/>
        <v>1.6617511520737327</v>
      </c>
      <c r="AA13" s="4">
        <f t="shared" si="12"/>
        <v>2.2013793103448274</v>
      </c>
      <c r="AB13" s="4">
        <f t="shared" si="12"/>
        <v>2.3952523622954596</v>
      </c>
      <c r="AC13" s="4">
        <f t="shared" si="12"/>
        <v>2.5578703703703702</v>
      </c>
    </row>
    <row r="14" spans="1:39" x14ac:dyDescent="0.2">
      <c r="A14" s="1" t="s">
        <v>10</v>
      </c>
      <c r="B14" s="1">
        <v>4330</v>
      </c>
      <c r="C14" s="1">
        <v>4338</v>
      </c>
      <c r="D14" s="1">
        <v>4344</v>
      </c>
      <c r="E14" s="1">
        <v>4344</v>
      </c>
      <c r="F14" s="1">
        <v>4357</v>
      </c>
      <c r="G14" s="1">
        <v>4353</v>
      </c>
      <c r="H14" s="1">
        <v>4346</v>
      </c>
      <c r="I14" s="1">
        <v>4346</v>
      </c>
      <c r="J14" s="1">
        <v>4345</v>
      </c>
      <c r="K14" s="1">
        <v>4341</v>
      </c>
      <c r="L14" s="1">
        <v>4339</v>
      </c>
      <c r="M14" s="1">
        <v>4339</v>
      </c>
      <c r="N14" s="1">
        <v>4322</v>
      </c>
      <c r="O14" s="1">
        <v>4319</v>
      </c>
      <c r="P14" s="1">
        <v>4323</v>
      </c>
      <c r="Q14" s="1">
        <f>+(AC14*4)-SUM(N14:P14)</f>
        <v>4316</v>
      </c>
      <c r="W14" s="1">
        <v>4299</v>
      </c>
      <c r="X14" s="1">
        <v>4314</v>
      </c>
      <c r="Y14" s="1">
        <v>4323</v>
      </c>
      <c r="Z14" s="1">
        <v>4340</v>
      </c>
      <c r="AA14" s="1">
        <v>4350</v>
      </c>
      <c r="AB14" s="1">
        <v>4339</v>
      </c>
      <c r="AC14" s="1">
        <v>4320</v>
      </c>
    </row>
    <row r="16" spans="1:39" s="3" customFormat="1" x14ac:dyDescent="0.2">
      <c r="A16" s="3" t="s">
        <v>11</v>
      </c>
      <c r="B16" s="3">
        <f>+B5/B3</f>
        <v>0.61141906873614194</v>
      </c>
      <c r="C16" s="3">
        <f>+C5/C3</f>
        <v>0.62612301313061502</v>
      </c>
      <c r="D16" s="3">
        <f>+D5/D3</f>
        <v>0.60396335391356304</v>
      </c>
      <c r="E16" s="3">
        <f>+E5/E3</f>
        <v>0.56804733727810652</v>
      </c>
      <c r="F16" s="3">
        <f>+F5/F3</f>
        <v>0.61004670670098182</v>
      </c>
      <c r="G16" s="3">
        <f>+G5/G3</f>
        <v>0.57350993377483439</v>
      </c>
      <c r="H16" s="3">
        <f>+H5/H3</f>
        <v>0.58727289162071772</v>
      </c>
      <c r="I16" s="3">
        <f>+I5/I3</f>
        <v>0.55427160493827166</v>
      </c>
      <c r="J16" s="3">
        <f>+J5/J3</f>
        <v>0.60683060109289622</v>
      </c>
      <c r="K16" s="3">
        <f>+K5/K3</f>
        <v>0.58970932175075175</v>
      </c>
      <c r="L16" s="3">
        <f>+L5/L3</f>
        <v>0.61039069689617664</v>
      </c>
      <c r="M16" s="3">
        <f>+M5/M3</f>
        <v>0.57286385842013088</v>
      </c>
      <c r="N16" s="3">
        <f>+N5/N3</f>
        <v>0.62522123893805315</v>
      </c>
      <c r="O16" s="3">
        <f>+O5/O3</f>
        <v>0.61077408396020383</v>
      </c>
      <c r="P16" s="3">
        <f>+P5/P3</f>
        <v>0.60654631348068166</v>
      </c>
      <c r="Q16" s="3">
        <f>+Q5/Q3</f>
        <v>0.60039847539847535</v>
      </c>
      <c r="W16" s="3">
        <f>+W5/W3</f>
        <v>0.61903790087463562</v>
      </c>
      <c r="X16" s="3">
        <f>+X5/X3</f>
        <v>0.60771212365158589</v>
      </c>
      <c r="Y16" s="3">
        <f>+Y5/Y3</f>
        <v>0.59311201308535777</v>
      </c>
      <c r="Z16" s="3">
        <f>+Z5/Z3</f>
        <v>0.60271633682576642</v>
      </c>
      <c r="AA16" s="3">
        <f>+AA5/AA3</f>
        <v>0.58143428518277374</v>
      </c>
      <c r="AB16" s="3">
        <f>+AB5/AB3</f>
        <v>0.5952266468505486</v>
      </c>
      <c r="AC16" s="3">
        <f>+AC5/AC3</f>
        <v>0.61063300822336963</v>
      </c>
    </row>
    <row r="17" spans="1:29" s="3" customFormat="1" x14ac:dyDescent="0.2">
      <c r="A17" s="3" t="s">
        <v>12</v>
      </c>
      <c r="B17" s="3">
        <f>+B8/B3</f>
        <v>0.31552106430155208</v>
      </c>
      <c r="C17" s="3">
        <f>+C8/C3</f>
        <v>0.32826537664132688</v>
      </c>
      <c r="D17" s="3">
        <f>+D8/D3</f>
        <v>0.29306910973909578</v>
      </c>
      <c r="E17" s="3">
        <f>+E8/E3</f>
        <v>0.21555367709213863</v>
      </c>
      <c r="F17" s="3">
        <f>+F8/F3</f>
        <v>0.32723286626632353</v>
      </c>
      <c r="G17" s="3">
        <f>+G8/G3</f>
        <v>0.29068432671081679</v>
      </c>
      <c r="H17" s="3">
        <f>+H8/H3</f>
        <v>0.2908795082708126</v>
      </c>
      <c r="I17" s="3">
        <f>+I8/I3</f>
        <v>0.21540740740740741</v>
      </c>
      <c r="J17" s="3">
        <f>+J8/J3</f>
        <v>0.3167577413479053</v>
      </c>
      <c r="K17" s="3">
        <f>+K8/K3</f>
        <v>0.31231206147677915</v>
      </c>
      <c r="L17" s="3">
        <f>+L8/L3</f>
        <v>0.30360578934158788</v>
      </c>
      <c r="M17" s="3">
        <f>+M8/M3</f>
        <v>0.22269333579131717</v>
      </c>
      <c r="N17" s="3">
        <f>+N8/N3</f>
        <v>0.32867256637168141</v>
      </c>
      <c r="O17" s="3">
        <f>+O8/O3</f>
        <v>0.3237078379034215</v>
      </c>
      <c r="P17" s="3">
        <f>+P8/P3</f>
        <v>0.29981440863843428</v>
      </c>
      <c r="Q17" s="3">
        <f>+Q8/Q3</f>
        <v>0.24991337491337492</v>
      </c>
      <c r="W17" s="3">
        <f>+W8/W3</f>
        <v>0.29827988338192418</v>
      </c>
      <c r="X17" s="3">
        <f>+X8/X3</f>
        <v>0.28293887189395162</v>
      </c>
      <c r="Y17" s="3">
        <f>+Y8/Y3</f>
        <v>0.29835827224813716</v>
      </c>
      <c r="Z17" s="3">
        <f>+Z8/Z3</f>
        <v>0.2885525805199845</v>
      </c>
      <c r="AA17" s="3">
        <f>+AA8/AA3</f>
        <v>0.2819272625802251</v>
      </c>
      <c r="AB17" s="3">
        <f>+AB8/AB3</f>
        <v>0.28985443895615681</v>
      </c>
      <c r="AC17" s="3">
        <f>+AC8/AC3</f>
        <v>0.30077983893244936</v>
      </c>
    </row>
    <row r="18" spans="1:29" s="3" customFormat="1" x14ac:dyDescent="0.2">
      <c r="A18" s="3" t="s">
        <v>13</v>
      </c>
      <c r="B18" s="3">
        <f>+B12/B3</f>
        <v>0.21751662971175167</v>
      </c>
      <c r="C18" s="3">
        <f>+C12/C3</f>
        <v>0.16013426794352847</v>
      </c>
      <c r="D18" s="3">
        <f>+D12/D3</f>
        <v>0.21828321051583349</v>
      </c>
      <c r="E18" s="3">
        <f>+E12/E3</f>
        <v>0.15173288250211328</v>
      </c>
      <c r="F18" s="3">
        <f>+F12/F3</f>
        <v>0.25393194166428368</v>
      </c>
      <c r="G18" s="3">
        <f>+G12/G3</f>
        <v>0.24812362030905077</v>
      </c>
      <c r="H18" s="3">
        <f>+H12/H3</f>
        <v>0.22832866311127181</v>
      </c>
      <c r="I18" s="3">
        <f>+I12/I3</f>
        <v>0.15565432098765433</v>
      </c>
      <c r="J18" s="3">
        <f>+J12/J3</f>
        <v>0.21256830601092896</v>
      </c>
      <c r="K18" s="3">
        <f>+K12/K3</f>
        <v>0.26979619111259606</v>
      </c>
      <c r="L18" s="3">
        <f>+L12/L3</f>
        <v>0.25558437212415291</v>
      </c>
      <c r="M18" s="3">
        <f>+M12/M3</f>
        <v>0.16351737487326021</v>
      </c>
      <c r="N18" s="3">
        <f>+N12/N3</f>
        <v>0.25584070796460179</v>
      </c>
      <c r="O18" s="3">
        <f>+O12/O3</f>
        <v>0.26142522041575672</v>
      </c>
      <c r="P18" s="3">
        <f>+P12/P3</f>
        <v>0.24143748945503626</v>
      </c>
      <c r="Q18" s="3">
        <f>+Q12/Q3</f>
        <v>0.17888080388080388</v>
      </c>
      <c r="W18" s="3">
        <f>+W12/W3</f>
        <v>0.23967930029154519</v>
      </c>
      <c r="X18" s="3">
        <f>+X12/X3</f>
        <v>0.2243331723286642</v>
      </c>
      <c r="Y18" s="3">
        <f>+Y12/Y3</f>
        <v>0.20603380384079481</v>
      </c>
      <c r="Z18" s="3">
        <f>+Z12/Z3</f>
        <v>0.18657353511835467</v>
      </c>
      <c r="AA18" s="3">
        <f>+AA12/AA3</f>
        <v>0.2226769602827644</v>
      </c>
      <c r="AB18" s="3">
        <f>+AB12/AB3</f>
        <v>0.22714953883813438</v>
      </c>
      <c r="AC18" s="3">
        <f>+AC12/AC3</f>
        <v>0.23480164042413038</v>
      </c>
    </row>
    <row r="19" spans="1:29" s="3" customFormat="1" x14ac:dyDescent="0.2">
      <c r="A19" s="3" t="s">
        <v>14</v>
      </c>
      <c r="B19" s="3">
        <f t="shared" ref="B19:P19" si="13">+B11/B10</f>
        <v>0.20566801619433198</v>
      </c>
      <c r="C19" s="3">
        <f t="shared" si="13"/>
        <v>0.37996941896024466</v>
      </c>
      <c r="D19" s="3">
        <f t="shared" si="13"/>
        <v>0.21742234916101391</v>
      </c>
      <c r="E19" s="3">
        <f t="shared" si="13"/>
        <v>0.26207605344295992</v>
      </c>
      <c r="F19" s="3">
        <f t="shared" si="13"/>
        <v>0.19975968759387203</v>
      </c>
      <c r="G19" s="3">
        <f t="shared" si="13"/>
        <v>0.12022542266750157</v>
      </c>
      <c r="H19" s="3">
        <f t="shared" si="13"/>
        <v>0.19758576874205844</v>
      </c>
      <c r="I19" s="3">
        <f t="shared" si="13"/>
        <v>0.2198019801980198</v>
      </c>
      <c r="J19" s="3">
        <f t="shared" si="13"/>
        <v>0.28711056811240071</v>
      </c>
      <c r="K19" s="3">
        <f t="shared" si="13"/>
        <v>0.10002786291446085</v>
      </c>
      <c r="L19" s="3">
        <f t="shared" si="13"/>
        <v>0.12938159019663723</v>
      </c>
      <c r="M19" s="3">
        <f t="shared" si="13"/>
        <v>0.2185022026431718</v>
      </c>
      <c r="N19" s="3">
        <f t="shared" si="13"/>
        <v>0.19200670765790945</v>
      </c>
      <c r="O19" s="3">
        <f t="shared" si="13"/>
        <v>0.16247732573205495</v>
      </c>
      <c r="P19" s="3">
        <f t="shared" si="13"/>
        <v>0.15625</v>
      </c>
      <c r="Q19" s="3">
        <f t="shared" ref="Q19" si="14">+Q11/Q10</f>
        <v>0.22310007524454478</v>
      </c>
      <c r="W19" s="3">
        <f t="shared" ref="W19:AB19" si="15">+W11/W10</f>
        <v>0.17542627883650952</v>
      </c>
      <c r="X19" s="3">
        <f t="shared" si="15"/>
        <v>0.17724633402224191</v>
      </c>
      <c r="Y19" s="3">
        <f t="shared" si="15"/>
        <v>0.22554935671182966</v>
      </c>
      <c r="Z19" s="3">
        <f t="shared" si="15"/>
        <v>0.26655140852232279</v>
      </c>
      <c r="AA19" s="3">
        <f t="shared" si="15"/>
        <v>0.18090839107005388</v>
      </c>
      <c r="AB19" s="3">
        <f t="shared" si="15"/>
        <v>0.17789906660338553</v>
      </c>
      <c r="AC19" s="3">
        <f t="shared" ref="AC19" si="16">+AC11/AC10</f>
        <v>0.18069251872173203</v>
      </c>
    </row>
    <row r="20" spans="1:29" s="3" customFormat="1" x14ac:dyDescent="0.2"/>
    <row r="21" spans="1:29" s="6" customFormat="1" x14ac:dyDescent="0.2">
      <c r="A21" s="6" t="s">
        <v>15</v>
      </c>
      <c r="F21" s="6">
        <f>+F3/B3-1</f>
        <v>0.16308203991130821</v>
      </c>
      <c r="G21" s="6">
        <f>+G3/C3-1</f>
        <v>0.11807680916181251</v>
      </c>
      <c r="H21" s="6">
        <f>+H3/D3-1</f>
        <v>0.10167297351125271</v>
      </c>
      <c r="I21" s="6">
        <f>+I3/E3-1</f>
        <v>6.9843617920541057E-2</v>
      </c>
      <c r="J21" s="6">
        <f>+J3/F3-1</f>
        <v>4.661138118387198E-2</v>
      </c>
      <c r="K21" s="6">
        <f>+K3/G3-1</f>
        <v>5.713024282560708E-2</v>
      </c>
      <c r="L21" s="6">
        <f>+L3/H3-1</f>
        <v>8.0448341317906458E-2</v>
      </c>
      <c r="M21" s="6">
        <f>+M3/I3-1</f>
        <v>7.150617283950611E-2</v>
      </c>
      <c r="N21" s="6">
        <f>+N3/J3-1</f>
        <v>2.9143897996356971E-2</v>
      </c>
      <c r="O21" s="6">
        <f>+O3/K3-1</f>
        <v>3.2659538924156406E-2</v>
      </c>
      <c r="P21" s="6">
        <f>+P3/L3-1</f>
        <v>-8.2824395549234708E-3</v>
      </c>
      <c r="Q21" s="6">
        <f>+Q3/M3-1</f>
        <v>6.4061203797584954E-2</v>
      </c>
      <c r="W21" s="6" t="e">
        <f>+W3/V3-1</f>
        <v>#DIV/0!</v>
      </c>
      <c r="X21" s="6">
        <f>+X3/W3-1</f>
        <v>8.647230320699717E-2</v>
      </c>
      <c r="Y21" s="6">
        <f>+Y3/X3-1</f>
        <v>-0.11409864219395693</v>
      </c>
      <c r="Z21" s="6">
        <f>+Z3/Y3-1</f>
        <v>0.17086690494941537</v>
      </c>
      <c r="AA21" s="6">
        <f>+AA3/Z3-1</f>
        <v>0.11250808433579107</v>
      </c>
      <c r="AB21" s="6">
        <f>+AB3/AA3-1</f>
        <v>6.3947539763743011E-2</v>
      </c>
      <c r="AC21" s="6">
        <f>+AC3/AB3-1</f>
        <v>2.8565808453905772E-2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2025-01-09T16:01:03Z</dcterms:created>
  <dcterms:modified xsi:type="dcterms:W3CDTF">2025-04-16T20:17:57Z</dcterms:modified>
</cp:coreProperties>
</file>