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ModelsResearchMetrics\Models\"/>
    </mc:Choice>
  </mc:AlternateContent>
  <xr:revisionPtr revIDLastSave="0" documentId="13_ncr:1_{52634E23-C7B6-4E6F-AD5C-6D2D639EC45F}" xr6:coauthVersionLast="47" xr6:coauthVersionMax="47" xr10:uidLastSave="{00000000-0000-0000-0000-000000000000}"/>
  <bookViews>
    <workbookView xWindow="675" yWindow="135" windowWidth="14235" windowHeight="15495" xr2:uid="{5BDD0BFE-15A4-4B45-9B3D-718838868B15}"/>
  </bookViews>
  <sheets>
    <sheet name="Main" sheetId="1" r:id="rId1"/>
    <sheet name="Model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1" l="1"/>
  <c r="M7" i="1"/>
  <c r="M6" i="1"/>
  <c r="M4" i="1"/>
  <c r="R39" i="2"/>
  <c r="Q39" i="2"/>
  <c r="P39" i="2"/>
  <c r="O39" i="2"/>
  <c r="N39" i="2"/>
  <c r="S39" i="2"/>
  <c r="S38" i="2"/>
  <c r="R38" i="2"/>
  <c r="Q38" i="2"/>
  <c r="P38" i="2"/>
  <c r="O38" i="2"/>
  <c r="N38" i="2"/>
  <c r="M38" i="2"/>
  <c r="L38" i="2"/>
  <c r="K38" i="2"/>
  <c r="AF34" i="2"/>
  <c r="AG34" i="2"/>
  <c r="AF27" i="2"/>
  <c r="AF24" i="2"/>
  <c r="AF22" i="2"/>
  <c r="AF21" i="2"/>
  <c r="AF18" i="2"/>
  <c r="AF17" i="2"/>
  <c r="AF15" i="2"/>
  <c r="AF14" i="2"/>
  <c r="AF19" i="2"/>
  <c r="AF13" i="2"/>
  <c r="AF12" i="2"/>
  <c r="AF11" i="2"/>
  <c r="AF9" i="2"/>
  <c r="AF8" i="2"/>
  <c r="AF7" i="2"/>
  <c r="AF6" i="2"/>
  <c r="AG27" i="2"/>
  <c r="AG24" i="2"/>
  <c r="AG22" i="2"/>
  <c r="AG21" i="2"/>
  <c r="AG18" i="2"/>
  <c r="AG17" i="2"/>
  <c r="AG19" i="2" s="1"/>
  <c r="AG15" i="2"/>
  <c r="AG14" i="2"/>
  <c r="AG13" i="2"/>
  <c r="R13" i="2"/>
  <c r="AG12" i="2"/>
  <c r="AG11" i="2"/>
  <c r="AG9" i="2"/>
  <c r="AG8" i="2"/>
  <c r="AG7" i="2"/>
  <c r="AG6" i="2"/>
  <c r="L34" i="2"/>
  <c r="K19" i="2"/>
  <c r="K13" i="2"/>
  <c r="K34" i="2" s="1"/>
  <c r="M19" i="2"/>
  <c r="M13" i="2"/>
  <c r="M34" i="2" s="1"/>
  <c r="Q19" i="2"/>
  <c r="Q13" i="2"/>
  <c r="N19" i="2"/>
  <c r="N13" i="2"/>
  <c r="N34" i="2" s="1"/>
  <c r="R19" i="2"/>
  <c r="R16" i="2"/>
  <c r="O19" i="2"/>
  <c r="O13" i="2"/>
  <c r="S19" i="2"/>
  <c r="S13" i="2"/>
  <c r="L19" i="2"/>
  <c r="L13" i="2"/>
  <c r="L16" i="2" s="1"/>
  <c r="P19" i="2"/>
  <c r="P13" i="2"/>
  <c r="P16" i="2" s="1"/>
  <c r="AF16" i="2" l="1"/>
  <c r="AG16" i="2"/>
  <c r="O34" i="2"/>
  <c r="K16" i="2"/>
  <c r="M16" i="2"/>
  <c r="Q34" i="2"/>
  <c r="Q16" i="2"/>
  <c r="N16" i="2"/>
  <c r="R34" i="2"/>
  <c r="R29" i="2"/>
  <c r="R20" i="2"/>
  <c r="O16" i="2"/>
  <c r="S34" i="2"/>
  <c r="S16" i="2"/>
  <c r="P20" i="2"/>
  <c r="P30" i="2" s="1"/>
  <c r="P29" i="2"/>
  <c r="P34" i="2"/>
  <c r="L20" i="2"/>
  <c r="L29" i="2"/>
  <c r="X2" i="2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M5" i="1"/>
  <c r="M8" i="1" s="1"/>
  <c r="AF20" i="2" l="1"/>
  <c r="AF29" i="2"/>
  <c r="AG20" i="2"/>
  <c r="AG29" i="2"/>
  <c r="K20" i="2"/>
  <c r="K29" i="2"/>
  <c r="M29" i="2"/>
  <c r="M20" i="2"/>
  <c r="Q20" i="2"/>
  <c r="Q29" i="2"/>
  <c r="N29" i="2"/>
  <c r="N20" i="2"/>
  <c r="R30" i="2"/>
  <c r="R23" i="2"/>
  <c r="O29" i="2"/>
  <c r="O20" i="2"/>
  <c r="S20" i="2"/>
  <c r="S29" i="2"/>
  <c r="P23" i="2"/>
  <c r="P32" i="2"/>
  <c r="P25" i="2"/>
  <c r="L23" i="2"/>
  <c r="L30" i="2"/>
  <c r="AF23" i="2" l="1"/>
  <c r="AF30" i="2"/>
  <c r="AG23" i="2"/>
  <c r="AG30" i="2"/>
  <c r="K23" i="2"/>
  <c r="K30" i="2"/>
  <c r="M30" i="2"/>
  <c r="M23" i="2"/>
  <c r="Q23" i="2"/>
  <c r="Q30" i="2"/>
  <c r="N30" i="2"/>
  <c r="N23" i="2"/>
  <c r="R32" i="2"/>
  <c r="R25" i="2"/>
  <c r="O30" i="2"/>
  <c r="O23" i="2"/>
  <c r="S23" i="2"/>
  <c r="S30" i="2"/>
  <c r="P31" i="2"/>
  <c r="P26" i="2"/>
  <c r="L32" i="2"/>
  <c r="L25" i="2"/>
  <c r="AF25" i="2" l="1"/>
  <c r="AF32" i="2"/>
  <c r="AG32" i="2"/>
  <c r="AG25" i="2"/>
  <c r="K25" i="2"/>
  <c r="K32" i="2"/>
  <c r="M32" i="2"/>
  <c r="M25" i="2"/>
  <c r="Q32" i="2"/>
  <c r="Q25" i="2"/>
  <c r="N25" i="2"/>
  <c r="N32" i="2"/>
  <c r="R31" i="2"/>
  <c r="R26" i="2"/>
  <c r="O25" i="2"/>
  <c r="O32" i="2"/>
  <c r="S25" i="2"/>
  <c r="S32" i="2"/>
  <c r="L31" i="2"/>
  <c r="L26" i="2"/>
  <c r="AF26" i="2" l="1"/>
  <c r="AF31" i="2"/>
  <c r="AG26" i="2"/>
  <c r="AG31" i="2"/>
  <c r="K31" i="2"/>
  <c r="K26" i="2"/>
  <c r="M31" i="2"/>
  <c r="M26" i="2"/>
  <c r="Q31" i="2"/>
  <c r="Q26" i="2"/>
  <c r="N26" i="2"/>
  <c r="N31" i="2"/>
  <c r="O31" i="2"/>
  <c r="O26" i="2"/>
  <c r="S26" i="2"/>
  <c r="S31" i="2"/>
</calcChain>
</file>

<file path=xl/sharedStrings.xml><?xml version="1.0" encoding="utf-8"?>
<sst xmlns="http://schemas.openxmlformats.org/spreadsheetml/2006/main" count="58" uniqueCount="54">
  <si>
    <t>Price</t>
  </si>
  <si>
    <t>Shares</t>
  </si>
  <si>
    <t>MC</t>
  </si>
  <si>
    <t>Cash</t>
  </si>
  <si>
    <t>Debt</t>
  </si>
  <si>
    <t>EV</t>
  </si>
  <si>
    <t>Revenue</t>
  </si>
  <si>
    <t>Sales of products</t>
  </si>
  <si>
    <t>Sales of services and other</t>
  </si>
  <si>
    <t>COGS products</t>
  </si>
  <si>
    <t>COGS servive and other</t>
  </si>
  <si>
    <t>Gross profit</t>
  </si>
  <si>
    <t>SG&amp;A</t>
  </si>
  <si>
    <t>R&amp;D</t>
  </si>
  <si>
    <t>OpEx</t>
  </si>
  <si>
    <t>OpInc</t>
  </si>
  <si>
    <t>Interest income</t>
  </si>
  <si>
    <t>Interest expense</t>
  </si>
  <si>
    <t>Pretax</t>
  </si>
  <si>
    <t>Taxes</t>
  </si>
  <si>
    <t>Net income</t>
  </si>
  <si>
    <t>EPS</t>
  </si>
  <si>
    <t>Gross margin</t>
  </si>
  <si>
    <t>Operating margin</t>
  </si>
  <si>
    <t>Net margin</t>
  </si>
  <si>
    <t>Tax rate</t>
  </si>
  <si>
    <t>Revenue y/y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</si>
  <si>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</si>
  <si>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</si>
  <si>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</si>
  <si>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</si>
  <si>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</si>
  <si>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</si>
  <si>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</si>
  <si>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</si>
  <si>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</si>
  <si>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</si>
  <si>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</si>
  <si>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</si>
  <si>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</si>
  <si>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</si>
  <si>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</si>
  <si>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</si>
  <si>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Orders</t>
  </si>
  <si>
    <t>Order backlog (end March)</t>
  </si>
  <si>
    <t>Q125</t>
  </si>
  <si>
    <t>Electrification</t>
  </si>
  <si>
    <t>Motion</t>
  </si>
  <si>
    <t>Process Automation</t>
  </si>
  <si>
    <t>Robotics Automation</t>
  </si>
  <si>
    <t>CFFO</t>
  </si>
  <si>
    <t>CapEx</t>
  </si>
  <si>
    <t>FCF</t>
  </si>
  <si>
    <t>TTM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</si>
</sst>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d/mm/yy;@"/>
    <numFmt numFmtId="167" formatCode="0\x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0" fontId="0" fillId="0" borderId="0" xfId="0" applyAlignment="1">
      <alignment horizontal="right"/>
    </xf>
    <xf numFmtId="9" fontId="0" fillId="0" borderId="0" xfId="0" applyNumberFormat="1"/>
    <xf numFmtId="9" fontId="1" fillId="0" borderId="0" xfId="0" applyNumberFormat="1" applyFont="1"/>
    <xf numFmtId="4" fontId="0" fillId="0" borderId="0" xfId="0" applyNumberFormat="1"/>
    <xf numFmtId="0" fontId="0" fillId="0" borderId="0" xfId="0" applyAlignment="1"/>
    <xf numFmtId="166" fontId="0" fillId="0" borderId="0" xfId="0" applyNumberFormat="1"/>
    <xf numFmtId="3" fontId="0" fillId="0" borderId="0" xfId="0" applyNumberFormat="1" applyAlignment="1">
      <alignment horizontal="right"/>
    </xf>
    <xf numFmtId="3" fontId="0" fillId="0" borderId="0" xfId="0" applyNumberFormat="1" applyAlignmen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28575</xdr:colOff>
      <xdr:row>0</xdr:row>
      <xdr:rowOff>28575</xdr:rowOff>
    </xdr:from>
    <xdr:to>
      <xdr:col>33</xdr:col>
      <xdr:colOff>28575</xdr:colOff>
      <xdr:row>53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2022ABB-94EC-9D51-7E70-9E89EBFFA9C9}"/>
            </a:ext>
          </a:extLst>
        </xdr:cNvPr>
        <xdr:cNvCxnSpPr/>
      </xdr:nvCxnSpPr>
      <xdr:spPr>
        <a:xfrm>
          <a:off x="20697825" y="28575"/>
          <a:ext cx="0" cy="85534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19050</xdr:colOff>
      <xdr:row>0</xdr:row>
      <xdr:rowOff>0</xdr:rowOff>
    </xdr:from>
    <xdr:to>
      <xdr:col>19</xdr:col>
      <xdr:colOff>19050</xdr:colOff>
      <xdr:row>52</xdr:row>
      <xdr:rowOff>133350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A507C65C-D343-49F8-BBD1-3911C2C954D9}"/>
            </a:ext>
          </a:extLst>
        </xdr:cNvPr>
        <xdr:cNvCxnSpPr/>
      </xdr:nvCxnSpPr>
      <xdr:spPr>
        <a:xfrm>
          <a:off x="12153900" y="0"/>
          <a:ext cx="0" cy="85534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09C0F-3C44-4A0F-AF64-DED575E66935}">
  <dimension ref="L3:N10"/>
  <sheetViews>
    <sheetView tabSelected="1" workbookViewId="0">
      <selection activeCell="K16" sqref="K16"/>
    </sheetView>
  </sheetViews>
  <sheetFormatPr defaultRowHeight="12.75" x14ac:dyDescent="0.2"/>
  <sheetData>
    <row r="3" spans="12:14" x14ac:dyDescent="0.2">
      <c r="L3" t="s">
        <v>0</v>
      </c>
      <c r="M3" s="6">
        <v>54.98</v>
      </c>
    </row>
    <row r="4" spans="12:14" x14ac:dyDescent="0.2">
      <c r="L4" t="s">
        <v>1</v>
      </c>
      <c r="M4" s="1">
        <f>+Model!S27</f>
        <v>1841</v>
      </c>
      <c r="N4" s="3" t="s">
        <v>45</v>
      </c>
    </row>
    <row r="5" spans="12:14" x14ac:dyDescent="0.2">
      <c r="L5" t="s">
        <v>2</v>
      </c>
      <c r="M5" s="1">
        <f>+M3*M4</f>
        <v>101218.18</v>
      </c>
      <c r="N5" s="3"/>
    </row>
    <row r="6" spans="12:14" x14ac:dyDescent="0.2">
      <c r="L6" t="s">
        <v>3</v>
      </c>
      <c r="M6" s="1">
        <f>4494+1866</f>
        <v>6360</v>
      </c>
      <c r="N6" s="3" t="s">
        <v>45</v>
      </c>
    </row>
    <row r="7" spans="12:14" x14ac:dyDescent="0.2">
      <c r="L7" t="s">
        <v>4</v>
      </c>
      <c r="M7" s="1">
        <f>805+7015</f>
        <v>7820</v>
      </c>
      <c r="N7" s="3" t="s">
        <v>45</v>
      </c>
    </row>
    <row r="8" spans="12:14" x14ac:dyDescent="0.2">
      <c r="L8" t="s">
        <v>5</v>
      </c>
      <c r="M8" s="1">
        <f>+M5-M6+M7</f>
        <v>102678.18</v>
      </c>
    </row>
    <row r="9" spans="12:14" x14ac:dyDescent="0.2">
      <c r="M9" s="1">
        <v>3970</v>
      </c>
    </row>
    <row r="10" spans="12:14" x14ac:dyDescent="0.2">
      <c r="M10" s="11">
        <f>+M8/M9</f>
        <v>25.863521410579342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E6F14-2136-4185-BA4D-C81B164102E3}">
  <dimension ref="B1:AV39"/>
  <sheetViews>
    <sheetView workbookViewId="0">
      <pane xSplit="2" ySplit="2" topLeftCell="L3" activePane="bottomRight" state="frozen"/>
      <selection pane="topRight" activeCell="C1" sqref="C1"/>
      <selection pane="bottomLeft" activeCell="A3" sqref="A3"/>
      <selection pane="bottomRight" activeCell="T14" sqref="T14"/>
    </sheetView>
  </sheetViews>
  <sheetFormatPr defaultRowHeight="12.75" x14ac:dyDescent="0.2"/>
  <cols>
    <col min="1" max="1" width="2.85546875" style="1" customWidth="1"/>
    <col min="2" max="2" width="23.7109375" style="1" bestFit="1" customWidth="1"/>
    <col min="3" max="16384" width="9.140625" style="1"/>
  </cols>
  <sheetData>
    <row r="1" spans="2:48" s="8" customFormat="1" x14ac:dyDescent="0.2">
      <c r="K1" s="8">
        <v>45016</v>
      </c>
      <c r="L1" s="8">
        <v>45107</v>
      </c>
      <c r="M1" s="8">
        <v>45199</v>
      </c>
      <c r="N1" s="8">
        <v>45291</v>
      </c>
      <c r="O1" s="8">
        <v>45382</v>
      </c>
      <c r="P1" s="8">
        <v>45473</v>
      </c>
      <c r="Q1" s="8">
        <v>45565</v>
      </c>
      <c r="R1" s="8">
        <v>45657</v>
      </c>
      <c r="S1" s="8">
        <v>45747</v>
      </c>
    </row>
    <row r="2" spans="2:48" s="3" customFormat="1" x14ac:dyDescent="0.2">
      <c r="C2" s="3" t="s">
        <v>27</v>
      </c>
      <c r="D2" s="3" t="s">
        <v>28</v>
      </c>
      <c r="E2" s="3" t="s">
        <v>29</v>
      </c>
      <c r="F2" s="3" t="s">
        <v>30</v>
      </c>
      <c r="G2" s="3" t="s">
        <v>31</v>
      </c>
      <c r="H2" s="3" t="s">
        <v>32</v>
      </c>
      <c r="I2" s="3" t="s">
        <v>33</v>
      </c>
      <c r="J2" s="3" t="s">
        <v>34</v>
      </c>
      <c r="K2" s="3" t="s">
        <v>35</v>
      </c>
      <c r="L2" s="3" t="s">
        <v>36</v>
      </c>
      <c r="M2" s="3" t="s">
        <v>37</v>
      </c>
      <c r="N2" s="3" t="s">
        <v>38</v>
      </c>
      <c r="O2" s="3" t="s">
        <v>39</v>
      </c>
      <c r="P2" s="3" t="s">
        <v>40</v>
      </c>
      <c r="Q2" s="3" t="s">
        <v>41</v>
      </c>
      <c r="R2" s="3" t="s">
        <v>42</v>
      </c>
      <c r="S2" s="3" t="s">
        <v>45</v>
      </c>
      <c r="W2" s="3">
        <v>2014</v>
      </c>
      <c r="X2" s="3">
        <f>+W2+1</f>
        <v>2015</v>
      </c>
      <c r="Y2" s="3">
        <f t="shared" ref="Y2:AV2" si="0">+X2+1</f>
        <v>2016</v>
      </c>
      <c r="Z2" s="3">
        <f t="shared" si="0"/>
        <v>2017</v>
      </c>
      <c r="AA2" s="3">
        <f t="shared" si="0"/>
        <v>2018</v>
      </c>
      <c r="AB2" s="3">
        <f t="shared" si="0"/>
        <v>2019</v>
      </c>
      <c r="AC2" s="3">
        <f t="shared" si="0"/>
        <v>2020</v>
      </c>
      <c r="AD2" s="3">
        <f t="shared" si="0"/>
        <v>2021</v>
      </c>
      <c r="AE2" s="3">
        <f t="shared" si="0"/>
        <v>2022</v>
      </c>
      <c r="AF2" s="3">
        <f t="shared" si="0"/>
        <v>2023</v>
      </c>
      <c r="AG2" s="3">
        <f t="shared" si="0"/>
        <v>2024</v>
      </c>
      <c r="AH2" s="3">
        <f t="shared" si="0"/>
        <v>2025</v>
      </c>
      <c r="AI2" s="3">
        <f t="shared" si="0"/>
        <v>2026</v>
      </c>
      <c r="AJ2" s="3">
        <f t="shared" si="0"/>
        <v>2027</v>
      </c>
      <c r="AK2" s="3">
        <f t="shared" si="0"/>
        <v>2028</v>
      </c>
      <c r="AL2" s="3">
        <f t="shared" si="0"/>
        <v>2029</v>
      </c>
      <c r="AM2" s="3">
        <f t="shared" si="0"/>
        <v>2030</v>
      </c>
      <c r="AN2" s="3">
        <f t="shared" si="0"/>
        <v>2031</v>
      </c>
      <c r="AO2" s="3">
        <f t="shared" si="0"/>
        <v>2032</v>
      </c>
      <c r="AP2" s="3">
        <f t="shared" si="0"/>
        <v>2033</v>
      </c>
      <c r="AQ2" s="3">
        <f t="shared" si="0"/>
        <v>2034</v>
      </c>
      <c r="AR2" s="3">
        <f t="shared" si="0"/>
        <v>2035</v>
      </c>
      <c r="AS2" s="3">
        <f t="shared" si="0"/>
        <v>2036</v>
      </c>
      <c r="AT2" s="3">
        <f t="shared" si="0"/>
        <v>2037</v>
      </c>
      <c r="AU2" s="3">
        <f t="shared" si="0"/>
        <v>2038</v>
      </c>
      <c r="AV2" s="3">
        <f t="shared" si="0"/>
        <v>2039</v>
      </c>
    </row>
    <row r="3" spans="2:48" s="9" customFormat="1" x14ac:dyDescent="0.2">
      <c r="B3" s="10" t="s">
        <v>43</v>
      </c>
      <c r="K3" s="9">
        <v>9450</v>
      </c>
      <c r="L3" s="9">
        <v>8667</v>
      </c>
      <c r="M3" s="9">
        <v>8052</v>
      </c>
      <c r="N3" s="9">
        <v>7649</v>
      </c>
      <c r="O3" s="9">
        <v>8974</v>
      </c>
      <c r="P3" s="9">
        <v>8435</v>
      </c>
      <c r="Q3" s="9">
        <v>8193</v>
      </c>
      <c r="R3" s="9">
        <v>8088</v>
      </c>
      <c r="S3" s="9">
        <v>9213</v>
      </c>
    </row>
    <row r="4" spans="2:48" s="9" customFormat="1" x14ac:dyDescent="0.2">
      <c r="B4" s="10" t="s">
        <v>44</v>
      </c>
      <c r="K4" s="9">
        <v>21607</v>
      </c>
      <c r="L4" s="9">
        <v>21938</v>
      </c>
      <c r="M4" s="9">
        <v>21445</v>
      </c>
      <c r="N4" s="9">
        <v>21567</v>
      </c>
      <c r="O4" s="9">
        <v>22015</v>
      </c>
      <c r="P4" s="9">
        <v>22047</v>
      </c>
      <c r="Q4" s="9">
        <v>22881</v>
      </c>
      <c r="R4" s="9">
        <v>21221</v>
      </c>
      <c r="S4" s="9">
        <v>23036</v>
      </c>
    </row>
    <row r="5" spans="2:48" s="9" customFormat="1" x14ac:dyDescent="0.2">
      <c r="B5" s="10"/>
    </row>
    <row r="6" spans="2:48" s="9" customFormat="1" x14ac:dyDescent="0.2">
      <c r="B6" s="10" t="s">
        <v>46</v>
      </c>
      <c r="K6" s="9">
        <v>3590</v>
      </c>
      <c r="L6" s="9">
        <v>3735</v>
      </c>
      <c r="M6" s="9">
        <v>3561</v>
      </c>
      <c r="N6" s="9">
        <v>3698</v>
      </c>
      <c r="O6" s="9">
        <v>3680</v>
      </c>
      <c r="P6" s="9">
        <v>3809</v>
      </c>
      <c r="Q6" s="9">
        <v>3913</v>
      </c>
      <c r="R6" s="9">
        <v>4046</v>
      </c>
      <c r="S6" s="9">
        <v>3825</v>
      </c>
      <c r="AF6" s="9">
        <f>+SUM(K6:N6)</f>
        <v>14584</v>
      </c>
      <c r="AG6" s="9">
        <f>+SUM(O6:R6)</f>
        <v>15448</v>
      </c>
    </row>
    <row r="7" spans="2:48" s="9" customFormat="1" x14ac:dyDescent="0.2">
      <c r="B7" s="10" t="s">
        <v>47</v>
      </c>
      <c r="K7" s="9">
        <v>1940</v>
      </c>
      <c r="L7" s="9">
        <v>1981</v>
      </c>
      <c r="M7" s="9">
        <v>1947</v>
      </c>
      <c r="N7" s="9">
        <v>1946</v>
      </c>
      <c r="O7" s="9">
        <v>1829</v>
      </c>
      <c r="P7" s="9">
        <v>1951</v>
      </c>
      <c r="Q7" s="9">
        <v>1969</v>
      </c>
      <c r="R7" s="9">
        <v>2038</v>
      </c>
      <c r="S7" s="9">
        <v>1840</v>
      </c>
      <c r="AF7" s="9">
        <f t="shared" ref="AF7:AF18" si="1">+SUM(K7:N7)</f>
        <v>7814</v>
      </c>
      <c r="AG7" s="9">
        <f t="shared" ref="AG7:AG9" si="2">+SUM(O7:R7)</f>
        <v>7787</v>
      </c>
    </row>
    <row r="8" spans="2:48" s="9" customFormat="1" x14ac:dyDescent="0.2">
      <c r="B8" s="10" t="s">
        <v>48</v>
      </c>
      <c r="K8" s="9">
        <v>1436</v>
      </c>
      <c r="L8" s="9">
        <v>1553</v>
      </c>
      <c r="M8" s="9">
        <v>1554</v>
      </c>
      <c r="N8" s="9">
        <v>1727</v>
      </c>
      <c r="O8" s="9">
        <v>1601</v>
      </c>
      <c r="P8" s="9">
        <v>1717</v>
      </c>
      <c r="Q8" s="9">
        <v>1643</v>
      </c>
      <c r="R8" s="9">
        <v>1795</v>
      </c>
      <c r="S8" s="9">
        <v>1633</v>
      </c>
      <c r="AF8" s="9">
        <f t="shared" si="1"/>
        <v>6270</v>
      </c>
      <c r="AG8" s="9">
        <f t="shared" si="2"/>
        <v>6756</v>
      </c>
    </row>
    <row r="9" spans="2:48" s="9" customFormat="1" x14ac:dyDescent="0.2">
      <c r="B9" s="10" t="s">
        <v>49</v>
      </c>
      <c r="K9" s="9">
        <v>937</v>
      </c>
      <c r="L9" s="9">
        <v>922</v>
      </c>
      <c r="M9" s="9">
        <v>929</v>
      </c>
      <c r="N9" s="9">
        <v>852</v>
      </c>
      <c r="O9" s="9">
        <v>864</v>
      </c>
      <c r="P9" s="9">
        <v>833</v>
      </c>
      <c r="Q9" s="9">
        <v>747</v>
      </c>
      <c r="R9" s="9">
        <v>769</v>
      </c>
      <c r="S9" s="9">
        <v>744</v>
      </c>
      <c r="AF9" s="9">
        <f t="shared" si="1"/>
        <v>3640</v>
      </c>
      <c r="AG9" s="9">
        <f t="shared" si="2"/>
        <v>3213</v>
      </c>
    </row>
    <row r="10" spans="2:48" s="3" customFormat="1" x14ac:dyDescent="0.2">
      <c r="B10" s="7"/>
    </row>
    <row r="11" spans="2:48" x14ac:dyDescent="0.2">
      <c r="B11" s="1" t="s">
        <v>7</v>
      </c>
      <c r="K11" s="1">
        <v>6644</v>
      </c>
      <c r="L11" s="1">
        <v>6886</v>
      </c>
      <c r="M11" s="1">
        <v>6680</v>
      </c>
      <c r="N11" s="1">
        <v>6800</v>
      </c>
      <c r="O11" s="1">
        <v>6503</v>
      </c>
      <c r="P11" s="1">
        <v>6852</v>
      </c>
      <c r="Q11" s="1">
        <v>6777</v>
      </c>
      <c r="R11" s="1">
        <v>7085</v>
      </c>
      <c r="S11" s="1">
        <v>6567</v>
      </c>
      <c r="AF11" s="9">
        <f t="shared" si="1"/>
        <v>27010</v>
      </c>
      <c r="AG11" s="1">
        <f>+SUM(O11:R11)</f>
        <v>27217</v>
      </c>
    </row>
    <row r="12" spans="2:48" x14ac:dyDescent="0.2">
      <c r="B12" s="1" t="s">
        <v>8</v>
      </c>
      <c r="K12" s="1">
        <v>1215</v>
      </c>
      <c r="L12" s="1">
        <v>1277</v>
      </c>
      <c r="M12" s="1">
        <v>1288</v>
      </c>
      <c r="N12" s="1">
        <v>1445</v>
      </c>
      <c r="O12" s="1">
        <v>1367</v>
      </c>
      <c r="P12" s="1">
        <v>1387</v>
      </c>
      <c r="Q12" s="1">
        <v>1374</v>
      </c>
      <c r="R12" s="1">
        <v>1505</v>
      </c>
      <c r="S12" s="1">
        <v>1368</v>
      </c>
      <c r="AF12" s="9">
        <f t="shared" si="1"/>
        <v>5225</v>
      </c>
      <c r="AG12" s="1">
        <f>+SUM(O12:R12)</f>
        <v>5633</v>
      </c>
    </row>
    <row r="13" spans="2:48" s="2" customFormat="1" x14ac:dyDescent="0.2">
      <c r="B13" s="2" t="s">
        <v>6</v>
      </c>
      <c r="K13" s="2">
        <f>+K11+K12</f>
        <v>7859</v>
      </c>
      <c r="L13" s="2">
        <f>+L11+L12</f>
        <v>8163</v>
      </c>
      <c r="M13" s="2">
        <f>+M11+M12</f>
        <v>7968</v>
      </c>
      <c r="N13" s="2">
        <f>+N11+N12</f>
        <v>8245</v>
      </c>
      <c r="O13" s="2">
        <f>+O11+O12</f>
        <v>7870</v>
      </c>
      <c r="P13" s="2">
        <f>+P11+P12</f>
        <v>8239</v>
      </c>
      <c r="Q13" s="2">
        <f>+Q11+Q12</f>
        <v>8151</v>
      </c>
      <c r="R13" s="2">
        <f>+R11+R12</f>
        <v>8590</v>
      </c>
      <c r="S13" s="2">
        <f>+S11+S12</f>
        <v>7935</v>
      </c>
      <c r="AF13" s="2">
        <f>+AF11+AF12</f>
        <v>32235</v>
      </c>
      <c r="AG13" s="2">
        <f>+AG11+AG12</f>
        <v>32850</v>
      </c>
    </row>
    <row r="14" spans="2:48" x14ac:dyDescent="0.2">
      <c r="B14" s="1" t="s">
        <v>9</v>
      </c>
      <c r="K14" s="1">
        <v>4418</v>
      </c>
      <c r="L14" s="1">
        <v>4528</v>
      </c>
      <c r="M14" s="1">
        <v>4447</v>
      </c>
      <c r="N14" s="1">
        <v>4545</v>
      </c>
      <c r="O14" s="1">
        <v>4041</v>
      </c>
      <c r="P14" s="1">
        <v>4270</v>
      </c>
      <c r="Q14" s="1">
        <v>4271</v>
      </c>
      <c r="R14" s="1">
        <v>4661</v>
      </c>
      <c r="S14" s="1">
        <v>3883</v>
      </c>
      <c r="AF14" s="9">
        <f t="shared" si="1"/>
        <v>17938</v>
      </c>
      <c r="AG14" s="1">
        <f t="shared" ref="AF14:AG18" si="3">+SUM(O14:R14)</f>
        <v>17243</v>
      </c>
    </row>
    <row r="15" spans="2:48" x14ac:dyDescent="0.2">
      <c r="B15" s="1" t="s">
        <v>10</v>
      </c>
      <c r="K15" s="1">
        <v>725</v>
      </c>
      <c r="L15" s="1">
        <v>747</v>
      </c>
      <c r="M15" s="1">
        <v>759</v>
      </c>
      <c r="N15" s="1">
        <v>852</v>
      </c>
      <c r="O15" s="1">
        <v>765</v>
      </c>
      <c r="P15" s="1">
        <v>795</v>
      </c>
      <c r="Q15" s="1">
        <v>764</v>
      </c>
      <c r="R15" s="1">
        <v>880</v>
      </c>
      <c r="S15" s="1">
        <v>741</v>
      </c>
      <c r="AF15" s="9">
        <f t="shared" si="1"/>
        <v>3083</v>
      </c>
      <c r="AG15" s="1">
        <f t="shared" si="3"/>
        <v>3204</v>
      </c>
    </row>
    <row r="16" spans="2:48" s="2" customFormat="1" x14ac:dyDescent="0.2">
      <c r="B16" s="2" t="s">
        <v>11</v>
      </c>
      <c r="K16" s="2">
        <f>+K13-K14-K15</f>
        <v>2716</v>
      </c>
      <c r="L16" s="2">
        <f>+L13-L14-L15</f>
        <v>2888</v>
      </c>
      <c r="M16" s="2">
        <f>+M13-M14-M15</f>
        <v>2762</v>
      </c>
      <c r="N16" s="2">
        <f>+N13-N14-N15</f>
        <v>2848</v>
      </c>
      <c r="O16" s="2">
        <f>+O13-O14-O15</f>
        <v>3064</v>
      </c>
      <c r="P16" s="2">
        <f>+P13-P14-P15</f>
        <v>3174</v>
      </c>
      <c r="Q16" s="2">
        <f>+Q13-Q14-Q15</f>
        <v>3116</v>
      </c>
      <c r="R16" s="2">
        <f>+R13-R14-R15</f>
        <v>3049</v>
      </c>
      <c r="S16" s="2">
        <f>+S13-S14-S15</f>
        <v>3311</v>
      </c>
      <c r="AF16" s="2">
        <f>+AF13-AF14-AF15</f>
        <v>11214</v>
      </c>
      <c r="AG16" s="2">
        <f>+AG13-AG14-AG15</f>
        <v>12403</v>
      </c>
    </row>
    <row r="17" spans="2:33" x14ac:dyDescent="0.2">
      <c r="B17" s="1" t="s">
        <v>12</v>
      </c>
      <c r="K17" s="1">
        <v>1339</v>
      </c>
      <c r="L17" s="1">
        <v>1388</v>
      </c>
      <c r="M17" s="1">
        <v>1331</v>
      </c>
      <c r="N17" s="1">
        <v>1485</v>
      </c>
      <c r="O17" s="1">
        <v>1528</v>
      </c>
      <c r="P17" s="1">
        <v>1425</v>
      </c>
      <c r="Q17" s="1">
        <v>1399</v>
      </c>
      <c r="R17" s="1">
        <v>1503</v>
      </c>
      <c r="S17" s="1">
        <v>1604</v>
      </c>
      <c r="AF17" s="9">
        <f t="shared" si="1"/>
        <v>5543</v>
      </c>
      <c r="AG17" s="1">
        <f t="shared" si="3"/>
        <v>5855</v>
      </c>
    </row>
    <row r="18" spans="2:33" x14ac:dyDescent="0.2">
      <c r="B18" s="1" t="s">
        <v>13</v>
      </c>
      <c r="K18" s="1">
        <v>304</v>
      </c>
      <c r="L18" s="1">
        <v>333</v>
      </c>
      <c r="M18" s="1">
        <v>314</v>
      </c>
      <c r="N18" s="1">
        <v>366</v>
      </c>
      <c r="O18" s="1">
        <v>345</v>
      </c>
      <c r="P18" s="1">
        <v>364</v>
      </c>
      <c r="Q18" s="1">
        <v>333</v>
      </c>
      <c r="R18" s="1">
        <v>409</v>
      </c>
      <c r="S18" s="1">
        <v>329</v>
      </c>
      <c r="AF18" s="9">
        <f t="shared" si="1"/>
        <v>1317</v>
      </c>
      <c r="AG18" s="1">
        <f t="shared" si="3"/>
        <v>1451</v>
      </c>
    </row>
    <row r="19" spans="2:33" x14ac:dyDescent="0.2">
      <c r="B19" s="1" t="s">
        <v>14</v>
      </c>
      <c r="K19" s="1">
        <f>+SUM(K17:K18)</f>
        <v>1643</v>
      </c>
      <c r="L19" s="1">
        <f>+SUM(L17:L18)</f>
        <v>1721</v>
      </c>
      <c r="M19" s="1">
        <f>+SUM(M17:M18)</f>
        <v>1645</v>
      </c>
      <c r="N19" s="1">
        <f>+SUM(N17:N18)</f>
        <v>1851</v>
      </c>
      <c r="O19" s="1">
        <f>+SUM(O17:O18)</f>
        <v>1873</v>
      </c>
      <c r="P19" s="1">
        <f>+SUM(P17:P18)</f>
        <v>1789</v>
      </c>
      <c r="Q19" s="1">
        <f>+SUM(Q17:Q18)</f>
        <v>1732</v>
      </c>
      <c r="R19" s="1">
        <f>+SUM(R17:R18)</f>
        <v>1912</v>
      </c>
      <c r="S19" s="1">
        <f>+SUM(S17:S18)</f>
        <v>1933</v>
      </c>
      <c r="AF19" s="1">
        <f>+SUM(AF17:AF18)</f>
        <v>6860</v>
      </c>
      <c r="AG19" s="1">
        <f>+SUM(AG17:AG18)</f>
        <v>7306</v>
      </c>
    </row>
    <row r="20" spans="2:33" s="2" customFormat="1" x14ac:dyDescent="0.2">
      <c r="B20" s="2" t="s">
        <v>15</v>
      </c>
      <c r="K20" s="2">
        <f>+K16-K19</f>
        <v>1073</v>
      </c>
      <c r="L20" s="2">
        <f>+L16-L19</f>
        <v>1167</v>
      </c>
      <c r="M20" s="2">
        <f>+M16-M19</f>
        <v>1117</v>
      </c>
      <c r="N20" s="2">
        <f>+N16-N19</f>
        <v>997</v>
      </c>
      <c r="O20" s="2">
        <f>+O16-O19</f>
        <v>1191</v>
      </c>
      <c r="P20" s="2">
        <f>+P16-P19</f>
        <v>1385</v>
      </c>
      <c r="Q20" s="2">
        <f>+Q16-Q19</f>
        <v>1384</v>
      </c>
      <c r="R20" s="2">
        <f>+R16-R19</f>
        <v>1137</v>
      </c>
      <c r="S20" s="2">
        <f>+S16-S19</f>
        <v>1378</v>
      </c>
      <c r="AF20" s="2">
        <f>+AF16-AF19</f>
        <v>4354</v>
      </c>
      <c r="AG20" s="2">
        <f>+AG16-AG19</f>
        <v>5097</v>
      </c>
    </row>
    <row r="21" spans="2:33" x14ac:dyDescent="0.2">
      <c r="B21" s="1" t="s">
        <v>16</v>
      </c>
      <c r="K21" s="1">
        <v>40</v>
      </c>
      <c r="L21" s="1">
        <v>38</v>
      </c>
      <c r="M21" s="1">
        <v>37</v>
      </c>
      <c r="N21" s="1">
        <v>50</v>
      </c>
      <c r="O21" s="1">
        <v>57</v>
      </c>
      <c r="P21" s="1">
        <v>46</v>
      </c>
      <c r="Q21" s="1">
        <v>43</v>
      </c>
      <c r="R21" s="1">
        <v>60</v>
      </c>
      <c r="S21" s="1">
        <v>54</v>
      </c>
      <c r="AF21" s="9">
        <f t="shared" ref="AF21:AF24" si="4">+SUM(K21:N21)</f>
        <v>165</v>
      </c>
      <c r="AG21" s="1">
        <f t="shared" ref="AF21:AG24" si="5">+SUM(O21:R21)</f>
        <v>206</v>
      </c>
    </row>
    <row r="22" spans="2:33" x14ac:dyDescent="0.2">
      <c r="B22" s="1" t="s">
        <v>17</v>
      </c>
      <c r="K22" s="1">
        <v>-61</v>
      </c>
      <c r="L22" s="1">
        <v>-63</v>
      </c>
      <c r="M22" s="1">
        <v>-73</v>
      </c>
      <c r="N22" s="1">
        <v>-78</v>
      </c>
      <c r="O22" s="1">
        <v>-37</v>
      </c>
      <c r="P22" s="1">
        <v>-13</v>
      </c>
      <c r="Q22" s="1">
        <v>-41</v>
      </c>
      <c r="R22" s="1">
        <v>-8</v>
      </c>
      <c r="S22" s="1">
        <v>-47</v>
      </c>
      <c r="AF22" s="9">
        <f t="shared" si="4"/>
        <v>-275</v>
      </c>
      <c r="AG22" s="1">
        <f t="shared" si="5"/>
        <v>-99</v>
      </c>
    </row>
    <row r="23" spans="2:33" x14ac:dyDescent="0.2">
      <c r="B23" s="1" t="s">
        <v>18</v>
      </c>
      <c r="K23" s="1">
        <f>+K20+K21+K22</f>
        <v>1052</v>
      </c>
      <c r="L23" s="1">
        <f>+L20+L21+L22</f>
        <v>1142</v>
      </c>
      <c r="M23" s="1">
        <f>+M20+M21+M22</f>
        <v>1081</v>
      </c>
      <c r="N23" s="1">
        <f>+N20+N21+N22</f>
        <v>969</v>
      </c>
      <c r="O23" s="1">
        <f>+O20+O21+O22</f>
        <v>1211</v>
      </c>
      <c r="P23" s="1">
        <f>+P20+P21+P22</f>
        <v>1418</v>
      </c>
      <c r="Q23" s="1">
        <f>+Q20+Q21+Q22</f>
        <v>1386</v>
      </c>
      <c r="R23" s="1">
        <f>+R20+R21+R22</f>
        <v>1189</v>
      </c>
      <c r="S23" s="1">
        <f>+S20+S21+S22</f>
        <v>1385</v>
      </c>
      <c r="AF23" s="1">
        <f>+AF20+AF21+AF22</f>
        <v>4244</v>
      </c>
      <c r="AG23" s="1">
        <f>+AG20+AG21+AG22</f>
        <v>5204</v>
      </c>
    </row>
    <row r="24" spans="2:33" x14ac:dyDescent="0.2">
      <c r="B24" s="1" t="s">
        <v>19</v>
      </c>
      <c r="K24" s="1">
        <v>119</v>
      </c>
      <c r="L24" s="1">
        <v>349</v>
      </c>
      <c r="M24" s="1">
        <v>326</v>
      </c>
      <c r="N24" s="1">
        <v>136</v>
      </c>
      <c r="O24" s="1">
        <v>339</v>
      </c>
      <c r="P24" s="1">
        <v>315</v>
      </c>
      <c r="Q24" s="1">
        <v>387</v>
      </c>
      <c r="R24" s="1">
        <v>237</v>
      </c>
      <c r="S24" s="1">
        <v>469</v>
      </c>
      <c r="AF24" s="9">
        <f t="shared" si="4"/>
        <v>930</v>
      </c>
      <c r="AG24" s="1">
        <f t="shared" si="5"/>
        <v>1278</v>
      </c>
    </row>
    <row r="25" spans="2:33" s="2" customFormat="1" x14ac:dyDescent="0.2">
      <c r="B25" s="2" t="s">
        <v>20</v>
      </c>
      <c r="K25" s="2">
        <f>+K23-K24</f>
        <v>933</v>
      </c>
      <c r="L25" s="2">
        <f>+L23-L24</f>
        <v>793</v>
      </c>
      <c r="M25" s="2">
        <f>+M23-M24</f>
        <v>755</v>
      </c>
      <c r="N25" s="2">
        <f>+N23-N24</f>
        <v>833</v>
      </c>
      <c r="O25" s="2">
        <f>+O23-O24</f>
        <v>872</v>
      </c>
      <c r="P25" s="2">
        <f>+P23-P24</f>
        <v>1103</v>
      </c>
      <c r="Q25" s="2">
        <f>+Q23-Q24</f>
        <v>999</v>
      </c>
      <c r="R25" s="2">
        <f>+R23-R24</f>
        <v>952</v>
      </c>
      <c r="S25" s="2">
        <f>+S23-S24</f>
        <v>916</v>
      </c>
      <c r="AF25" s="2">
        <f>+AF23-AF24</f>
        <v>3314</v>
      </c>
      <c r="AG25" s="2">
        <f>+AG23-AG24</f>
        <v>3926</v>
      </c>
    </row>
    <row r="26" spans="2:33" x14ac:dyDescent="0.2">
      <c r="B26" s="1" t="s">
        <v>21</v>
      </c>
      <c r="K26" s="6">
        <f>+K25/K27</f>
        <v>0.49786552828175029</v>
      </c>
      <c r="L26" s="6">
        <f>+L25/L27</f>
        <v>0.42338494394020287</v>
      </c>
      <c r="M26" s="6">
        <f>+M25/M27</f>
        <v>0.40482573726541554</v>
      </c>
      <c r="N26" s="6">
        <f>+N25/N27</f>
        <v>0.44881465517241381</v>
      </c>
      <c r="O26" s="6">
        <f>+O25/O27</f>
        <v>0.47084233261339092</v>
      </c>
      <c r="P26" s="6">
        <f>+P25/P27</f>
        <v>0.59460916442048517</v>
      </c>
      <c r="Q26" s="6">
        <f>+Q25/Q27</f>
        <v>0.53970826580226905</v>
      </c>
      <c r="R26" s="6">
        <f>+R25/R27</f>
        <v>0.5157096424702059</v>
      </c>
      <c r="S26" s="6">
        <f>+S25/S27</f>
        <v>0.49755567626290059</v>
      </c>
      <c r="AF26" s="6">
        <f>+AF25/AF27</f>
        <v>1.7750401713979647</v>
      </c>
      <c r="AG26" s="6">
        <f>+AG25/AG27</f>
        <v>2.1210156672069154</v>
      </c>
    </row>
    <row r="27" spans="2:33" x14ac:dyDescent="0.2">
      <c r="B27" s="1" t="s">
        <v>1</v>
      </c>
      <c r="K27" s="1">
        <v>1874</v>
      </c>
      <c r="L27" s="1">
        <v>1873</v>
      </c>
      <c r="M27" s="1">
        <v>1865</v>
      </c>
      <c r="N27" s="1">
        <v>1856</v>
      </c>
      <c r="O27" s="1">
        <v>1852</v>
      </c>
      <c r="P27" s="1">
        <v>1855</v>
      </c>
      <c r="Q27" s="1">
        <v>1851</v>
      </c>
      <c r="R27" s="1">
        <v>1846</v>
      </c>
      <c r="S27" s="1">
        <v>1841</v>
      </c>
      <c r="AF27" s="1">
        <f>+AVERAGE(K27:N27)</f>
        <v>1867</v>
      </c>
      <c r="AG27" s="1">
        <f>+AVERAGE(O27:R27)</f>
        <v>1851</v>
      </c>
    </row>
    <row r="29" spans="2:33" s="4" customFormat="1" x14ac:dyDescent="0.2">
      <c r="B29" s="4" t="s">
        <v>22</v>
      </c>
      <c r="K29" s="4">
        <f>+K16/K13</f>
        <v>0.34559104211731773</v>
      </c>
      <c r="L29" s="4">
        <f>+L16/L13</f>
        <v>0.35379149822369227</v>
      </c>
      <c r="M29" s="4">
        <f>+M16/M13</f>
        <v>0.34663654618473894</v>
      </c>
      <c r="N29" s="4">
        <f>+N16/N13</f>
        <v>0.3454214675560946</v>
      </c>
      <c r="O29" s="4">
        <f>+O16/O13</f>
        <v>0.38932655654383735</v>
      </c>
      <c r="P29" s="4">
        <f>+P16/P13</f>
        <v>0.38524092729700204</v>
      </c>
      <c r="Q29" s="4">
        <f>+Q16/Q13</f>
        <v>0.38228438228438227</v>
      </c>
      <c r="R29" s="4">
        <f>+R16/R13</f>
        <v>0.3549476135040745</v>
      </c>
      <c r="S29" s="4">
        <f>+S16/S13</f>
        <v>0.41726528040327659</v>
      </c>
      <c r="AF29" s="4">
        <f>+AF16/AF13</f>
        <v>0.34788273615635179</v>
      </c>
      <c r="AG29" s="4">
        <f>+AG16/AG13</f>
        <v>0.37756468797564691</v>
      </c>
    </row>
    <row r="30" spans="2:33" s="4" customFormat="1" x14ac:dyDescent="0.2">
      <c r="B30" s="4" t="s">
        <v>23</v>
      </c>
      <c r="K30" s="4">
        <f>+K20/K13</f>
        <v>0.13653136531365315</v>
      </c>
      <c r="L30" s="4">
        <f>+L20/L13</f>
        <v>0.14296214626975376</v>
      </c>
      <c r="M30" s="4">
        <f>+M20/M13</f>
        <v>0.14018574297188754</v>
      </c>
      <c r="N30" s="4">
        <f>+N20/N13</f>
        <v>0.12092177077016374</v>
      </c>
      <c r="O30" s="4">
        <f>+O20/O13</f>
        <v>0.15133418043202032</v>
      </c>
      <c r="P30" s="4">
        <f>+P20/P13</f>
        <v>0.1681029251122709</v>
      </c>
      <c r="Q30" s="4">
        <f>+Q20/Q13</f>
        <v>0.16979511716353821</v>
      </c>
      <c r="R30" s="4">
        <f>+R20/R13</f>
        <v>0.13236321303841678</v>
      </c>
      <c r="S30" s="4">
        <f>+S20/S13</f>
        <v>0.17366099558916195</v>
      </c>
      <c r="AF30" s="4">
        <f>+AF20/AF13</f>
        <v>0.13507057546145493</v>
      </c>
      <c r="AG30" s="4">
        <f>+AG20/AG13</f>
        <v>0.15515981735159817</v>
      </c>
    </row>
    <row r="31" spans="2:33" s="4" customFormat="1" x14ac:dyDescent="0.2">
      <c r="B31" s="4" t="s">
        <v>24</v>
      </c>
      <c r="K31" s="4">
        <f>+K25/K13</f>
        <v>0.11871739407049244</v>
      </c>
      <c r="L31" s="4">
        <f>+L25/L13</f>
        <v>9.7145657233860094E-2</v>
      </c>
      <c r="M31" s="4">
        <f>+M25/M13</f>
        <v>9.4754016064257027E-2</v>
      </c>
      <c r="N31" s="4">
        <f>+N25/N13</f>
        <v>0.10103092783505155</v>
      </c>
      <c r="O31" s="4">
        <f>+O25/O13</f>
        <v>0.1108005082592122</v>
      </c>
      <c r="P31" s="4">
        <f>+P25/P13</f>
        <v>0.13387547032406846</v>
      </c>
      <c r="Q31" s="4">
        <f>+Q25/Q13</f>
        <v>0.12256164887743835</v>
      </c>
      <c r="R31" s="4">
        <f>+R25/R13</f>
        <v>0.11082654249126891</v>
      </c>
      <c r="S31" s="4">
        <f>+S25/S13</f>
        <v>0.11543793320730938</v>
      </c>
      <c r="AF31" s="4">
        <f>+AF25/AF13</f>
        <v>0.10280750736776795</v>
      </c>
      <c r="AG31" s="4">
        <f>+AG25/AG13</f>
        <v>0.11951293759512938</v>
      </c>
    </row>
    <row r="32" spans="2:33" s="4" customFormat="1" x14ac:dyDescent="0.2">
      <c r="B32" s="4" t="s">
        <v>25</v>
      </c>
      <c r="K32" s="4">
        <f>+K24/K23</f>
        <v>0.11311787072243346</v>
      </c>
      <c r="L32" s="4">
        <f>+L24/L23</f>
        <v>0.30560420315236425</v>
      </c>
      <c r="M32" s="4">
        <f>+M24/M23</f>
        <v>0.30157261794634599</v>
      </c>
      <c r="N32" s="4">
        <f>+N24/N23</f>
        <v>0.14035087719298245</v>
      </c>
      <c r="O32" s="4">
        <f>+O24/O23</f>
        <v>0.27993393889347645</v>
      </c>
      <c r="P32" s="4">
        <f>+P24/P23</f>
        <v>0.22214386459802538</v>
      </c>
      <c r="Q32" s="4">
        <f>+Q24/Q23</f>
        <v>0.2792207792207792</v>
      </c>
      <c r="R32" s="4">
        <f>+R24/R23</f>
        <v>0.19932716568544995</v>
      </c>
      <c r="S32" s="4">
        <f>+S24/S23</f>
        <v>0.33862815884476533</v>
      </c>
      <c r="AF32" s="4">
        <f>+AF24/AF23</f>
        <v>0.21913289349670123</v>
      </c>
      <c r="AG32" s="4">
        <f>+AG24/AG23</f>
        <v>0.24558032282859338</v>
      </c>
    </row>
    <row r="33" spans="2:33" s="4" customFormat="1" x14ac:dyDescent="0.2"/>
    <row r="34" spans="2:33" s="5" customFormat="1" x14ac:dyDescent="0.2">
      <c r="B34" s="5" t="s">
        <v>26</v>
      </c>
      <c r="K34" s="5" t="e">
        <f>+K13/G13-1</f>
        <v>#DIV/0!</v>
      </c>
      <c r="L34" s="5" t="e">
        <f>+L13/H13-1</f>
        <v>#DIV/0!</v>
      </c>
      <c r="M34" s="5" t="e">
        <f>+M13/I13-1</f>
        <v>#DIV/0!</v>
      </c>
      <c r="N34" s="5" t="e">
        <f>+N13/J13-1</f>
        <v>#DIV/0!</v>
      </c>
      <c r="O34" s="5">
        <f>+O13/K13-1</f>
        <v>1.3996691691053886E-3</v>
      </c>
      <c r="P34" s="5">
        <f>+P13/L13-1</f>
        <v>9.3103025848340071E-3</v>
      </c>
      <c r="Q34" s="5">
        <f>+Q13/M13-1</f>
        <v>2.2966867469879526E-2</v>
      </c>
      <c r="R34" s="5">
        <f>+R13/N13-1</f>
        <v>4.1843541540327545E-2</v>
      </c>
      <c r="S34" s="5">
        <f>+S13/O13-1</f>
        <v>8.2592121982210109E-3</v>
      </c>
      <c r="AF34" s="5" t="e">
        <f>+AF13/AE13-1</f>
        <v>#DIV/0!</v>
      </c>
      <c r="AG34" s="5">
        <f>+AG13/AF13-1</f>
        <v>1.9078641228478466E-2</v>
      </c>
    </row>
    <row r="36" spans="2:33" x14ac:dyDescent="0.2">
      <c r="B36" s="1" t="s">
        <v>50</v>
      </c>
      <c r="K36" s="1">
        <v>282</v>
      </c>
      <c r="L36" s="1">
        <v>760</v>
      </c>
      <c r="M36" s="1">
        <v>1351</v>
      </c>
      <c r="N36" s="1">
        <v>1897</v>
      </c>
      <c r="O36" s="1">
        <v>726</v>
      </c>
      <c r="P36" s="1">
        <v>1067</v>
      </c>
      <c r="Q36" s="1">
        <v>1345</v>
      </c>
      <c r="R36" s="1">
        <v>1537</v>
      </c>
      <c r="S36" s="1">
        <v>684</v>
      </c>
    </row>
    <row r="37" spans="2:33" x14ac:dyDescent="0.2">
      <c r="B37" s="1" t="s">
        <v>51</v>
      </c>
      <c r="K37" s="1">
        <v>-151</v>
      </c>
      <c r="L37" s="1">
        <v>-180</v>
      </c>
      <c r="M37" s="1">
        <v>-175</v>
      </c>
      <c r="N37" s="1">
        <v>-264</v>
      </c>
      <c r="O37" s="1">
        <v>-181</v>
      </c>
      <c r="P37" s="1">
        <v>-185</v>
      </c>
      <c r="Q37" s="1">
        <v>-196</v>
      </c>
      <c r="R37" s="1">
        <v>-283</v>
      </c>
      <c r="S37" s="1">
        <v>-195</v>
      </c>
    </row>
    <row r="38" spans="2:33" x14ac:dyDescent="0.2">
      <c r="B38" s="1" t="s">
        <v>52</v>
      </c>
      <c r="K38" s="1">
        <f>+K36+K37</f>
        <v>131</v>
      </c>
      <c r="L38" s="1">
        <f t="shared" ref="L38:S38" si="6">+L36+L37</f>
        <v>580</v>
      </c>
      <c r="M38" s="1">
        <f t="shared" si="6"/>
        <v>1176</v>
      </c>
      <c r="N38" s="1">
        <f t="shared" si="6"/>
        <v>1633</v>
      </c>
      <c r="O38" s="1">
        <f t="shared" si="6"/>
        <v>545</v>
      </c>
      <c r="P38" s="1">
        <f t="shared" si="6"/>
        <v>882</v>
      </c>
      <c r="Q38" s="1">
        <f t="shared" si="6"/>
        <v>1149</v>
      </c>
      <c r="R38" s="1">
        <f t="shared" si="6"/>
        <v>1254</v>
      </c>
      <c r="S38" s="1">
        <f t="shared" si="6"/>
        <v>489</v>
      </c>
    </row>
    <row r="39" spans="2:33" x14ac:dyDescent="0.2">
      <c r="B39" s="1" t="s">
        <v>53</v>
      </c>
      <c r="N39" s="1">
        <f t="shared" ref="N39:R39" si="7">+SUM(K38:N38)</f>
        <v>3520</v>
      </c>
      <c r="O39" s="1">
        <f t="shared" si="7"/>
        <v>3934</v>
      </c>
      <c r="P39" s="1">
        <f t="shared" si="7"/>
        <v>4236</v>
      </c>
      <c r="Q39" s="1">
        <f t="shared" si="7"/>
        <v>4209</v>
      </c>
      <c r="R39" s="1">
        <f t="shared" si="7"/>
        <v>3830</v>
      </c>
      <c r="S39" s="1">
        <f>+SUM(P38:S38)</f>
        <v>3774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Fidel</cp:lastModifiedBy>
  <dcterms:created xsi:type="dcterms:W3CDTF">2024-09-04T17:26:11Z</dcterms:created>
  <dcterms:modified xsi:type="dcterms:W3CDTF">2025-05-02T17:33:12Z</dcterms:modified>
</cp:coreProperties>
</file>