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ModelsResearchMetrics\Models\"/>
    </mc:Choice>
  </mc:AlternateContent>
  <xr:revisionPtr revIDLastSave="0" documentId="8_{C703C424-6E4A-45DA-A41B-2D986B0A49E6}" xr6:coauthVersionLast="47" xr6:coauthVersionMax="47" xr10:uidLastSave="{00000000-0000-0000-0000-000000000000}"/>
  <bookViews>
    <workbookView xWindow="14595" yWindow="75" windowWidth="14235" windowHeight="15495" xr2:uid="{66C46374-054D-4052-BB40-170FC8069E9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9" i="2" l="1"/>
  <c r="P29" i="2"/>
  <c r="O29" i="2"/>
  <c r="N29" i="2"/>
  <c r="R29" i="2"/>
  <c r="J16" i="2"/>
  <c r="J17" i="2"/>
  <c r="J15" i="2"/>
  <c r="J14" i="2"/>
  <c r="J12" i="2"/>
  <c r="J13" i="2" s="1"/>
  <c r="J11" i="2"/>
  <c r="J10" i="2"/>
  <c r="J9" i="2"/>
  <c r="J8" i="2"/>
  <c r="J7" i="2"/>
  <c r="J6" i="2"/>
  <c r="J24" i="2" s="1"/>
  <c r="J5" i="2"/>
  <c r="J4" i="2"/>
  <c r="J3" i="2"/>
  <c r="M28" i="2"/>
  <c r="M12" i="2"/>
  <c r="M6" i="2"/>
  <c r="M24" i="2" s="1"/>
  <c r="Q22" i="2"/>
  <c r="Q21" i="2"/>
  <c r="Q20" i="2"/>
  <c r="Q19" i="2"/>
  <c r="Q17" i="2"/>
  <c r="Q16" i="2" s="1"/>
  <c r="Q15" i="2"/>
  <c r="Q14" i="2"/>
  <c r="Q12" i="2"/>
  <c r="Q13" i="2" s="1"/>
  <c r="Q11" i="2"/>
  <c r="Q10" i="2"/>
  <c r="Q9" i="2"/>
  <c r="Q8" i="2"/>
  <c r="Q7" i="2"/>
  <c r="Q6" i="2"/>
  <c r="Q5" i="2"/>
  <c r="Q4" i="2"/>
  <c r="Q3" i="2"/>
  <c r="K12" i="2"/>
  <c r="K6" i="2"/>
  <c r="K24" i="2" s="1"/>
  <c r="O12" i="2"/>
  <c r="O6" i="2"/>
  <c r="L28" i="2"/>
  <c r="K28" i="2"/>
  <c r="L12" i="2"/>
  <c r="L6" i="2"/>
  <c r="L24" i="2" s="1"/>
  <c r="P12" i="2"/>
  <c r="P6" i="2"/>
  <c r="Q28" i="2"/>
  <c r="P28" i="2"/>
  <c r="O28" i="2"/>
  <c r="N28" i="2"/>
  <c r="R28" i="2"/>
  <c r="L10" i="1"/>
  <c r="AF20" i="2"/>
  <c r="AE19" i="2"/>
  <c r="AD19" i="2"/>
  <c r="AF19" i="2"/>
  <c r="AE28" i="2"/>
  <c r="AD28" i="2"/>
  <c r="AF28" i="2"/>
  <c r="AD9" i="2"/>
  <c r="AD12" i="2"/>
  <c r="AD6" i="2"/>
  <c r="AD24" i="2" s="1"/>
  <c r="AE12" i="2"/>
  <c r="AE6" i="2"/>
  <c r="AE9" i="2" s="1"/>
  <c r="R13" i="2"/>
  <c r="R12" i="2"/>
  <c r="AF13" i="2"/>
  <c r="AF12" i="2"/>
  <c r="AF9" i="2"/>
  <c r="AF6" i="2"/>
  <c r="N12" i="2"/>
  <c r="N6" i="2"/>
  <c r="R22" i="2"/>
  <c r="R19" i="2"/>
  <c r="R9" i="2"/>
  <c r="R6" i="2"/>
  <c r="L8" i="1"/>
  <c r="L7" i="1"/>
  <c r="L6" i="1"/>
  <c r="L5" i="1"/>
  <c r="W2" i="2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Q24" i="2" l="1"/>
  <c r="M9" i="2"/>
  <c r="N24" i="2"/>
  <c r="K9" i="2"/>
  <c r="O24" i="2"/>
  <c r="O9" i="2"/>
  <c r="L9" i="2"/>
  <c r="P24" i="2"/>
  <c r="P9" i="2"/>
  <c r="P19" i="2" s="1"/>
  <c r="AD13" i="2"/>
  <c r="AE13" i="2"/>
  <c r="AE22" i="2" s="1"/>
  <c r="AF24" i="2"/>
  <c r="AE24" i="2"/>
  <c r="R20" i="2"/>
  <c r="R24" i="2"/>
  <c r="N9" i="2"/>
  <c r="R15" i="2"/>
  <c r="R21" i="2" s="1"/>
  <c r="R16" i="2"/>
  <c r="M19" i="2" l="1"/>
  <c r="M13" i="2"/>
  <c r="J19" i="2"/>
  <c r="K13" i="2"/>
  <c r="K19" i="2"/>
  <c r="O13" i="2"/>
  <c r="O19" i="2"/>
  <c r="L19" i="2"/>
  <c r="L13" i="2"/>
  <c r="P13" i="2"/>
  <c r="P15" i="2" s="1"/>
  <c r="AD22" i="2"/>
  <c r="AD20" i="2"/>
  <c r="AD15" i="2"/>
  <c r="AE20" i="2"/>
  <c r="AE15" i="2"/>
  <c r="AE21" i="2"/>
  <c r="AE16" i="2"/>
  <c r="AF22" i="2"/>
  <c r="AF15" i="2"/>
  <c r="N13" i="2"/>
  <c r="N19" i="2"/>
  <c r="M22" i="2" l="1"/>
  <c r="M20" i="2"/>
  <c r="M15" i="2"/>
  <c r="J22" i="2"/>
  <c r="J20" i="2"/>
  <c r="K22" i="2"/>
  <c r="K20" i="2"/>
  <c r="K15" i="2"/>
  <c r="O22" i="2"/>
  <c r="O20" i="2"/>
  <c r="O15" i="2"/>
  <c r="L22" i="2"/>
  <c r="L20" i="2"/>
  <c r="L15" i="2"/>
  <c r="P20" i="2"/>
  <c r="P22" i="2"/>
  <c r="P21" i="2"/>
  <c r="P16" i="2"/>
  <c r="AD21" i="2"/>
  <c r="AD16" i="2"/>
  <c r="AF21" i="2"/>
  <c r="AF16" i="2"/>
  <c r="N22" i="2"/>
  <c r="N20" i="2"/>
  <c r="N15" i="2"/>
  <c r="M21" i="2" l="1"/>
  <c r="M16" i="2"/>
  <c r="J21" i="2"/>
  <c r="K21" i="2"/>
  <c r="K16" i="2"/>
  <c r="O21" i="2"/>
  <c r="O16" i="2"/>
  <c r="L21" i="2"/>
  <c r="L16" i="2"/>
  <c r="N16" i="2"/>
  <c r="N21" i="2"/>
</calcChain>
</file>

<file path=xl/sharedStrings.xml><?xml version="1.0" encoding="utf-8"?>
<sst xmlns="http://schemas.openxmlformats.org/spreadsheetml/2006/main" count="47" uniqueCount="46">
  <si>
    <t>Revenue</t>
  </si>
  <si>
    <t>Gross profit</t>
  </si>
  <si>
    <t>SG&amp;A</t>
  </si>
  <si>
    <t>R&amp;D</t>
  </si>
  <si>
    <t>Operating expense</t>
  </si>
  <si>
    <t>Operating income</t>
  </si>
  <si>
    <t>Taxes</t>
  </si>
  <si>
    <t>Net income</t>
  </si>
  <si>
    <t>EPS</t>
  </si>
  <si>
    <t>Shares</t>
  </si>
  <si>
    <t>Gross margin</t>
  </si>
  <si>
    <t>Operating margin</t>
  </si>
  <si>
    <t>Net margin</t>
  </si>
  <si>
    <t>Tax rate</t>
  </si>
  <si>
    <t>Revenue y/y</t>
  </si>
  <si>
    <t>Q121</t>
  </si>
  <si>
    <t>Q222</t>
  </si>
  <si>
    <t>Q322</t>
  </si>
  <si>
    <t>Q221</t>
  </si>
  <si>
    <t>Q321</t>
  </si>
  <si>
    <t>Q421</t>
  </si>
  <si>
    <t>Q122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</si>
  <si>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</si>
  <si>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</si>
  <si>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</si>
  <si>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</si>
  <si>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</si>
  <si>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</si>
  <si>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</si>
  <si>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</si>
  <si>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</si>
  <si>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Price</t>
  </si>
  <si>
    <t>MC</t>
  </si>
  <si>
    <t>Cash</t>
  </si>
  <si>
    <t>Debt</t>
  </si>
  <si>
    <t>EV</t>
  </si>
  <si>
    <t>Q125</t>
  </si>
  <si>
    <t>Equipment</t>
  </si>
  <si>
    <t>Services</t>
  </si>
  <si>
    <t>Insurance</t>
  </si>
  <si>
    <t>COGS services</t>
  </si>
  <si>
    <t>COGS equipment</t>
  </si>
  <si>
    <t>CFFO</t>
  </si>
  <si>
    <t>CapEx</t>
  </si>
  <si>
    <t>FCF</t>
  </si>
  <si>
    <t>TTM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</si>
</sst>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\x"/>
    <numFmt numFmtId="167" formatCode="d/mm/yy;@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4" fontId="0" fillId="0" borderId="0" xfId="0" applyNumberFormat="1"/>
    <xf numFmtId="165" fontId="0" fillId="0" borderId="0" xfId="0" applyNumberFormat="1"/>
    <xf numFmtId="167" fontId="0" fillId="0" borderId="0" xfId="0" applyNumberFormat="1"/>
    <xf numFmtId="3" fontId="0" fillId="0" borderId="0" xfId="0" applyNumberFormat="1" applyAlignment="1"/>
    <xf numFmtId="3" fontId="1" fillId="0" borderId="0" xfId="0" applyNumberFormat="1" applyFont="1"/>
    <xf numFmtId="3" fontId="0" fillId="0" borderId="0" xfId="0" applyNumberFormat="1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0</xdr:row>
      <xdr:rowOff>28575</xdr:rowOff>
    </xdr:from>
    <xdr:to>
      <xdr:col>18</xdr:col>
      <xdr:colOff>28575</xdr:colOff>
      <xdr:row>37</xdr:row>
      <xdr:rowOff>38100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2749CE94-F0FC-36F4-9E72-7F17F500D5E3}"/>
            </a:ext>
          </a:extLst>
        </xdr:cNvPr>
        <xdr:cNvCxnSpPr/>
      </xdr:nvCxnSpPr>
      <xdr:spPr>
        <a:xfrm>
          <a:off x="11506200" y="28575"/>
          <a:ext cx="0" cy="567690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38100</xdr:colOff>
      <xdr:row>0</xdr:row>
      <xdr:rowOff>0</xdr:rowOff>
    </xdr:from>
    <xdr:to>
      <xdr:col>32</xdr:col>
      <xdr:colOff>38100</xdr:colOff>
      <xdr:row>37</xdr:row>
      <xdr:rowOff>9525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AEA40FC-CC3A-442A-BAF2-6345A03CD17F}"/>
            </a:ext>
          </a:extLst>
        </xdr:cNvPr>
        <xdr:cNvCxnSpPr/>
      </xdr:nvCxnSpPr>
      <xdr:spPr>
        <a:xfrm>
          <a:off x="18221325" y="0"/>
          <a:ext cx="0" cy="567690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2BD4C-21B5-467B-AE55-D935E2C36108}">
  <dimension ref="K3:L10"/>
  <sheetViews>
    <sheetView tabSelected="1" workbookViewId="0">
      <selection activeCell="G24" sqref="G24"/>
    </sheetView>
  </sheetViews>
  <sheetFormatPr defaultRowHeight="12.75" x14ac:dyDescent="0.2"/>
  <sheetData>
    <row r="3" spans="11:12" x14ac:dyDescent="0.2">
      <c r="K3" t="s">
        <v>31</v>
      </c>
      <c r="L3" s="5">
        <v>207.7</v>
      </c>
    </row>
    <row r="4" spans="11:12" x14ac:dyDescent="0.2">
      <c r="K4" t="s">
        <v>9</v>
      </c>
      <c r="L4" s="1">
        <v>1066.386643</v>
      </c>
    </row>
    <row r="5" spans="11:12" x14ac:dyDescent="0.2">
      <c r="K5" t="s">
        <v>32</v>
      </c>
      <c r="L5" s="1">
        <f>+L3*L4</f>
        <v>221488.50575109999</v>
      </c>
    </row>
    <row r="6" spans="11:12" x14ac:dyDescent="0.2">
      <c r="K6" t="s">
        <v>33</v>
      </c>
      <c r="L6" s="1">
        <f>12405+1000+38010</f>
        <v>51415</v>
      </c>
    </row>
    <row r="7" spans="11:12" x14ac:dyDescent="0.2">
      <c r="K7" t="s">
        <v>34</v>
      </c>
      <c r="L7" s="1">
        <f>2084+17487</f>
        <v>19571</v>
      </c>
    </row>
    <row r="8" spans="11:12" x14ac:dyDescent="0.2">
      <c r="K8" t="s">
        <v>35</v>
      </c>
      <c r="L8" s="1">
        <f>+L5-L6+L7</f>
        <v>189644.50575109999</v>
      </c>
    </row>
    <row r="9" spans="11:12" x14ac:dyDescent="0.2">
      <c r="L9" s="1">
        <v>8461</v>
      </c>
    </row>
    <row r="10" spans="11:12" x14ac:dyDescent="0.2">
      <c r="L10" s="6">
        <f>+L8/L9</f>
        <v>22.413958840692587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D1D6E-2C45-4B6A-A49F-ED8374B4E3AA}">
  <dimension ref="A1:AP29"/>
  <sheetViews>
    <sheetView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N41" sqref="N41"/>
    </sheetView>
  </sheetViews>
  <sheetFormatPr defaultRowHeight="12.75" x14ac:dyDescent="0.2"/>
  <cols>
    <col min="1" max="1" width="16.7109375" style="1" bestFit="1" customWidth="1"/>
    <col min="2" max="16384" width="9.140625" style="1"/>
  </cols>
  <sheetData>
    <row r="1" spans="1:42" s="7" customFormat="1" x14ac:dyDescent="0.2">
      <c r="J1" s="7">
        <v>45016</v>
      </c>
      <c r="K1" s="7">
        <v>45107</v>
      </c>
      <c r="L1" s="7">
        <v>45199</v>
      </c>
      <c r="M1" s="7">
        <v>45291</v>
      </c>
      <c r="N1" s="7">
        <v>45382</v>
      </c>
      <c r="O1" s="7">
        <v>45473</v>
      </c>
      <c r="P1" s="7">
        <v>45565</v>
      </c>
      <c r="Q1" s="7">
        <v>45657</v>
      </c>
      <c r="R1" s="7">
        <v>45747</v>
      </c>
    </row>
    <row r="2" spans="1:42" x14ac:dyDescent="0.2">
      <c r="A2" s="3"/>
      <c r="B2" s="3" t="s">
        <v>15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16</v>
      </c>
      <c r="H2" s="3" t="s">
        <v>17</v>
      </c>
      <c r="I2" s="3" t="s">
        <v>22</v>
      </c>
      <c r="J2" s="3" t="s">
        <v>23</v>
      </c>
      <c r="K2" s="3" t="s">
        <v>24</v>
      </c>
      <c r="L2" s="3" t="s">
        <v>25</v>
      </c>
      <c r="M2" s="3" t="s">
        <v>26</v>
      </c>
      <c r="N2" s="3" t="s">
        <v>27</v>
      </c>
      <c r="O2" s="3" t="s">
        <v>28</v>
      </c>
      <c r="P2" s="3" t="s">
        <v>29</v>
      </c>
      <c r="Q2" s="3" t="s">
        <v>30</v>
      </c>
      <c r="R2" s="3" t="s">
        <v>36</v>
      </c>
      <c r="S2" s="3"/>
      <c r="T2" s="3"/>
      <c r="V2" s="2">
        <v>2014</v>
      </c>
      <c r="W2" s="2">
        <f>+V2+1</f>
        <v>2015</v>
      </c>
      <c r="X2" s="2">
        <f t="shared" ref="X2:AQ2" si="0">+W2+1</f>
        <v>2016</v>
      </c>
      <c r="Y2" s="2">
        <f t="shared" si="0"/>
        <v>2017</v>
      </c>
      <c r="Z2" s="2">
        <f t="shared" si="0"/>
        <v>2018</v>
      </c>
      <c r="AA2" s="2">
        <f t="shared" si="0"/>
        <v>2019</v>
      </c>
      <c r="AB2" s="2">
        <f t="shared" si="0"/>
        <v>2020</v>
      </c>
      <c r="AC2" s="2">
        <f t="shared" si="0"/>
        <v>2021</v>
      </c>
      <c r="AD2" s="2">
        <f t="shared" si="0"/>
        <v>2022</v>
      </c>
      <c r="AE2" s="2">
        <f t="shared" si="0"/>
        <v>2023</v>
      </c>
      <c r="AF2" s="2">
        <f t="shared" si="0"/>
        <v>2024</v>
      </c>
      <c r="AG2" s="2">
        <f t="shared" si="0"/>
        <v>2025</v>
      </c>
      <c r="AH2" s="2">
        <f t="shared" si="0"/>
        <v>2026</v>
      </c>
      <c r="AI2" s="2">
        <f t="shared" si="0"/>
        <v>2027</v>
      </c>
      <c r="AJ2" s="2">
        <f t="shared" si="0"/>
        <v>2028</v>
      </c>
      <c r="AK2" s="2">
        <f t="shared" si="0"/>
        <v>2029</v>
      </c>
      <c r="AL2" s="2">
        <f t="shared" si="0"/>
        <v>2030</v>
      </c>
      <c r="AM2" s="2">
        <f t="shared" si="0"/>
        <v>2031</v>
      </c>
      <c r="AN2" s="2">
        <f t="shared" si="0"/>
        <v>2032</v>
      </c>
      <c r="AO2" s="2">
        <f t="shared" si="0"/>
        <v>2033</v>
      </c>
      <c r="AP2" s="2">
        <f t="shared" si="0"/>
        <v>2034</v>
      </c>
    </row>
    <row r="3" spans="1:42" x14ac:dyDescent="0.2">
      <c r="A3" s="8" t="s">
        <v>37</v>
      </c>
      <c r="B3" s="3"/>
      <c r="C3" s="3"/>
      <c r="D3" s="3"/>
      <c r="E3" s="3"/>
      <c r="F3" s="3"/>
      <c r="G3" s="3"/>
      <c r="H3" s="3"/>
      <c r="I3" s="3"/>
      <c r="J3" s="3">
        <f>+AE3-SUM(K3:M3)</f>
        <v>1974</v>
      </c>
      <c r="K3" s="3">
        <v>2532</v>
      </c>
      <c r="L3" s="3">
        <v>2298</v>
      </c>
      <c r="M3" s="3">
        <v>2514</v>
      </c>
      <c r="N3" s="3">
        <v>2421</v>
      </c>
      <c r="O3" s="3">
        <v>2175</v>
      </c>
      <c r="P3" s="3">
        <v>2448</v>
      </c>
      <c r="Q3" s="3">
        <f>+AF3-SUM(N3:P3)</f>
        <v>3230</v>
      </c>
      <c r="R3" s="3">
        <v>2653</v>
      </c>
      <c r="S3" s="3"/>
      <c r="T3" s="3"/>
      <c r="AD3" s="1">
        <v>7837</v>
      </c>
      <c r="AE3" s="1">
        <v>9318</v>
      </c>
      <c r="AF3" s="1">
        <v>10274</v>
      </c>
    </row>
    <row r="4" spans="1:42" x14ac:dyDescent="0.2">
      <c r="A4" s="8" t="s">
        <v>38</v>
      </c>
      <c r="B4" s="3"/>
      <c r="C4" s="3"/>
      <c r="D4" s="3"/>
      <c r="E4" s="3"/>
      <c r="F4" s="3"/>
      <c r="G4" s="3"/>
      <c r="H4" s="3"/>
      <c r="I4" s="3"/>
      <c r="J4" s="3">
        <f>+AE4-SUM(K4:M4)</f>
        <v>5071</v>
      </c>
      <c r="K4" s="3">
        <v>5375</v>
      </c>
      <c r="L4" s="3">
        <v>6162</v>
      </c>
      <c r="M4" s="3">
        <v>6033</v>
      </c>
      <c r="N4" s="3">
        <v>5655</v>
      </c>
      <c r="O4" s="3">
        <v>6047</v>
      </c>
      <c r="P4" s="3">
        <v>6495</v>
      </c>
      <c r="Q4" s="3">
        <f t="shared" ref="Q4:Q11" si="1">+AF4-SUM(N4:P4)</f>
        <v>6650</v>
      </c>
      <c r="R4" s="3">
        <v>6347</v>
      </c>
      <c r="S4" s="3"/>
      <c r="T4" s="3"/>
      <c r="AD4" s="1">
        <v>18345</v>
      </c>
      <c r="AE4" s="1">
        <v>22641</v>
      </c>
      <c r="AF4" s="1">
        <v>24847</v>
      </c>
    </row>
    <row r="5" spans="1:42" x14ac:dyDescent="0.2">
      <c r="A5" s="8" t="s">
        <v>39</v>
      </c>
      <c r="B5" s="3"/>
      <c r="C5" s="3"/>
      <c r="D5" s="3"/>
      <c r="E5" s="3"/>
      <c r="F5" s="3"/>
      <c r="G5" s="3"/>
      <c r="H5" s="3"/>
      <c r="I5" s="3"/>
      <c r="J5" s="3">
        <f>+AE5-SUM(K5:M5)</f>
        <v>791</v>
      </c>
      <c r="K5" s="3">
        <v>847</v>
      </c>
      <c r="L5" s="3">
        <v>842</v>
      </c>
      <c r="M5" s="3">
        <v>909</v>
      </c>
      <c r="N5" s="3">
        <v>879</v>
      </c>
      <c r="O5" s="3">
        <v>871</v>
      </c>
      <c r="P5" s="3">
        <v>899</v>
      </c>
      <c r="Q5" s="3">
        <f t="shared" si="1"/>
        <v>932</v>
      </c>
      <c r="R5" s="3">
        <v>934</v>
      </c>
      <c r="S5" s="3"/>
      <c r="T5" s="3"/>
      <c r="AD5" s="1">
        <v>2957</v>
      </c>
      <c r="AE5" s="1">
        <v>3389</v>
      </c>
      <c r="AF5" s="1">
        <v>3581</v>
      </c>
    </row>
    <row r="6" spans="1:42" s="9" customFormat="1" x14ac:dyDescent="0.2">
      <c r="A6" s="9" t="s">
        <v>0</v>
      </c>
      <c r="J6" s="9">
        <f>+SUM(J3:J5)</f>
        <v>7836</v>
      </c>
      <c r="K6" s="9">
        <f>+SUM(K3:K5)</f>
        <v>8754</v>
      </c>
      <c r="L6" s="9">
        <f>+SUM(L3:L5)</f>
        <v>9302</v>
      </c>
      <c r="M6" s="9">
        <f>+SUM(M3:M5)</f>
        <v>9456</v>
      </c>
      <c r="N6" s="9">
        <f>+SUM(N3:N5)</f>
        <v>8955</v>
      </c>
      <c r="O6" s="9">
        <f>+SUM(O3:O5)</f>
        <v>9093</v>
      </c>
      <c r="P6" s="9">
        <f>+SUM(P3:P5)</f>
        <v>9842</v>
      </c>
      <c r="Q6" s="9">
        <f>+SUM(Q3:Q5)</f>
        <v>10812</v>
      </c>
      <c r="R6" s="9">
        <f>+SUM(R3:R5)</f>
        <v>9934</v>
      </c>
      <c r="AD6" s="9">
        <f>+SUM(AD3:AD5)</f>
        <v>29139</v>
      </c>
      <c r="AE6" s="9">
        <f>+SUM(AE3:AE5)</f>
        <v>35348</v>
      </c>
      <c r="AF6" s="9">
        <f>+SUM(AF3:AF5)</f>
        <v>38702</v>
      </c>
    </row>
    <row r="7" spans="1:42" s="10" customFormat="1" x14ac:dyDescent="0.2">
      <c r="A7" s="10" t="s">
        <v>41</v>
      </c>
      <c r="J7" s="3">
        <f t="shared" ref="J7:J11" si="2">+AE7-SUM(K7:M7)</f>
        <v>2118</v>
      </c>
      <c r="K7" s="10">
        <v>2626</v>
      </c>
      <c r="L7" s="10">
        <v>2443</v>
      </c>
      <c r="M7" s="10">
        <v>2713</v>
      </c>
      <c r="N7" s="10">
        <v>2465</v>
      </c>
      <c r="O7" s="10">
        <v>2302</v>
      </c>
      <c r="P7" s="10">
        <v>2625</v>
      </c>
      <c r="Q7" s="3">
        <f t="shared" si="1"/>
        <v>2949</v>
      </c>
      <c r="R7" s="10">
        <v>2335</v>
      </c>
      <c r="AD7" s="10">
        <v>8151</v>
      </c>
      <c r="AE7" s="10">
        <v>9900</v>
      </c>
      <c r="AF7" s="10">
        <v>10341</v>
      </c>
    </row>
    <row r="8" spans="1:42" x14ac:dyDescent="0.2">
      <c r="A8" s="1" t="s">
        <v>40</v>
      </c>
      <c r="J8" s="3">
        <f t="shared" si="2"/>
        <v>2880</v>
      </c>
      <c r="K8" s="1">
        <v>3066</v>
      </c>
      <c r="L8" s="1">
        <v>3549</v>
      </c>
      <c r="M8" s="1">
        <v>3544</v>
      </c>
      <c r="N8" s="1">
        <v>3281</v>
      </c>
      <c r="O8" s="1">
        <v>3273</v>
      </c>
      <c r="P8" s="1">
        <v>3601</v>
      </c>
      <c r="Q8" s="3">
        <f t="shared" si="1"/>
        <v>3812</v>
      </c>
      <c r="R8" s="1">
        <v>3660</v>
      </c>
      <c r="AD8" s="1">
        <v>10836</v>
      </c>
      <c r="AE8" s="1">
        <v>13039</v>
      </c>
      <c r="AF8" s="1">
        <v>13967</v>
      </c>
    </row>
    <row r="9" spans="1:42" x14ac:dyDescent="0.2">
      <c r="A9" s="1" t="s">
        <v>1</v>
      </c>
      <c r="J9" s="1">
        <f>+J6-SUM(J7:J8)</f>
        <v>2838</v>
      </c>
      <c r="K9" s="1">
        <f>+K6-SUM(K7:K8)</f>
        <v>3062</v>
      </c>
      <c r="L9" s="1">
        <f>+L6-SUM(L7:L8)</f>
        <v>3310</v>
      </c>
      <c r="M9" s="1">
        <f>+M6-SUM(M7:M8)</f>
        <v>3199</v>
      </c>
      <c r="N9" s="1">
        <f>+N6-SUM(N7:N8)</f>
        <v>3209</v>
      </c>
      <c r="O9" s="1">
        <f>+O6-SUM(O7:O8)</f>
        <v>3518</v>
      </c>
      <c r="P9" s="1">
        <f>+P6-SUM(P7:P8)</f>
        <v>3616</v>
      </c>
      <c r="Q9" s="1">
        <f>+Q6-SUM(Q7:Q8)</f>
        <v>4051</v>
      </c>
      <c r="R9" s="1">
        <f>+R6-SUM(R7:R8)</f>
        <v>3939</v>
      </c>
      <c r="AD9" s="1">
        <f>+AD6-SUM(AD7:AD8)</f>
        <v>10152</v>
      </c>
      <c r="AE9" s="1">
        <f>+AE6-SUM(AE7:AE8)</f>
        <v>12409</v>
      </c>
      <c r="AF9" s="1">
        <f>+AF6-SUM(AF7:AF8)</f>
        <v>14394</v>
      </c>
    </row>
    <row r="10" spans="1:42" x14ac:dyDescent="0.2">
      <c r="A10" s="1" t="s">
        <v>2</v>
      </c>
      <c r="J10" s="3">
        <f t="shared" si="2"/>
        <v>932</v>
      </c>
      <c r="K10" s="1">
        <v>913</v>
      </c>
      <c r="L10" s="1">
        <v>1001</v>
      </c>
      <c r="M10" s="1">
        <v>1199</v>
      </c>
      <c r="N10" s="1">
        <v>1026</v>
      </c>
      <c r="O10" s="1">
        <v>924</v>
      </c>
      <c r="P10" s="1">
        <v>1330</v>
      </c>
      <c r="Q10" s="3">
        <f t="shared" si="1"/>
        <v>1157</v>
      </c>
      <c r="R10" s="1">
        <v>876</v>
      </c>
      <c r="AD10" s="1">
        <v>3672</v>
      </c>
      <c r="AE10" s="1">
        <v>4045</v>
      </c>
      <c r="AF10" s="1">
        <v>4437</v>
      </c>
    </row>
    <row r="11" spans="1:42" x14ac:dyDescent="0.2">
      <c r="A11" s="1" t="s">
        <v>3</v>
      </c>
      <c r="J11" s="3">
        <f t="shared" si="2"/>
        <v>229</v>
      </c>
      <c r="K11" s="1">
        <v>239</v>
      </c>
      <c r="L11" s="1">
        <v>247</v>
      </c>
      <c r="M11" s="1">
        <v>296</v>
      </c>
      <c r="N11" s="1">
        <v>270</v>
      </c>
      <c r="O11" s="1">
        <v>300</v>
      </c>
      <c r="P11" s="1">
        <v>331</v>
      </c>
      <c r="Q11" s="3">
        <f t="shared" si="1"/>
        <v>385</v>
      </c>
      <c r="R11" s="1">
        <v>359</v>
      </c>
      <c r="AD11" s="1">
        <v>808</v>
      </c>
      <c r="AE11" s="1">
        <v>1011</v>
      </c>
      <c r="AF11" s="1">
        <v>1286</v>
      </c>
    </row>
    <row r="12" spans="1:42" x14ac:dyDescent="0.2">
      <c r="A12" s="1" t="s">
        <v>4</v>
      </c>
      <c r="J12" s="1">
        <f>+SUM(J10:J11)</f>
        <v>1161</v>
      </c>
      <c r="K12" s="1">
        <f>+SUM(K10:K11)</f>
        <v>1152</v>
      </c>
      <c r="L12" s="1">
        <f>+SUM(L10:L11)</f>
        <v>1248</v>
      </c>
      <c r="M12" s="1">
        <f>+SUM(M10:M11)</f>
        <v>1495</v>
      </c>
      <c r="N12" s="1">
        <f>+SUM(N10:N11)</f>
        <v>1296</v>
      </c>
      <c r="O12" s="1">
        <f>+SUM(O10:O11)</f>
        <v>1224</v>
      </c>
      <c r="P12" s="1">
        <f>+SUM(P10:P11)</f>
        <v>1661</v>
      </c>
      <c r="Q12" s="1">
        <f>+SUM(Q10:Q11)</f>
        <v>1542</v>
      </c>
      <c r="R12" s="1">
        <f>+SUM(R10:R11)</f>
        <v>1235</v>
      </c>
      <c r="AD12" s="1">
        <f>+SUM(AD10:AD11)</f>
        <v>4480</v>
      </c>
      <c r="AE12" s="1">
        <f>+SUM(AE10:AE11)</f>
        <v>5056</v>
      </c>
      <c r="AF12" s="1">
        <f>+SUM(AF10:AF11)</f>
        <v>5723</v>
      </c>
    </row>
    <row r="13" spans="1:42" s="9" customFormat="1" x14ac:dyDescent="0.2">
      <c r="A13" s="9" t="s">
        <v>5</v>
      </c>
      <c r="J13" s="9">
        <f>+J9-J12</f>
        <v>1677</v>
      </c>
      <c r="K13" s="9">
        <f>+K9-K12</f>
        <v>1910</v>
      </c>
      <c r="L13" s="9">
        <f>+L9-L12</f>
        <v>2062</v>
      </c>
      <c r="M13" s="9">
        <f>+M9-M12</f>
        <v>1704</v>
      </c>
      <c r="N13" s="9">
        <f>+N9-N12</f>
        <v>1913</v>
      </c>
      <c r="O13" s="9">
        <f>+O9-O12</f>
        <v>2294</v>
      </c>
      <c r="P13" s="9">
        <f>+P9-P12</f>
        <v>1955</v>
      </c>
      <c r="Q13" s="9">
        <f>+Q9-Q12</f>
        <v>2509</v>
      </c>
      <c r="R13" s="9">
        <f>+R9-R12</f>
        <v>2704</v>
      </c>
      <c r="AD13" s="9">
        <f>+AD9-AD12</f>
        <v>5672</v>
      </c>
      <c r="AE13" s="9">
        <f>+AE9-AE12</f>
        <v>7353</v>
      </c>
      <c r="AF13" s="9">
        <f>+AF9-AF12</f>
        <v>8671</v>
      </c>
    </row>
    <row r="14" spans="1:42" x14ac:dyDescent="0.2">
      <c r="A14" s="1" t="s">
        <v>6</v>
      </c>
      <c r="J14" s="3">
        <f t="shared" ref="J14" si="3">+AE14-SUM(K14:M14)</f>
        <v>214</v>
      </c>
      <c r="K14" s="1">
        <v>253</v>
      </c>
      <c r="L14" s="1">
        <v>26</v>
      </c>
      <c r="M14" s="1">
        <v>501</v>
      </c>
      <c r="N14" s="1">
        <v>244</v>
      </c>
      <c r="O14" s="1">
        <v>125</v>
      </c>
      <c r="P14" s="1">
        <v>198</v>
      </c>
      <c r="Q14" s="3">
        <f t="shared" ref="Q14" si="4">+AF14-SUM(N14:P14)</f>
        <v>395</v>
      </c>
      <c r="R14" s="1">
        <v>283</v>
      </c>
      <c r="AD14" s="1">
        <v>169</v>
      </c>
      <c r="AE14" s="1">
        <v>994</v>
      </c>
      <c r="AF14" s="1">
        <v>962</v>
      </c>
    </row>
    <row r="15" spans="1:42" s="9" customFormat="1" x14ac:dyDescent="0.2">
      <c r="A15" s="9" t="s">
        <v>7</v>
      </c>
      <c r="J15" s="9">
        <f>+J13-J14</f>
        <v>1463</v>
      </c>
      <c r="K15" s="9">
        <f>+K13-K14</f>
        <v>1657</v>
      </c>
      <c r="L15" s="9">
        <f>+L13-L14</f>
        <v>2036</v>
      </c>
      <c r="M15" s="9">
        <f>+M13-M14</f>
        <v>1203</v>
      </c>
      <c r="N15" s="9">
        <f>+N13-N14</f>
        <v>1669</v>
      </c>
      <c r="O15" s="9">
        <f>+O13-O14</f>
        <v>2169</v>
      </c>
      <c r="P15" s="9">
        <f>+P13-P14</f>
        <v>1757</v>
      </c>
      <c r="Q15" s="9">
        <f>+Q13-Q14</f>
        <v>2114</v>
      </c>
      <c r="R15" s="9">
        <f>+R13-R14</f>
        <v>2421</v>
      </c>
      <c r="AD15" s="9">
        <f>+AD13-AD14</f>
        <v>5503</v>
      </c>
      <c r="AE15" s="9">
        <f>+AE13-AE14</f>
        <v>6359</v>
      </c>
      <c r="AF15" s="9">
        <f>+AF13-AF14</f>
        <v>7709</v>
      </c>
    </row>
    <row r="16" spans="1:42" s="5" customFormat="1" x14ac:dyDescent="0.2">
      <c r="A16" s="5" t="s">
        <v>8</v>
      </c>
      <c r="J16" s="5">
        <f>+J15/J17</f>
        <v>1.3441551821369546</v>
      </c>
      <c r="K16" s="5">
        <f>+K15/K17</f>
        <v>1.5223958556397363</v>
      </c>
      <c r="L16" s="5">
        <f>+L15/L17</f>
        <v>1.8706083054209433</v>
      </c>
      <c r="M16" s="5">
        <f>+M15/M17</f>
        <v>1.1052759289888971</v>
      </c>
      <c r="N16" s="5">
        <f>+N15/N17</f>
        <v>1.554449241994714</v>
      </c>
      <c r="O16" s="5">
        <f>+O15/O17</f>
        <v>2.0003485789542137</v>
      </c>
      <c r="P16" s="5">
        <f>+P15/P17</f>
        <v>1.6234036163060919</v>
      </c>
      <c r="Q16" s="5">
        <f>+Q15/Q17</f>
        <v>2.0047957122225908</v>
      </c>
      <c r="R16" s="5">
        <f>+R15/R17</f>
        <v>2.2702834997906103</v>
      </c>
      <c r="AD16" s="5">
        <f>+AD15/AD17</f>
        <v>5.0559712695144654</v>
      </c>
      <c r="AE16" s="5">
        <f>+AE15/AE17</f>
        <v>5.842435272186532</v>
      </c>
      <c r="AF16" s="5">
        <f>+AF15/AF17</f>
        <v>7.1798976671882873</v>
      </c>
    </row>
    <row r="17" spans="1:32" x14ac:dyDescent="0.2">
      <c r="A17" s="1" t="s">
        <v>9</v>
      </c>
      <c r="J17" s="1">
        <f>+AE17*4-SUM(K17:M17)</f>
        <v>1088.4159950000003</v>
      </c>
      <c r="K17" s="1">
        <v>1088.4159950000001</v>
      </c>
      <c r="L17" s="1">
        <v>1088.4159950000001</v>
      </c>
      <c r="M17" s="1">
        <v>1088.4159950000001</v>
      </c>
      <c r="N17" s="1">
        <v>1073.6921830000001</v>
      </c>
      <c r="O17" s="1">
        <v>1084.3110160000001</v>
      </c>
      <c r="P17" s="1">
        <v>1082.2940040000001</v>
      </c>
      <c r="Q17" s="1">
        <f>+AF17*4-SUM(N17:P17)</f>
        <v>1054.4715290000004</v>
      </c>
      <c r="R17" s="1">
        <v>1066.386643</v>
      </c>
      <c r="AD17" s="1">
        <v>1088.4159950000001</v>
      </c>
      <c r="AE17" s="1">
        <v>1088.4159950000001</v>
      </c>
      <c r="AF17" s="1">
        <v>1073.6921830000001</v>
      </c>
    </row>
    <row r="19" spans="1:32" s="4" customFormat="1" x14ac:dyDescent="0.2">
      <c r="A19" s="4" t="s">
        <v>10</v>
      </c>
      <c r="J19" s="4">
        <f>+J9/J6</f>
        <v>0.36217457886676874</v>
      </c>
      <c r="K19" s="4">
        <f>+K9/K6</f>
        <v>0.3497829563628056</v>
      </c>
      <c r="L19" s="4">
        <f>+L9/L6</f>
        <v>0.35583745431090086</v>
      </c>
      <c r="M19" s="4">
        <f>+M9/M6</f>
        <v>0.33830372250423013</v>
      </c>
      <c r="N19" s="4">
        <f>+N9/N6</f>
        <v>0.3583472920156337</v>
      </c>
      <c r="O19" s="4">
        <f>+O9/O6</f>
        <v>0.38689101506653467</v>
      </c>
      <c r="P19" s="4">
        <f>+P9/P6</f>
        <v>0.36740499898394635</v>
      </c>
      <c r="Q19" s="4">
        <f>+Q9/Q6</f>
        <v>0.37467628560858307</v>
      </c>
      <c r="R19" s="4">
        <f>+R9/R6</f>
        <v>0.39651701228105496</v>
      </c>
      <c r="AD19" s="4">
        <f t="shared" ref="AD19:AE19" si="5">+AD9/AD6</f>
        <v>0.34839905281581385</v>
      </c>
      <c r="AE19" s="4">
        <f t="shared" si="5"/>
        <v>0.35105239334615818</v>
      </c>
      <c r="AF19" s="4">
        <f>+AF9/AF6</f>
        <v>0.37191876388817113</v>
      </c>
    </row>
    <row r="20" spans="1:32" s="4" customFormat="1" x14ac:dyDescent="0.2">
      <c r="A20" s="4" t="s">
        <v>11</v>
      </c>
      <c r="J20" s="4">
        <f>+J13/J6</f>
        <v>0.21401225114854516</v>
      </c>
      <c r="K20" s="4">
        <f>+K13/K6</f>
        <v>0.21818597212702764</v>
      </c>
      <c r="L20" s="4">
        <f>+L13/L6</f>
        <v>0.22167275854654914</v>
      </c>
      <c r="M20" s="4">
        <f>+M13/M6</f>
        <v>0.1802030456852792</v>
      </c>
      <c r="N20" s="4">
        <f>+N13/N6</f>
        <v>0.21362367392518147</v>
      </c>
      <c r="O20" s="4">
        <f>+O13/O6</f>
        <v>0.25228197514571649</v>
      </c>
      <c r="P20" s="4">
        <f>+P13/P6</f>
        <v>0.19863848811217233</v>
      </c>
      <c r="Q20" s="4">
        <f>+Q13/Q6</f>
        <v>0.23205697373288939</v>
      </c>
      <c r="R20" s="4">
        <f>+R13/R6</f>
        <v>0.27219649687940406</v>
      </c>
      <c r="AD20" s="4">
        <f>+AD13/AD6</f>
        <v>0.19465321390576204</v>
      </c>
      <c r="AE20" s="4">
        <f>+AE13/AE6</f>
        <v>0.20801742672852777</v>
      </c>
      <c r="AF20" s="4">
        <f>+AF13/AF6</f>
        <v>0.22404526897834737</v>
      </c>
    </row>
    <row r="21" spans="1:32" s="4" customFormat="1" x14ac:dyDescent="0.2">
      <c r="A21" s="4" t="s">
        <v>12</v>
      </c>
      <c r="J21" s="4">
        <f>+J15/J6</f>
        <v>0.18670239918325676</v>
      </c>
      <c r="K21" s="4">
        <f>+K15/K6</f>
        <v>0.189284898332191</v>
      </c>
      <c r="L21" s="4">
        <f>+L15/L6</f>
        <v>0.21887766071812514</v>
      </c>
      <c r="M21" s="4">
        <f>+M15/M6</f>
        <v>0.12722081218274112</v>
      </c>
      <c r="N21" s="4">
        <f>+N15/N6</f>
        <v>0.18637632607481855</v>
      </c>
      <c r="O21" s="4">
        <f>+O15/O6</f>
        <v>0.23853513691850875</v>
      </c>
      <c r="P21" s="4">
        <f>+P15/P6</f>
        <v>0.17852062588904694</v>
      </c>
      <c r="Q21" s="4">
        <f>+Q15/Q6</f>
        <v>0.19552349241583425</v>
      </c>
      <c r="R21" s="4">
        <f>+R15/R6</f>
        <v>0.243708475941212</v>
      </c>
      <c r="AD21" s="4">
        <f>+AD15/AD6</f>
        <v>0.18885342667902125</v>
      </c>
      <c r="AE21" s="4">
        <f>+AE15/AE6</f>
        <v>0.17989702387688131</v>
      </c>
      <c r="AF21" s="4">
        <f>+AF15/AF6</f>
        <v>0.19918867242002997</v>
      </c>
    </row>
    <row r="22" spans="1:32" s="4" customFormat="1" x14ac:dyDescent="0.2">
      <c r="A22" s="4" t="s">
        <v>13</v>
      </c>
      <c r="J22" s="4">
        <f>+J14/J13</f>
        <v>0.12760882528324388</v>
      </c>
      <c r="K22" s="4">
        <f>+K14/K13</f>
        <v>0.1324607329842932</v>
      </c>
      <c r="L22" s="4">
        <f>+L14/L13</f>
        <v>1.2609117361784675E-2</v>
      </c>
      <c r="M22" s="4">
        <f>+M14/M13</f>
        <v>0.29401408450704225</v>
      </c>
      <c r="N22" s="4">
        <f>+N14/N13</f>
        <v>0.12754835337166753</v>
      </c>
      <c r="O22" s="4">
        <f>+O14/O13</f>
        <v>5.4489973844812557E-2</v>
      </c>
      <c r="P22" s="4">
        <f>+P14/P13</f>
        <v>0.10127877237851662</v>
      </c>
      <c r="Q22" s="4">
        <f>+Q14/Q13</f>
        <v>0.15743324033479475</v>
      </c>
      <c r="R22" s="4">
        <f>+R14/R13</f>
        <v>0.10465976331360946</v>
      </c>
      <c r="AD22" s="4">
        <f>+AD14/AD13</f>
        <v>2.9795486600846261E-2</v>
      </c>
      <c r="AE22" s="4">
        <f>+AE14/AE13</f>
        <v>0.13518291853665171</v>
      </c>
      <c r="AF22" s="4">
        <f>+AF14/AF13</f>
        <v>0.11094452773613193</v>
      </c>
    </row>
    <row r="23" spans="1:32" s="4" customFormat="1" x14ac:dyDescent="0.2"/>
    <row r="24" spans="1:32" s="11" customFormat="1" x14ac:dyDescent="0.2">
      <c r="A24" s="11" t="s">
        <v>14</v>
      </c>
      <c r="J24" s="11" t="e">
        <f>+J6/F6-1</f>
        <v>#DIV/0!</v>
      </c>
      <c r="K24" s="11" t="e">
        <f>+K6/G6-1</f>
        <v>#DIV/0!</v>
      </c>
      <c r="L24" s="11" t="e">
        <f>+L6/H6-1</f>
        <v>#DIV/0!</v>
      </c>
      <c r="M24" s="11" t="e">
        <f>+M6/I6-1</f>
        <v>#DIV/0!</v>
      </c>
      <c r="N24" s="11">
        <f>+N6/J6-1</f>
        <v>0.14280245022970894</v>
      </c>
      <c r="O24" s="11">
        <f>+O6/K6-1</f>
        <v>3.8725154215215829E-2</v>
      </c>
      <c r="P24" s="11">
        <f>+P6/L6-1</f>
        <v>5.8052031821113736E-2</v>
      </c>
      <c r="Q24" s="11">
        <f>+Q6/M6-1</f>
        <v>0.14340101522842641</v>
      </c>
      <c r="R24" s="11">
        <f>+R6/N6-1</f>
        <v>0.10932439977666109</v>
      </c>
      <c r="AD24" s="11" t="e">
        <f>+AD6/AC6-1</f>
        <v>#DIV/0!</v>
      </c>
      <c r="AE24" s="11">
        <f>+AE6/AD6-1</f>
        <v>0.21308212361440004</v>
      </c>
      <c r="AF24" s="11">
        <f>+AF6/AE6-1</f>
        <v>9.488514201652154E-2</v>
      </c>
    </row>
    <row r="26" spans="1:32" x14ac:dyDescent="0.2">
      <c r="A26" s="1" t="s">
        <v>42</v>
      </c>
      <c r="K26" s="1">
        <v>1564</v>
      </c>
      <c r="L26" s="1">
        <v>3354</v>
      </c>
      <c r="M26" s="1">
        <v>1255</v>
      </c>
      <c r="N26" s="1">
        <v>1629</v>
      </c>
      <c r="O26" s="1">
        <v>2586</v>
      </c>
      <c r="P26" s="1">
        <v>4499</v>
      </c>
      <c r="Q26" s="1">
        <v>1318</v>
      </c>
      <c r="R26" s="1">
        <v>1543</v>
      </c>
      <c r="AD26" s="1">
        <v>4027</v>
      </c>
      <c r="AE26" s="1">
        <v>4609</v>
      </c>
      <c r="AF26" s="1">
        <v>5817</v>
      </c>
    </row>
    <row r="27" spans="1:32" x14ac:dyDescent="0.2">
      <c r="A27" s="1" t="s">
        <v>43</v>
      </c>
      <c r="K27" s="1">
        <v>-390</v>
      </c>
      <c r="L27" s="1">
        <v>-612</v>
      </c>
      <c r="M27" s="1">
        <v>-250</v>
      </c>
      <c r="N27" s="1">
        <v>-204</v>
      </c>
      <c r="O27" s="1">
        <v>-499</v>
      </c>
      <c r="P27" s="1">
        <v>-765</v>
      </c>
      <c r="Q27" s="1">
        <v>-267</v>
      </c>
      <c r="R27" s="1">
        <v>-208</v>
      </c>
      <c r="AD27" s="1">
        <v>-662</v>
      </c>
      <c r="AE27" s="1">
        <v>-862</v>
      </c>
      <c r="AF27" s="1">
        <v>-1032</v>
      </c>
    </row>
    <row r="28" spans="1:32" x14ac:dyDescent="0.2">
      <c r="A28" s="1" t="s">
        <v>44</v>
      </c>
      <c r="K28" s="1">
        <f t="shared" ref="K28" si="6">+K26+K27</f>
        <v>1174</v>
      </c>
      <c r="L28" s="1">
        <f t="shared" ref="L28:M28" si="7">+L26+L27</f>
        <v>2742</v>
      </c>
      <c r="M28" s="1">
        <f t="shared" si="7"/>
        <v>1005</v>
      </c>
      <c r="N28" s="1">
        <f t="shared" ref="N28:Q28" si="8">+N26+N27</f>
        <v>1425</v>
      </c>
      <c r="O28" s="1">
        <f t="shared" si="8"/>
        <v>2087</v>
      </c>
      <c r="P28" s="1">
        <f t="shared" si="8"/>
        <v>3734</v>
      </c>
      <c r="Q28" s="1">
        <f t="shared" si="8"/>
        <v>1051</v>
      </c>
      <c r="R28" s="1">
        <f>+R26+R27</f>
        <v>1335</v>
      </c>
      <c r="AD28" s="1">
        <f t="shared" ref="AD28:AE28" si="9">+AD26+AD27</f>
        <v>3365</v>
      </c>
      <c r="AE28" s="1">
        <f t="shared" si="9"/>
        <v>3747</v>
      </c>
      <c r="AF28" s="1">
        <f>+AF26+AF27</f>
        <v>4785</v>
      </c>
    </row>
    <row r="29" spans="1:32" x14ac:dyDescent="0.2">
      <c r="A29" s="1" t="s">
        <v>45</v>
      </c>
      <c r="N29" s="1">
        <f t="shared" ref="N29:Q29" si="10">+SUM(K28:N28)</f>
        <v>6346</v>
      </c>
      <c r="O29" s="1">
        <f t="shared" si="10"/>
        <v>7259</v>
      </c>
      <c r="P29" s="1">
        <f t="shared" si="10"/>
        <v>8251</v>
      </c>
      <c r="Q29" s="1">
        <f t="shared" si="10"/>
        <v>8297</v>
      </c>
      <c r="R29" s="1">
        <f>+SUM(O28:R28)</f>
        <v>8207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</dc:creator>
  <cp:lastModifiedBy>Fidel</cp:lastModifiedBy>
  <dcterms:created xsi:type="dcterms:W3CDTF">2025-05-04T12:38:58Z</dcterms:created>
  <dcterms:modified xsi:type="dcterms:W3CDTF">2025-05-04T14:11:15Z</dcterms:modified>
</cp:coreProperties>
</file>