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5EA08A0B-90E4-4335-B15C-7ACBD51E42C2}" xr6:coauthVersionLast="47" xr6:coauthVersionMax="47" xr10:uidLastSave="{00000000-0000-0000-0000-000000000000}"/>
  <bookViews>
    <workbookView xWindow="14445" yWindow="45" windowWidth="14235" windowHeight="15495" xr2:uid="{26D095E8-D1DC-46AE-A394-BB6E7532ED7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8" i="2" l="1"/>
  <c r="P58" i="2"/>
  <c r="O58" i="2"/>
  <c r="N58" i="2"/>
  <c r="R58" i="2"/>
  <c r="N56" i="2"/>
  <c r="N55" i="2"/>
  <c r="R56" i="2"/>
  <c r="R55" i="2"/>
  <c r="P57" i="2"/>
  <c r="O57" i="2"/>
  <c r="M57" i="2"/>
  <c r="L57" i="2"/>
  <c r="K57" i="2"/>
  <c r="Q57" i="2"/>
  <c r="AG57" i="2"/>
  <c r="AF57" i="2"/>
  <c r="AH57" i="2"/>
  <c r="L7" i="1"/>
  <c r="S6" i="2"/>
  <c r="L4" i="1"/>
  <c r="L5" i="1" s="1"/>
  <c r="S11" i="2"/>
  <c r="N23" i="2"/>
  <c r="N20" i="2"/>
  <c r="N18" i="2"/>
  <c r="N16" i="2"/>
  <c r="N14" i="2"/>
  <c r="N12" i="2"/>
  <c r="N10" i="2"/>
  <c r="N9" i="2"/>
  <c r="N8" i="2"/>
  <c r="R23" i="2"/>
  <c r="R20" i="2"/>
  <c r="R18" i="2"/>
  <c r="R16" i="2"/>
  <c r="R14" i="2"/>
  <c r="R12" i="2"/>
  <c r="R10" i="2"/>
  <c r="R9" i="2"/>
  <c r="R8" i="2"/>
  <c r="K11" i="2"/>
  <c r="K30" i="2" s="1"/>
  <c r="L11" i="2"/>
  <c r="L15" i="2" s="1"/>
  <c r="P11" i="2"/>
  <c r="M11" i="2"/>
  <c r="M30" i="2" s="1"/>
  <c r="O11" i="2"/>
  <c r="O15" i="2" s="1"/>
  <c r="O17" i="2" s="1"/>
  <c r="Q11" i="2"/>
  <c r="Q15" i="2" s="1"/>
  <c r="AF13" i="2"/>
  <c r="AF11" i="2"/>
  <c r="AF30" i="2" s="1"/>
  <c r="AG13" i="2"/>
  <c r="N13" i="2" s="1"/>
  <c r="AG11" i="2"/>
  <c r="AH13" i="2"/>
  <c r="R13" i="2" s="1"/>
  <c r="AH11" i="2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N57" i="2" l="1"/>
  <c r="R57" i="2"/>
  <c r="L8" i="1"/>
  <c r="L10" i="1" s="1"/>
  <c r="N11" i="2"/>
  <c r="N30" i="2" s="1"/>
  <c r="R11" i="2"/>
  <c r="R15" i="2" s="1"/>
  <c r="R25" i="2" s="1"/>
  <c r="AH15" i="2"/>
  <c r="AH17" i="2" s="1"/>
  <c r="S30" i="2"/>
  <c r="S15" i="2"/>
  <c r="O30" i="2"/>
  <c r="K15" i="2"/>
  <c r="L17" i="2"/>
  <c r="L25" i="2"/>
  <c r="L30" i="2"/>
  <c r="P30" i="2"/>
  <c r="P15" i="2"/>
  <c r="M15" i="2"/>
  <c r="Q30" i="2"/>
  <c r="Q25" i="2"/>
  <c r="Q17" i="2"/>
  <c r="AF15" i="2"/>
  <c r="AG30" i="2"/>
  <c r="AG15" i="2"/>
  <c r="AH30" i="2"/>
  <c r="AH25" i="2"/>
  <c r="O26" i="2"/>
  <c r="O19" i="2"/>
  <c r="O25" i="2"/>
  <c r="N15" i="2" l="1"/>
  <c r="N17" i="2" s="1"/>
  <c r="R30" i="2"/>
  <c r="R17" i="2"/>
  <c r="R26" i="2" s="1"/>
  <c r="S25" i="2"/>
  <c r="S17" i="2"/>
  <c r="K25" i="2"/>
  <c r="K17" i="2"/>
  <c r="L26" i="2"/>
  <c r="L19" i="2"/>
  <c r="P17" i="2"/>
  <c r="P25" i="2"/>
  <c r="M17" i="2"/>
  <c r="M25" i="2"/>
  <c r="O21" i="2"/>
  <c r="O22" i="2" s="1"/>
  <c r="O28" i="2"/>
  <c r="Q26" i="2"/>
  <c r="Q19" i="2"/>
  <c r="AF25" i="2"/>
  <c r="AF17" i="2"/>
  <c r="AG17" i="2"/>
  <c r="AG25" i="2"/>
  <c r="AH26" i="2"/>
  <c r="AH19" i="2"/>
  <c r="R19" i="2" l="1"/>
  <c r="R21" i="2" s="1"/>
  <c r="N25" i="2"/>
  <c r="N19" i="2"/>
  <c r="N26" i="2"/>
  <c r="S26" i="2"/>
  <c r="S19" i="2"/>
  <c r="K19" i="2"/>
  <c r="K26" i="2"/>
  <c r="L28" i="2"/>
  <c r="L21" i="2"/>
  <c r="P19" i="2"/>
  <c r="P26" i="2"/>
  <c r="M26" i="2"/>
  <c r="M19" i="2"/>
  <c r="AH21" i="2"/>
  <c r="AH27" i="2" s="1"/>
  <c r="AH28" i="2"/>
  <c r="O27" i="2"/>
  <c r="Q21" i="2"/>
  <c r="Q27" i="2" s="1"/>
  <c r="Q28" i="2"/>
  <c r="AF19" i="2"/>
  <c r="AF26" i="2"/>
  <c r="AG19" i="2"/>
  <c r="AG26" i="2"/>
  <c r="R28" i="2" l="1"/>
  <c r="R27" i="2"/>
  <c r="R22" i="2"/>
  <c r="N28" i="2"/>
  <c r="N21" i="2"/>
  <c r="S21" i="2"/>
  <c r="S28" i="2"/>
  <c r="AH22" i="2"/>
  <c r="K28" i="2"/>
  <c r="K21" i="2"/>
  <c r="L27" i="2"/>
  <c r="L22" i="2"/>
  <c r="P21" i="2"/>
  <c r="P28" i="2"/>
  <c r="M28" i="2"/>
  <c r="M21" i="2"/>
  <c r="Q22" i="2"/>
  <c r="AF21" i="2"/>
  <c r="AF28" i="2"/>
  <c r="AG28" i="2"/>
  <c r="AG21" i="2"/>
  <c r="N27" i="2" l="1"/>
  <c r="N22" i="2"/>
  <c r="S27" i="2"/>
  <c r="S22" i="2"/>
  <c r="K22" i="2"/>
  <c r="K27" i="2"/>
  <c r="P27" i="2"/>
  <c r="P22" i="2"/>
  <c r="M27" i="2"/>
  <c r="M22" i="2"/>
  <c r="AF22" i="2"/>
  <c r="AF27" i="2"/>
  <c r="AG27" i="2"/>
  <c r="AG22" i="2"/>
</calcChain>
</file>

<file path=xl/sharedStrings.xml><?xml version="1.0" encoding="utf-8"?>
<sst xmlns="http://schemas.openxmlformats.org/spreadsheetml/2006/main" count="75" uniqueCount="71">
  <si>
    <t>Price</t>
  </si>
  <si>
    <t>Shares</t>
  </si>
  <si>
    <t>MC</t>
  </si>
  <si>
    <t>Cash</t>
  </si>
  <si>
    <t>Debt</t>
  </si>
  <si>
    <t>EV</t>
  </si>
  <si>
    <t>Revenue</t>
  </si>
  <si>
    <t>Franchised</t>
  </si>
  <si>
    <t>Company-owned</t>
  </si>
  <si>
    <t>Other</t>
  </si>
  <si>
    <t>Franchised expenses</t>
  </si>
  <si>
    <t>Company-owned expenses</t>
  </si>
  <si>
    <t>SG&amp;A</t>
  </si>
  <si>
    <t>Other restaurant expense</t>
  </si>
  <si>
    <t>OpInc</t>
  </si>
  <si>
    <t>Pretax</t>
  </si>
  <si>
    <t>Taxes</t>
  </si>
  <si>
    <t>Net income</t>
  </si>
  <si>
    <t>EPS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</si>
  <si>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</si>
  <si>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</si>
  <si>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</si>
  <si>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</si>
  <si>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</si>
  <si>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</si>
  <si>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</si>
  <si>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</si>
  <si>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</si>
  <si>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</si>
  <si>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</si>
  <si>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</si>
  <si>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</si>
  <si>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</si>
  <si>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</si>
  <si>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</si>
  <si>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Gross margin</t>
  </si>
  <si>
    <t>Operating margin</t>
  </si>
  <si>
    <t>Net margin</t>
  </si>
  <si>
    <t>Tax rate</t>
  </si>
  <si>
    <t>Revenue y/y</t>
  </si>
  <si>
    <t>Gross profit</t>
  </si>
  <si>
    <t>Net cash</t>
  </si>
  <si>
    <t>A/R</t>
  </si>
  <si>
    <t>Inventories</t>
  </si>
  <si>
    <t>Prepaid</t>
  </si>
  <si>
    <t>Investments</t>
  </si>
  <si>
    <t>Goodwill</t>
  </si>
  <si>
    <t>Miscellaneous</t>
  </si>
  <si>
    <t>PP&amp;E</t>
  </si>
  <si>
    <t>D&amp;A</t>
  </si>
  <si>
    <t>Lease</t>
  </si>
  <si>
    <t>Assets</t>
  </si>
  <si>
    <t>A/P</t>
  </si>
  <si>
    <t>Other taxes</t>
  </si>
  <si>
    <t>Income taxes</t>
  </si>
  <si>
    <t>Accrued interest</t>
  </si>
  <si>
    <t>Accrued payroll</t>
  </si>
  <si>
    <t>DR</t>
  </si>
  <si>
    <t>Liabilties</t>
  </si>
  <si>
    <t>S/E</t>
  </si>
  <si>
    <t>L+S/E</t>
  </si>
  <si>
    <t>Interest</t>
  </si>
  <si>
    <t>Q125</t>
  </si>
  <si>
    <t>U.S.</t>
  </si>
  <si>
    <t>Total Stores</t>
  </si>
  <si>
    <t>Main</t>
  </si>
  <si>
    <t>New openend</t>
  </si>
  <si>
    <t>CFFO</t>
  </si>
  <si>
    <t>CapEx</t>
  </si>
  <si>
    <t>FCF</t>
  </si>
  <si>
    <t>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</si>
</sst>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/mm/yy;@"/>
    <numFmt numFmtId="167" formatCode="0\x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166" fontId="0" fillId="0" borderId="0" xfId="0" applyNumberFormat="1"/>
    <xf numFmtId="167" fontId="0" fillId="0" borderId="0" xfId="0" applyNumberFormat="1"/>
    <xf numFmtId="3" fontId="0" fillId="0" borderId="0" xfId="0" applyNumberFormat="1" applyAlignment="1"/>
    <xf numFmtId="166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28575</xdr:colOff>
      <xdr:row>0</xdr:row>
      <xdr:rowOff>28575</xdr:rowOff>
    </xdr:from>
    <xdr:to>
      <xdr:col>34</xdr:col>
      <xdr:colOff>28575</xdr:colOff>
      <xdr:row>58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ABDFA65-9BC5-1DD0-2C1E-224ADCB3FC6F}"/>
            </a:ext>
          </a:extLst>
        </xdr:cNvPr>
        <xdr:cNvCxnSpPr/>
      </xdr:nvCxnSpPr>
      <xdr:spPr>
        <a:xfrm>
          <a:off x="18830925" y="28575"/>
          <a:ext cx="0" cy="90868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0</xdr:row>
      <xdr:rowOff>0</xdr:rowOff>
    </xdr:from>
    <xdr:to>
      <xdr:col>19</xdr:col>
      <xdr:colOff>19050</xdr:colOff>
      <xdr:row>58</xdr:row>
      <xdr:rowOff>19050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CA7E73D-97C6-4266-A2AE-646833703A30}"/>
            </a:ext>
          </a:extLst>
        </xdr:cNvPr>
        <xdr:cNvCxnSpPr/>
      </xdr:nvCxnSpPr>
      <xdr:spPr>
        <a:xfrm>
          <a:off x="12115800" y="0"/>
          <a:ext cx="0" cy="86010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1155-535C-46D5-87BC-77E25B129B91}">
  <dimension ref="K3:L10"/>
  <sheetViews>
    <sheetView tabSelected="1" workbookViewId="0">
      <selection activeCell="E30" sqref="E30"/>
    </sheetView>
  </sheetViews>
  <sheetFormatPr defaultRowHeight="12.75" x14ac:dyDescent="0.2"/>
  <sheetData>
    <row r="3" spans="11:12" x14ac:dyDescent="0.2">
      <c r="K3" t="s">
        <v>0</v>
      </c>
      <c r="L3" s="6">
        <v>311.95999999999998</v>
      </c>
    </row>
    <row r="4" spans="11:12" x14ac:dyDescent="0.2">
      <c r="K4" t="s">
        <v>1</v>
      </c>
      <c r="L4" s="1">
        <f>+Model!S23</f>
        <v>718.2</v>
      </c>
    </row>
    <row r="5" spans="11:12" x14ac:dyDescent="0.2">
      <c r="K5" t="s">
        <v>2</v>
      </c>
      <c r="L5" s="1">
        <f>+L3*L4</f>
        <v>224049.67199999999</v>
      </c>
    </row>
    <row r="6" spans="11:12" x14ac:dyDescent="0.2">
      <c r="K6" t="s">
        <v>3</v>
      </c>
      <c r="L6" s="1">
        <v>1085</v>
      </c>
    </row>
    <row r="7" spans="11:12" x14ac:dyDescent="0.2">
      <c r="K7" t="s">
        <v>4</v>
      </c>
      <c r="L7" s="1">
        <f>1029+38424</f>
        <v>39453</v>
      </c>
    </row>
    <row r="8" spans="11:12" x14ac:dyDescent="0.2">
      <c r="K8" t="s">
        <v>5</v>
      </c>
      <c r="L8" s="1">
        <f>+L5-L6+L7</f>
        <v>262417.67200000002</v>
      </c>
    </row>
    <row r="9" spans="11:12" x14ac:dyDescent="0.2">
      <c r="L9" s="1">
        <v>6672</v>
      </c>
    </row>
    <row r="10" spans="11:12" x14ac:dyDescent="0.2">
      <c r="L10" s="9">
        <f>+L8/L9</f>
        <v>39.331185851318949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79BC-2F7F-4430-8FEF-4591D5BDFCB6}">
  <dimension ref="A1:AW5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58" sqref="R58"/>
    </sheetView>
  </sheetViews>
  <sheetFormatPr defaultRowHeight="12.75" x14ac:dyDescent="0.2"/>
  <cols>
    <col min="1" max="1" width="5" style="1" bestFit="1" customWidth="1"/>
    <col min="2" max="2" width="23.7109375" style="1" bestFit="1" customWidth="1"/>
    <col min="3" max="7" width="9.140625" style="1" customWidth="1"/>
    <col min="8" max="16384" width="9.140625" style="1"/>
  </cols>
  <sheetData>
    <row r="1" spans="1:49" s="8" customFormat="1" x14ac:dyDescent="0.2">
      <c r="A1" s="11" t="s">
        <v>65</v>
      </c>
      <c r="K1" s="8">
        <v>45016</v>
      </c>
      <c r="L1" s="8">
        <v>45107</v>
      </c>
      <c r="M1" s="8">
        <v>45199</v>
      </c>
      <c r="N1" s="8">
        <v>45291</v>
      </c>
      <c r="O1" s="8">
        <v>45382</v>
      </c>
      <c r="P1" s="8">
        <v>45473</v>
      </c>
      <c r="Q1" s="8">
        <v>45565</v>
      </c>
      <c r="R1" s="8">
        <v>45657</v>
      </c>
      <c r="S1" s="8">
        <v>45747</v>
      </c>
      <c r="AF1" s="8">
        <v>45291</v>
      </c>
      <c r="AG1" s="8">
        <v>45291</v>
      </c>
      <c r="AH1" s="8">
        <v>45657</v>
      </c>
    </row>
    <row r="2" spans="1:49" s="3" customFormat="1" x14ac:dyDescent="0.2"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62</v>
      </c>
      <c r="X2" s="4">
        <v>2014</v>
      </c>
      <c r="Y2" s="4">
        <f>+X2+1</f>
        <v>2015</v>
      </c>
      <c r="Z2" s="4">
        <f t="shared" ref="Z2:AW2" si="0">+Y2+1</f>
        <v>2016</v>
      </c>
      <c r="AA2" s="4">
        <f t="shared" si="0"/>
        <v>2017</v>
      </c>
      <c r="AB2" s="4">
        <f t="shared" si="0"/>
        <v>2018</v>
      </c>
      <c r="AC2" s="4">
        <f t="shared" si="0"/>
        <v>2019</v>
      </c>
      <c r="AD2" s="4">
        <f t="shared" si="0"/>
        <v>2020</v>
      </c>
      <c r="AE2" s="4">
        <f t="shared" si="0"/>
        <v>2021</v>
      </c>
      <c r="AF2" s="4">
        <f t="shared" si="0"/>
        <v>2022</v>
      </c>
      <c r="AG2" s="4">
        <f t="shared" si="0"/>
        <v>2023</v>
      </c>
      <c r="AH2" s="4">
        <f t="shared" si="0"/>
        <v>2024</v>
      </c>
      <c r="AI2" s="4">
        <f t="shared" si="0"/>
        <v>2025</v>
      </c>
      <c r="AJ2" s="4">
        <f t="shared" si="0"/>
        <v>2026</v>
      </c>
      <c r="AK2" s="4">
        <f t="shared" si="0"/>
        <v>2027</v>
      </c>
      <c r="AL2" s="4">
        <f t="shared" si="0"/>
        <v>2028</v>
      </c>
      <c r="AM2" s="4">
        <f t="shared" si="0"/>
        <v>2029</v>
      </c>
      <c r="AN2" s="4">
        <f t="shared" si="0"/>
        <v>2030</v>
      </c>
      <c r="AO2" s="4">
        <f t="shared" si="0"/>
        <v>2031</v>
      </c>
      <c r="AP2" s="4">
        <f t="shared" si="0"/>
        <v>2032</v>
      </c>
      <c r="AQ2" s="4">
        <f t="shared" si="0"/>
        <v>2033</v>
      </c>
      <c r="AR2" s="4">
        <f t="shared" si="0"/>
        <v>2034</v>
      </c>
      <c r="AS2" s="4">
        <f t="shared" si="0"/>
        <v>2035</v>
      </c>
      <c r="AT2" s="4">
        <f t="shared" si="0"/>
        <v>2036</v>
      </c>
      <c r="AU2" s="4">
        <f t="shared" si="0"/>
        <v>2037</v>
      </c>
      <c r="AV2" s="4">
        <f t="shared" si="0"/>
        <v>2038</v>
      </c>
      <c r="AW2" s="4">
        <f t="shared" si="0"/>
        <v>2039</v>
      </c>
    </row>
    <row r="3" spans="1:49" s="3" customFormat="1" x14ac:dyDescent="0.2">
      <c r="B3" s="10" t="s">
        <v>63</v>
      </c>
      <c r="O3" s="3">
        <v>13469</v>
      </c>
      <c r="S3" s="3">
        <v>13569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s="3" customFormat="1" x14ac:dyDescent="0.2">
      <c r="B4" s="10" t="s">
        <v>66</v>
      </c>
      <c r="S4" s="3">
        <v>100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s="3" customFormat="1" x14ac:dyDescent="0.2">
      <c r="B5" s="10" t="s">
        <v>64</v>
      </c>
      <c r="O5" s="3">
        <v>42018</v>
      </c>
      <c r="S5" s="3">
        <v>43756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s="3" customFormat="1" x14ac:dyDescent="0.2">
      <c r="B6" s="10" t="s">
        <v>66</v>
      </c>
      <c r="S6" s="3">
        <f>+S5-O5</f>
        <v>1738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s="3" customFormat="1" x14ac:dyDescent="0.2"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">
      <c r="B8" s="1" t="s">
        <v>7</v>
      </c>
      <c r="K8" s="1">
        <v>3588</v>
      </c>
      <c r="L8" s="1">
        <v>3933</v>
      </c>
      <c r="M8" s="1">
        <v>4047</v>
      </c>
      <c r="N8" s="1">
        <f>+AG8-SUM(K8:M8)</f>
        <v>3869</v>
      </c>
      <c r="O8" s="1">
        <v>3723</v>
      </c>
      <c r="P8" s="1">
        <v>3940</v>
      </c>
      <c r="Q8" s="1">
        <v>4094</v>
      </c>
      <c r="R8" s="1">
        <f>+AH8-SUM(O8:Q8)</f>
        <v>3958</v>
      </c>
      <c r="S8" s="1">
        <v>3661</v>
      </c>
      <c r="AF8" s="1">
        <v>14106</v>
      </c>
      <c r="AG8" s="1">
        <v>15437</v>
      </c>
      <c r="AH8" s="1">
        <v>15715</v>
      </c>
    </row>
    <row r="9" spans="1:49" x14ac:dyDescent="0.2">
      <c r="B9" s="1" t="s">
        <v>8</v>
      </c>
      <c r="K9" s="1">
        <v>2224</v>
      </c>
      <c r="L9" s="1">
        <v>2487</v>
      </c>
      <c r="M9" s="1">
        <v>2556</v>
      </c>
      <c r="N9" s="1">
        <f>+AG9-SUM(K9:M9)</f>
        <v>2475</v>
      </c>
      <c r="O9" s="1">
        <v>2355</v>
      </c>
      <c r="P9" s="1">
        <v>2461</v>
      </c>
      <c r="Q9" s="1">
        <v>2656</v>
      </c>
      <c r="R9" s="1">
        <f t="shared" ref="R9:R20" si="1">+AH9-SUM(O9:Q9)</f>
        <v>2310</v>
      </c>
      <c r="S9" s="1">
        <v>2132</v>
      </c>
      <c r="AF9" s="1">
        <v>8748</v>
      </c>
      <c r="AG9" s="1">
        <v>9742</v>
      </c>
      <c r="AH9" s="1">
        <v>9782</v>
      </c>
    </row>
    <row r="10" spans="1:49" x14ac:dyDescent="0.2">
      <c r="B10" s="1" t="s">
        <v>9</v>
      </c>
      <c r="K10" s="1">
        <v>86</v>
      </c>
      <c r="L10" s="1">
        <v>77</v>
      </c>
      <c r="M10" s="1">
        <v>89</v>
      </c>
      <c r="N10" s="1">
        <f>+AG10-SUM(K10:M10)</f>
        <v>64</v>
      </c>
      <c r="O10" s="1">
        <v>91</v>
      </c>
      <c r="P10" s="1">
        <v>89</v>
      </c>
      <c r="Q10" s="1">
        <v>124</v>
      </c>
      <c r="R10" s="1">
        <f t="shared" si="1"/>
        <v>119</v>
      </c>
      <c r="S10" s="1">
        <v>162</v>
      </c>
      <c r="AF10" s="1">
        <v>328</v>
      </c>
      <c r="AG10" s="1">
        <v>316</v>
      </c>
      <c r="AH10" s="1">
        <v>423</v>
      </c>
    </row>
    <row r="11" spans="1:49" s="2" customFormat="1" x14ac:dyDescent="0.2">
      <c r="B11" s="2" t="s">
        <v>6</v>
      </c>
      <c r="K11" s="2">
        <f>+SUM(K8:K10)</f>
        <v>5898</v>
      </c>
      <c r="L11" s="2">
        <f>+SUM(L8:L10)</f>
        <v>6497</v>
      </c>
      <c r="M11" s="2">
        <f>+SUM(M8:M10)</f>
        <v>6692</v>
      </c>
      <c r="N11" s="2">
        <f>+SUM(N8:N10)</f>
        <v>6408</v>
      </c>
      <c r="O11" s="2">
        <f>+SUM(O8:O10)</f>
        <v>6169</v>
      </c>
      <c r="P11" s="2">
        <f>+SUM(P8:P10)</f>
        <v>6490</v>
      </c>
      <c r="Q11" s="2">
        <f>+SUM(Q8:Q10)</f>
        <v>6874</v>
      </c>
      <c r="R11" s="2">
        <f>+SUM(R8:R10)</f>
        <v>6387</v>
      </c>
      <c r="S11" s="2">
        <f>+SUM(S8:S10)</f>
        <v>5955</v>
      </c>
      <c r="AF11" s="2">
        <f>+SUM(AF8:AF10)</f>
        <v>23182</v>
      </c>
      <c r="AG11" s="2">
        <f>+SUM(AG8:AG10)</f>
        <v>25495</v>
      </c>
      <c r="AH11" s="2">
        <f>+SUM(AH8:AH10)</f>
        <v>25920</v>
      </c>
    </row>
    <row r="12" spans="1:49" x14ac:dyDescent="0.2">
      <c r="B12" s="1" t="s">
        <v>10</v>
      </c>
      <c r="K12" s="1">
        <v>598</v>
      </c>
      <c r="L12" s="1">
        <v>618</v>
      </c>
      <c r="M12" s="1">
        <v>625</v>
      </c>
      <c r="N12" s="1">
        <f t="shared" ref="N12:N20" si="2">+AG12-SUM(K12:M12)</f>
        <v>634</v>
      </c>
      <c r="O12" s="1">
        <v>627</v>
      </c>
      <c r="P12" s="1">
        <v>629</v>
      </c>
      <c r="Q12" s="1">
        <v>646</v>
      </c>
      <c r="R12" s="1">
        <f t="shared" si="1"/>
        <v>634</v>
      </c>
      <c r="S12" s="1">
        <v>620</v>
      </c>
      <c r="AF12" s="1">
        <v>2350</v>
      </c>
      <c r="AG12" s="1">
        <v>2475</v>
      </c>
      <c r="AH12" s="1">
        <v>2536</v>
      </c>
    </row>
    <row r="13" spans="1:49" x14ac:dyDescent="0.2">
      <c r="B13" s="1" t="s">
        <v>11</v>
      </c>
      <c r="K13" s="1">
        <v>1923</v>
      </c>
      <c r="L13" s="1">
        <v>2091</v>
      </c>
      <c r="M13" s="1">
        <v>2135</v>
      </c>
      <c r="N13" s="1">
        <f t="shared" si="2"/>
        <v>2075</v>
      </c>
      <c r="O13" s="1">
        <v>2035</v>
      </c>
      <c r="P13" s="1">
        <v>2074</v>
      </c>
      <c r="Q13" s="1">
        <v>2248</v>
      </c>
      <c r="R13" s="1">
        <f t="shared" si="1"/>
        <v>1978</v>
      </c>
      <c r="S13" s="1">
        <v>1859</v>
      </c>
      <c r="AF13" s="1">
        <f>2737+2617+2026</f>
        <v>7380</v>
      </c>
      <c r="AG13" s="1">
        <f>3039+2886+2299</f>
        <v>8224</v>
      </c>
      <c r="AH13" s="1">
        <f>2995+2959+2381</f>
        <v>8335</v>
      </c>
    </row>
    <row r="14" spans="1:49" x14ac:dyDescent="0.2">
      <c r="B14" s="1" t="s">
        <v>13</v>
      </c>
      <c r="K14" s="1">
        <v>63</v>
      </c>
      <c r="L14" s="1">
        <v>57</v>
      </c>
      <c r="M14" s="1">
        <v>68</v>
      </c>
      <c r="N14" s="1">
        <f t="shared" si="2"/>
        <v>44</v>
      </c>
      <c r="O14" s="1">
        <v>68</v>
      </c>
      <c r="P14" s="1">
        <v>69</v>
      </c>
      <c r="Q14" s="1">
        <v>104</v>
      </c>
      <c r="R14" s="1">
        <f t="shared" si="1"/>
        <v>98</v>
      </c>
      <c r="S14" s="1">
        <v>140</v>
      </c>
      <c r="AF14" s="1">
        <v>245</v>
      </c>
      <c r="AG14" s="1">
        <v>232</v>
      </c>
      <c r="AH14" s="1">
        <v>339</v>
      </c>
    </row>
    <row r="15" spans="1:49" s="2" customFormat="1" x14ac:dyDescent="0.2">
      <c r="B15" s="2" t="s">
        <v>40</v>
      </c>
      <c r="K15" s="2">
        <f>+K11-SUM(K13:K14)</f>
        <v>3912</v>
      </c>
      <c r="L15" s="2">
        <f>+L11-SUM(L13:L14)</f>
        <v>4349</v>
      </c>
      <c r="M15" s="2">
        <f>+M11-SUM(M13:M14)</f>
        <v>4489</v>
      </c>
      <c r="N15" s="2">
        <f>+N11-SUM(N13:N14)</f>
        <v>4289</v>
      </c>
      <c r="O15" s="2">
        <f>+O11-SUM(O13:O14)</f>
        <v>4066</v>
      </c>
      <c r="P15" s="2">
        <f>+P11-SUM(P13:P14)</f>
        <v>4347</v>
      </c>
      <c r="Q15" s="2">
        <f>+Q11-SUM(Q13:Q14)</f>
        <v>4522</v>
      </c>
      <c r="R15" s="2">
        <f>+R11-SUM(R13:R14)</f>
        <v>4311</v>
      </c>
      <c r="S15" s="2">
        <f>+S11-SUM(S13:S14)</f>
        <v>3956</v>
      </c>
      <c r="AF15" s="2">
        <f>+AF11-SUM(AF13:AF14)</f>
        <v>15557</v>
      </c>
      <c r="AG15" s="2">
        <f>+AG11-SUM(AG13:AG14)</f>
        <v>17039</v>
      </c>
      <c r="AH15" s="2">
        <f>+AH11-SUM(AH13:AH14)</f>
        <v>17246</v>
      </c>
    </row>
    <row r="16" spans="1:49" x14ac:dyDescent="0.2">
      <c r="B16" s="1" t="s">
        <v>12</v>
      </c>
      <c r="K16" s="1">
        <v>553</v>
      </c>
      <c r="L16" s="1">
        <v>567</v>
      </c>
      <c r="M16" s="1">
        <v>584</v>
      </c>
      <c r="N16" s="1">
        <f t="shared" si="2"/>
        <v>731</v>
      </c>
      <c r="O16" s="1">
        <v>622</v>
      </c>
      <c r="P16" s="1">
        <v>590</v>
      </c>
      <c r="Q16" s="1">
        <v>536</v>
      </c>
      <c r="R16" s="1">
        <f t="shared" si="1"/>
        <v>664</v>
      </c>
      <c r="S16" s="1">
        <v>575</v>
      </c>
      <c r="AF16" s="1">
        <v>2492</v>
      </c>
      <c r="AG16" s="1">
        <v>2435</v>
      </c>
      <c r="AH16" s="1">
        <v>2412</v>
      </c>
    </row>
    <row r="17" spans="2:34" s="2" customFormat="1" x14ac:dyDescent="0.2">
      <c r="B17" s="2" t="s">
        <v>14</v>
      </c>
      <c r="K17" s="2">
        <f>+K15-K16</f>
        <v>3359</v>
      </c>
      <c r="L17" s="2">
        <f>+L15-L16</f>
        <v>3782</v>
      </c>
      <c r="M17" s="2">
        <f>+M15-M16</f>
        <v>3905</v>
      </c>
      <c r="N17" s="2">
        <f>+N15-N16</f>
        <v>3558</v>
      </c>
      <c r="O17" s="2">
        <f>+O15-O16</f>
        <v>3444</v>
      </c>
      <c r="P17" s="2">
        <f>+P15-P16</f>
        <v>3757</v>
      </c>
      <c r="Q17" s="2">
        <f>+Q15-Q16</f>
        <v>3986</v>
      </c>
      <c r="R17" s="2">
        <f>+R15-R16</f>
        <v>3647</v>
      </c>
      <c r="S17" s="2">
        <f>+S15-S16</f>
        <v>3381</v>
      </c>
      <c r="AF17" s="2">
        <f>+AF15-AF16</f>
        <v>13065</v>
      </c>
      <c r="AG17" s="2">
        <f>+AG15-AG16</f>
        <v>14604</v>
      </c>
      <c r="AH17" s="2">
        <f>+AH15-AH16</f>
        <v>14834</v>
      </c>
    </row>
    <row r="18" spans="2:34" x14ac:dyDescent="0.2">
      <c r="B18" s="1" t="s">
        <v>61</v>
      </c>
      <c r="K18" s="1">
        <v>330</v>
      </c>
      <c r="L18" s="1">
        <v>330</v>
      </c>
      <c r="M18" s="1">
        <v>341</v>
      </c>
      <c r="N18" s="1">
        <f t="shared" si="2"/>
        <v>360</v>
      </c>
      <c r="O18" s="1">
        <v>372</v>
      </c>
      <c r="P18" s="1">
        <v>373</v>
      </c>
      <c r="Q18" s="1">
        <v>381</v>
      </c>
      <c r="R18" s="1">
        <f t="shared" si="1"/>
        <v>380</v>
      </c>
      <c r="S18" s="1">
        <v>376</v>
      </c>
      <c r="AF18" s="1">
        <v>1207</v>
      </c>
      <c r="AG18" s="1">
        <v>1361</v>
      </c>
      <c r="AH18" s="1">
        <v>1506</v>
      </c>
    </row>
    <row r="19" spans="2:34" x14ac:dyDescent="0.2">
      <c r="B19" s="1" t="s">
        <v>15</v>
      </c>
      <c r="K19" s="1">
        <f>+K17-SUM(K18:K18)</f>
        <v>3029</v>
      </c>
      <c r="L19" s="1">
        <f>+L17-SUM(L18:L18)</f>
        <v>3452</v>
      </c>
      <c r="M19" s="1">
        <f>+M17-SUM(M18:M18)</f>
        <v>3564</v>
      </c>
      <c r="N19" s="1">
        <f>+N17-SUM(N18:N18)</f>
        <v>3198</v>
      </c>
      <c r="O19" s="1">
        <f>+O17-SUM(O18:O18)</f>
        <v>3072</v>
      </c>
      <c r="P19" s="1">
        <f>+P17-SUM(P18:P18)</f>
        <v>3384</v>
      </c>
      <c r="Q19" s="1">
        <f>+Q17-SUM(Q18:Q18)</f>
        <v>3605</v>
      </c>
      <c r="R19" s="1">
        <f>+R17-SUM(R18:R18)</f>
        <v>3267</v>
      </c>
      <c r="S19" s="1">
        <f>+S17-SUM(S18:S18)</f>
        <v>3005</v>
      </c>
      <c r="AF19" s="1">
        <f>+AF17-SUM(AF18:AF18)</f>
        <v>11858</v>
      </c>
      <c r="AG19" s="1">
        <f>+AG17-SUM(AG18:AG18)</f>
        <v>13243</v>
      </c>
      <c r="AH19" s="1">
        <f>+AH17-SUM(AH18:AH18)</f>
        <v>13328</v>
      </c>
    </row>
    <row r="20" spans="2:34" x14ac:dyDescent="0.2">
      <c r="B20" s="1" t="s">
        <v>16</v>
      </c>
      <c r="K20" s="1">
        <v>465</v>
      </c>
      <c r="L20" s="1">
        <v>506</v>
      </c>
      <c r="M20" s="1">
        <v>606</v>
      </c>
      <c r="N20" s="1">
        <f t="shared" si="2"/>
        <v>476</v>
      </c>
      <c r="O20" s="1">
        <v>479</v>
      </c>
      <c r="P20" s="1">
        <v>533</v>
      </c>
      <c r="Q20" s="1">
        <v>588</v>
      </c>
      <c r="R20" s="1">
        <f t="shared" si="1"/>
        <v>521</v>
      </c>
      <c r="S20" s="1">
        <v>461</v>
      </c>
      <c r="AF20" s="1">
        <v>1648</v>
      </c>
      <c r="AG20" s="1">
        <v>2053</v>
      </c>
      <c r="AH20" s="1">
        <v>2121</v>
      </c>
    </row>
    <row r="21" spans="2:34" s="2" customFormat="1" x14ac:dyDescent="0.2">
      <c r="B21" s="2" t="s">
        <v>17</v>
      </c>
      <c r="K21" s="2">
        <f>+K19-K20</f>
        <v>2564</v>
      </c>
      <c r="L21" s="2">
        <f>+L19-L20</f>
        <v>2946</v>
      </c>
      <c r="M21" s="2">
        <f>+M19-M20</f>
        <v>2958</v>
      </c>
      <c r="N21" s="2">
        <f>+N19-N20</f>
        <v>2722</v>
      </c>
      <c r="O21" s="2">
        <f>+O19-O20</f>
        <v>2593</v>
      </c>
      <c r="P21" s="2">
        <f>+P19-P20</f>
        <v>2851</v>
      </c>
      <c r="Q21" s="2">
        <f>+Q19-Q20</f>
        <v>3017</v>
      </c>
      <c r="R21" s="2">
        <f>+R19-R20</f>
        <v>2746</v>
      </c>
      <c r="S21" s="2">
        <f>+S19-S20</f>
        <v>2544</v>
      </c>
      <c r="AF21" s="2">
        <f>+AF19-AF20</f>
        <v>10210</v>
      </c>
      <c r="AG21" s="2">
        <f>+AG19-AG20</f>
        <v>11190</v>
      </c>
      <c r="AH21" s="2">
        <f>+AH19-AH20</f>
        <v>11207</v>
      </c>
    </row>
    <row r="22" spans="2:34" x14ac:dyDescent="0.2">
      <c r="B22" s="1" t="s">
        <v>18</v>
      </c>
      <c r="K22" s="6">
        <f>+K21/K23</f>
        <v>3.4860639021074098</v>
      </c>
      <c r="L22" s="6">
        <f>+L21/L23</f>
        <v>4.0119842026419725</v>
      </c>
      <c r="M22" s="6">
        <f>+M21/M23</f>
        <v>4.0431930016402404</v>
      </c>
      <c r="N22" s="6">
        <f>+N21/N23</f>
        <v>3.7400384721077233</v>
      </c>
      <c r="O22" s="6">
        <f>+O21/O23</f>
        <v>3.5721173715387797</v>
      </c>
      <c r="P22" s="6">
        <f>+P21/P23</f>
        <v>3.9487534626038783</v>
      </c>
      <c r="Q22" s="6">
        <f>+Q21/Q23</f>
        <v>4.1902777777777782</v>
      </c>
      <c r="R22" s="6">
        <f>+R21/R23</f>
        <v>3.8154786716687519</v>
      </c>
      <c r="S22" s="6">
        <f>+S21/S23</f>
        <v>3.5421888053466999</v>
      </c>
      <c r="AF22" s="6">
        <f>+AF21/AF23</f>
        <v>13.773101308512075</v>
      </c>
      <c r="AG22" s="6">
        <f>+AG21/AG23</f>
        <v>15.280622695616552</v>
      </c>
      <c r="AH22" s="6">
        <f>+AH21/AH23</f>
        <v>15.524310846377615</v>
      </c>
    </row>
    <row r="23" spans="2:34" x14ac:dyDescent="0.2">
      <c r="B23" s="1" t="s">
        <v>1</v>
      </c>
      <c r="K23" s="1">
        <v>735.5</v>
      </c>
      <c r="L23" s="1">
        <v>734.3</v>
      </c>
      <c r="M23" s="1">
        <v>731.6</v>
      </c>
      <c r="N23" s="1">
        <f>+AG23*4-SUM(K23:M23)</f>
        <v>727.79999999999973</v>
      </c>
      <c r="O23" s="1">
        <v>725.9</v>
      </c>
      <c r="P23" s="1">
        <v>722</v>
      </c>
      <c r="Q23" s="1">
        <v>720</v>
      </c>
      <c r="R23" s="1">
        <f>+AH23*4-SUM(O23:Q23)</f>
        <v>719.69999999999982</v>
      </c>
      <c r="S23" s="1">
        <v>718.2</v>
      </c>
      <c r="AF23" s="1">
        <v>741.3</v>
      </c>
      <c r="AG23" s="1">
        <v>732.3</v>
      </c>
      <c r="AH23" s="1">
        <v>721.9</v>
      </c>
    </row>
    <row r="25" spans="2:34" s="5" customFormat="1" x14ac:dyDescent="0.2">
      <c r="B25" s="5" t="s">
        <v>35</v>
      </c>
      <c r="K25" s="5">
        <f>+K15/K11</f>
        <v>0.66327568667344861</v>
      </c>
      <c r="L25" s="5">
        <f>+L15/L11</f>
        <v>0.66938587040172393</v>
      </c>
      <c r="M25" s="5">
        <f>+M15/M11</f>
        <v>0.67080095636580994</v>
      </c>
      <c r="N25" s="5">
        <f>+N15/N11</f>
        <v>0.66931960049937578</v>
      </c>
      <c r="O25" s="5">
        <f>+O15/O11</f>
        <v>0.65910196142000321</v>
      </c>
      <c r="P25" s="5">
        <f>+P15/P11</f>
        <v>0.66979969183359012</v>
      </c>
      <c r="Q25" s="5">
        <f>+Q15/Q11</f>
        <v>0.65784114052953158</v>
      </c>
      <c r="R25" s="5">
        <f>+R15/R11</f>
        <v>0.67496477219351814</v>
      </c>
      <c r="S25" s="5">
        <f>+S15/S11</f>
        <v>0.66431570109151972</v>
      </c>
      <c r="AF25" s="5">
        <f>+AF15/AF11</f>
        <v>0.6710810111293245</v>
      </c>
      <c r="AG25" s="5">
        <f>+AG15/AG11</f>
        <v>0.66832712296528729</v>
      </c>
      <c r="AH25" s="5">
        <f>+AH15/AH11</f>
        <v>0.66535493827160497</v>
      </c>
    </row>
    <row r="26" spans="2:34" s="5" customFormat="1" x14ac:dyDescent="0.2">
      <c r="B26" s="5" t="s">
        <v>36</v>
      </c>
      <c r="K26" s="5">
        <f>+K17/K11</f>
        <v>0.56951508986096977</v>
      </c>
      <c r="L26" s="5">
        <f>+L17/L11</f>
        <v>0.58211482222564259</v>
      </c>
      <c r="M26" s="5">
        <f>+M17/M11</f>
        <v>0.58353257621040044</v>
      </c>
      <c r="N26" s="5">
        <f>+N17/N11</f>
        <v>0.55524344569288386</v>
      </c>
      <c r="O26" s="5">
        <f>+O17/O11</f>
        <v>0.55827524720376076</v>
      </c>
      <c r="P26" s="5">
        <f>+P17/P11</f>
        <v>0.57889060092449918</v>
      </c>
      <c r="Q26" s="5">
        <f>+Q17/Q11</f>
        <v>0.57986616235088739</v>
      </c>
      <c r="R26" s="5">
        <f>+R17/R11</f>
        <v>0.57100360106466264</v>
      </c>
      <c r="S26" s="5">
        <f>+S17/S11</f>
        <v>0.56775818639798492</v>
      </c>
      <c r="AF26" s="5">
        <f>+AF17/AF11</f>
        <v>0.56358381502890176</v>
      </c>
      <c r="AG26" s="5">
        <f>+AG17/AG11</f>
        <v>0.57281819964698966</v>
      </c>
      <c r="AH26" s="5">
        <f>+AH17/AH11</f>
        <v>0.57229938271604941</v>
      </c>
    </row>
    <row r="27" spans="2:34" s="5" customFormat="1" x14ac:dyDescent="0.2">
      <c r="B27" s="5" t="s">
        <v>37</v>
      </c>
      <c r="K27" s="5">
        <f>+K21/K11</f>
        <v>0.43472363513055273</v>
      </c>
      <c r="L27" s="5">
        <f>+L21/L11</f>
        <v>0.45344004925350162</v>
      </c>
      <c r="M27" s="5">
        <f>+M21/M11</f>
        <v>0.44202032277346087</v>
      </c>
      <c r="N27" s="5">
        <f>+N21/N11</f>
        <v>0.42478152309612982</v>
      </c>
      <c r="O27" s="5">
        <f>+O21/O11</f>
        <v>0.42032744366996272</v>
      </c>
      <c r="P27" s="5">
        <f>+P21/P11</f>
        <v>0.43929121725731896</v>
      </c>
      <c r="Q27" s="5">
        <f>+Q21/Q11</f>
        <v>0.43890020366598775</v>
      </c>
      <c r="R27" s="5">
        <f>+R21/R11</f>
        <v>0.42993580710818852</v>
      </c>
      <c r="S27" s="5">
        <f>+S21/S11</f>
        <v>0.42720403022670023</v>
      </c>
      <c r="AF27" s="5">
        <f>+AF21/AF11</f>
        <v>0.44042791821240618</v>
      </c>
      <c r="AG27" s="5">
        <f>+AG21/AG11</f>
        <v>0.43890959011570896</v>
      </c>
      <c r="AH27" s="5">
        <f>+AH21/AH11</f>
        <v>0.43236882716049385</v>
      </c>
    </row>
    <row r="28" spans="2:34" s="5" customFormat="1" x14ac:dyDescent="0.2">
      <c r="B28" s="5" t="s">
        <v>38</v>
      </c>
      <c r="K28" s="5">
        <f>+K20/K19</f>
        <v>0.1535160118851106</v>
      </c>
      <c r="L28" s="5">
        <f>+L20/L19</f>
        <v>0.1465816917728853</v>
      </c>
      <c r="M28" s="5">
        <f>+M20/M19</f>
        <v>0.17003367003367004</v>
      </c>
      <c r="N28" s="5">
        <f>+N20/N19</f>
        <v>0.14884302689180737</v>
      </c>
      <c r="O28" s="5">
        <f>+O20/O19</f>
        <v>0.15592447916666666</v>
      </c>
      <c r="P28" s="5">
        <f>+P20/P19</f>
        <v>0.15750591016548462</v>
      </c>
      <c r="Q28" s="5">
        <f>+Q20/Q19</f>
        <v>0.16310679611650486</v>
      </c>
      <c r="R28" s="5">
        <f>+R20/R19</f>
        <v>0.15947352310988674</v>
      </c>
      <c r="S28" s="5">
        <f>+S20/S19</f>
        <v>0.15341098169717138</v>
      </c>
      <c r="AF28" s="5">
        <f>+AF20/AF19</f>
        <v>0.13897790521167144</v>
      </c>
      <c r="AG28" s="5">
        <f>+AG20/AG19</f>
        <v>0.15502529638299478</v>
      </c>
      <c r="AH28" s="5">
        <f>+AH20/AH19</f>
        <v>0.15913865546218486</v>
      </c>
    </row>
    <row r="30" spans="2:34" s="7" customFormat="1" x14ac:dyDescent="0.2">
      <c r="B30" s="7" t="s">
        <v>39</v>
      </c>
      <c r="K30" s="7" t="e">
        <f>+K11/G11-1</f>
        <v>#DIV/0!</v>
      </c>
      <c r="L30" s="7" t="e">
        <f>+L11/H11-1</f>
        <v>#DIV/0!</v>
      </c>
      <c r="M30" s="7" t="e">
        <f>+M11/I11-1</f>
        <v>#DIV/0!</v>
      </c>
      <c r="N30" s="7" t="e">
        <f>+N11/J11-1</f>
        <v>#DIV/0!</v>
      </c>
      <c r="O30" s="7">
        <f>+O11/K11-1</f>
        <v>4.594777890810442E-2</v>
      </c>
      <c r="P30" s="7">
        <f>+P11/L11-1</f>
        <v>-1.0774203478528532E-3</v>
      </c>
      <c r="Q30" s="7">
        <f>+Q11/M11-1</f>
        <v>2.7196652719665204E-2</v>
      </c>
      <c r="R30" s="7">
        <f>+R11/N11-1</f>
        <v>-3.2771535580524702E-3</v>
      </c>
      <c r="S30" s="7">
        <f>+S11/O11-1</f>
        <v>-3.4689576916842269E-2</v>
      </c>
      <c r="AF30" s="7" t="e">
        <f>+AF11/AE11-1</f>
        <v>#DIV/0!</v>
      </c>
      <c r="AG30" s="7">
        <f>+AG11/AF11-1</f>
        <v>9.9775688033819421E-2</v>
      </c>
      <c r="AH30" s="7">
        <f>+AH11/AG11-1</f>
        <v>1.6669935281427684E-2</v>
      </c>
    </row>
    <row r="32" spans="2:34" x14ac:dyDescent="0.2">
      <c r="B32" s="1" t="s">
        <v>41</v>
      </c>
    </row>
    <row r="33" spans="2:2" x14ac:dyDescent="0.2">
      <c r="B33" s="1" t="s">
        <v>42</v>
      </c>
    </row>
    <row r="34" spans="2:2" x14ac:dyDescent="0.2">
      <c r="B34" s="1" t="s">
        <v>43</v>
      </c>
    </row>
    <row r="35" spans="2:2" x14ac:dyDescent="0.2">
      <c r="B35" s="1" t="s">
        <v>44</v>
      </c>
    </row>
    <row r="36" spans="2:2" x14ac:dyDescent="0.2">
      <c r="B36" s="1" t="s">
        <v>45</v>
      </c>
    </row>
    <row r="37" spans="2:2" x14ac:dyDescent="0.2">
      <c r="B37" s="1" t="s">
        <v>46</v>
      </c>
    </row>
    <row r="38" spans="2:2" x14ac:dyDescent="0.2">
      <c r="B38" s="1" t="s">
        <v>47</v>
      </c>
    </row>
    <row r="39" spans="2:2" x14ac:dyDescent="0.2">
      <c r="B39" s="1" t="s">
        <v>50</v>
      </c>
    </row>
    <row r="40" spans="2:2" x14ac:dyDescent="0.2">
      <c r="B40" s="1" t="s">
        <v>48</v>
      </c>
    </row>
    <row r="41" spans="2:2" x14ac:dyDescent="0.2">
      <c r="B41" s="1" t="s">
        <v>49</v>
      </c>
    </row>
    <row r="42" spans="2:2" s="2" customFormat="1" x14ac:dyDescent="0.2">
      <c r="B42" s="2" t="s">
        <v>51</v>
      </c>
    </row>
    <row r="43" spans="2:2" x14ac:dyDescent="0.2">
      <c r="B43" s="1" t="s">
        <v>4</v>
      </c>
    </row>
    <row r="44" spans="2:2" x14ac:dyDescent="0.2">
      <c r="B44" s="1" t="s">
        <v>52</v>
      </c>
    </row>
    <row r="45" spans="2:2" x14ac:dyDescent="0.2">
      <c r="B45" s="1" t="s">
        <v>50</v>
      </c>
    </row>
    <row r="46" spans="2:2" x14ac:dyDescent="0.2">
      <c r="B46" s="1" t="s">
        <v>54</v>
      </c>
    </row>
    <row r="47" spans="2:2" x14ac:dyDescent="0.2">
      <c r="B47" s="1" t="s">
        <v>53</v>
      </c>
    </row>
    <row r="48" spans="2:2" x14ac:dyDescent="0.2">
      <c r="B48" s="1" t="s">
        <v>55</v>
      </c>
    </row>
    <row r="49" spans="2:34" x14ac:dyDescent="0.2">
      <c r="B49" s="1" t="s">
        <v>56</v>
      </c>
    </row>
    <row r="50" spans="2:34" x14ac:dyDescent="0.2">
      <c r="B50" s="1" t="s">
        <v>57</v>
      </c>
    </row>
    <row r="51" spans="2:34" s="2" customFormat="1" x14ac:dyDescent="0.2">
      <c r="B51" s="2" t="s">
        <v>58</v>
      </c>
    </row>
    <row r="52" spans="2:34" x14ac:dyDescent="0.2">
      <c r="B52" s="1" t="s">
        <v>59</v>
      </c>
    </row>
    <row r="53" spans="2:34" x14ac:dyDescent="0.2">
      <c r="B53" s="1" t="s">
        <v>60</v>
      </c>
    </row>
    <row r="55" spans="2:34" x14ac:dyDescent="0.2">
      <c r="B55" s="1" t="s">
        <v>67</v>
      </c>
      <c r="K55" s="1">
        <v>2420</v>
      </c>
      <c r="L55" s="1">
        <v>1673</v>
      </c>
      <c r="M55" s="1">
        <v>3029</v>
      </c>
      <c r="N55" s="1">
        <f>+AG55-SUM(K55:M55)</f>
        <v>2490</v>
      </c>
      <c r="O55" s="1">
        <v>2390</v>
      </c>
      <c r="P55" s="1">
        <v>1689</v>
      </c>
      <c r="Q55" s="1">
        <v>2736</v>
      </c>
      <c r="R55" s="1">
        <f>+AH55-SUM(O55:Q55)</f>
        <v>2632</v>
      </c>
      <c r="AF55" s="1">
        <v>7387</v>
      </c>
      <c r="AG55" s="1">
        <v>9612</v>
      </c>
      <c r="AH55" s="1">
        <v>9447</v>
      </c>
    </row>
    <row r="56" spans="2:34" x14ac:dyDescent="0.2">
      <c r="B56" s="1" t="s">
        <v>68</v>
      </c>
      <c r="K56" s="1">
        <v>-503</v>
      </c>
      <c r="L56" s="1">
        <v>-526</v>
      </c>
      <c r="M56" s="1">
        <v>-570</v>
      </c>
      <c r="N56" s="1">
        <f>+AG56-SUM(K56:M56)</f>
        <v>-758</v>
      </c>
      <c r="O56" s="1">
        <v>-547</v>
      </c>
      <c r="P56" s="1">
        <v>-628</v>
      </c>
      <c r="Q56" s="1">
        <v>-794</v>
      </c>
      <c r="R56" s="1">
        <f>+AH56-SUM(O56:Q56)</f>
        <v>-806</v>
      </c>
      <c r="AF56" s="1">
        <v>-1899</v>
      </c>
      <c r="AG56" s="1">
        <v>-2357</v>
      </c>
      <c r="AH56" s="1">
        <v>-2775</v>
      </c>
    </row>
    <row r="57" spans="2:34" x14ac:dyDescent="0.2">
      <c r="B57" s="1" t="s">
        <v>69</v>
      </c>
      <c r="K57" s="1">
        <f t="shared" ref="K57:P57" si="3">+K55+K56</f>
        <v>1917</v>
      </c>
      <c r="L57" s="1">
        <f t="shared" si="3"/>
        <v>1147</v>
      </c>
      <c r="M57" s="1">
        <f t="shared" si="3"/>
        <v>2459</v>
      </c>
      <c r="N57" s="1">
        <f t="shared" si="3"/>
        <v>1732</v>
      </c>
      <c r="O57" s="1">
        <f t="shared" si="3"/>
        <v>1843</v>
      </c>
      <c r="P57" s="1">
        <f t="shared" si="3"/>
        <v>1061</v>
      </c>
      <c r="Q57" s="1">
        <f>+Q55+Q56</f>
        <v>1942</v>
      </c>
      <c r="R57" s="1">
        <f t="shared" ref="R57" si="4">+R55+R56</f>
        <v>1826</v>
      </c>
      <c r="AF57" s="1">
        <f t="shared" ref="AF57:AG57" si="5">+AF55+AF56</f>
        <v>5488</v>
      </c>
      <c r="AG57" s="1">
        <f t="shared" si="5"/>
        <v>7255</v>
      </c>
      <c r="AH57" s="1">
        <f>+AH55+AH56</f>
        <v>6672</v>
      </c>
    </row>
    <row r="58" spans="2:34" x14ac:dyDescent="0.2">
      <c r="B58" s="1" t="s">
        <v>70</v>
      </c>
      <c r="N58" s="1">
        <f t="shared" ref="N58:Q58" si="6">+SUM(K57:N57)</f>
        <v>7255</v>
      </c>
      <c r="O58" s="1">
        <f t="shared" si="6"/>
        <v>7181</v>
      </c>
      <c r="P58" s="1">
        <f t="shared" si="6"/>
        <v>7095</v>
      </c>
      <c r="Q58" s="1">
        <f t="shared" si="6"/>
        <v>6578</v>
      </c>
      <c r="R58" s="1">
        <f>+SUM(O57:R57)</f>
        <v>6672</v>
      </c>
    </row>
  </sheetData>
  <hyperlinks>
    <hyperlink ref="A1" location="Main!A1" display="Main" xr:uid="{39CDD95C-9DAE-47F0-809E-A07900FB6C1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2024-07-24T14:36:45Z</dcterms:created>
  <dcterms:modified xsi:type="dcterms:W3CDTF">2025-05-04T17:07:41Z</dcterms:modified>
</cp:coreProperties>
</file>