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67F36F7A-D09F-43CF-88E2-BE99E4E7D34F}" xr6:coauthVersionLast="47" xr6:coauthVersionMax="47" xr10:uidLastSave="{00000000-0000-0000-0000-000000000000}"/>
  <bookViews>
    <workbookView xWindow="14400" yWindow="0" windowWidth="14400" windowHeight="15600" xr2:uid="{54D0DE2B-F0D9-478A-9F07-A6C334F1C5BF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7" i="1"/>
  <c r="L6" i="1"/>
  <c r="L5" i="1"/>
  <c r="L4" i="1"/>
  <c r="L3" i="1"/>
  <c r="L56" i="2"/>
  <c r="K56" i="2"/>
  <c r="M56" i="2"/>
  <c r="L55" i="2"/>
  <c r="K55" i="2"/>
  <c r="J55" i="2"/>
  <c r="M55" i="2"/>
  <c r="L54" i="2"/>
  <c r="K54" i="2"/>
  <c r="J54" i="2"/>
  <c r="I54" i="2"/>
  <c r="H54" i="2"/>
  <c r="G54" i="2"/>
  <c r="M54" i="2"/>
  <c r="M41" i="2"/>
  <c r="M37" i="2"/>
  <c r="M35" i="2"/>
  <c r="M32" i="2"/>
  <c r="M31" i="2"/>
  <c r="Y28" i="2"/>
  <c r="Y15" i="2"/>
  <c r="Y16" i="2" s="1"/>
  <c r="Z28" i="2"/>
  <c r="Z15" i="2"/>
  <c r="Z16" i="2" s="1"/>
  <c r="F15" i="2"/>
  <c r="F16" i="2" s="1"/>
  <c r="F24" i="2" s="1"/>
  <c r="J28" i="2"/>
  <c r="J15" i="2"/>
  <c r="J16" i="2" s="1"/>
  <c r="G28" i="2"/>
  <c r="G15" i="2"/>
  <c r="G16" i="2" s="1"/>
  <c r="K28" i="2"/>
  <c r="K15" i="2"/>
  <c r="K16" i="2" s="1"/>
  <c r="H28" i="2"/>
  <c r="H15" i="2"/>
  <c r="H16" i="2" s="1"/>
  <c r="L28" i="2"/>
  <c r="L15" i="2"/>
  <c r="L16" i="2" s="1"/>
  <c r="I15" i="2"/>
  <c r="I16" i="2" s="1"/>
  <c r="I18" i="2" s="1"/>
  <c r="I28" i="2"/>
  <c r="M28" i="2"/>
  <c r="M15" i="2"/>
  <c r="M16" i="2" s="1"/>
  <c r="M24" i="2" s="1"/>
  <c r="M44" i="2" l="1"/>
  <c r="M47" i="2" s="1"/>
  <c r="M36" i="2"/>
  <c r="Y24" i="2"/>
  <c r="Y18" i="2"/>
  <c r="Z18" i="2"/>
  <c r="Z24" i="2"/>
  <c r="J18" i="2"/>
  <c r="J24" i="2"/>
  <c r="M18" i="2"/>
  <c r="F18" i="2"/>
  <c r="J26" i="2"/>
  <c r="J20" i="2"/>
  <c r="G24" i="2"/>
  <c r="G18" i="2"/>
  <c r="K18" i="2"/>
  <c r="K24" i="2"/>
  <c r="H24" i="2"/>
  <c r="H18" i="2"/>
  <c r="L18" i="2"/>
  <c r="L26" i="2" s="1"/>
  <c r="L24" i="2"/>
  <c r="I24" i="2"/>
  <c r="L20" i="2" l="1"/>
  <c r="L25" i="2" s="1"/>
  <c r="Y26" i="2"/>
  <c r="Y20" i="2"/>
  <c r="Z26" i="2"/>
  <c r="Z20" i="2"/>
  <c r="F26" i="2"/>
  <c r="F20" i="2"/>
  <c r="J21" i="2"/>
  <c r="J25" i="2"/>
  <c r="G26" i="2"/>
  <c r="G20" i="2"/>
  <c r="K26" i="2"/>
  <c r="K20" i="2"/>
  <c r="H26" i="2"/>
  <c r="H20" i="2"/>
  <c r="M20" i="2"/>
  <c r="M26" i="2"/>
  <c r="I26" i="2"/>
  <c r="I20" i="2"/>
  <c r="M49" i="2" l="1"/>
  <c r="M50" i="2" s="1"/>
  <c r="L21" i="2"/>
  <c r="Y25" i="2"/>
  <c r="Y21" i="2"/>
  <c r="Z21" i="2"/>
  <c r="Z25" i="2"/>
  <c r="F25" i="2"/>
  <c r="F21" i="2"/>
  <c r="G25" i="2"/>
  <c r="G21" i="2"/>
  <c r="K25" i="2"/>
  <c r="K21" i="2"/>
  <c r="H25" i="2"/>
  <c r="H21" i="2"/>
  <c r="M21" i="2"/>
  <c r="M25" i="2"/>
  <c r="I25" i="2"/>
  <c r="I21" i="2"/>
</calcChain>
</file>

<file path=xl/sharedStrings.xml><?xml version="1.0" encoding="utf-8"?>
<sst xmlns="http://schemas.openxmlformats.org/spreadsheetml/2006/main" count="88" uniqueCount="84">
  <si>
    <t>Main</t>
  </si>
  <si>
    <t>Revenue</t>
  </si>
  <si>
    <t>COGS</t>
  </si>
  <si>
    <t>R&amp;D</t>
  </si>
  <si>
    <t>S&amp;M</t>
  </si>
  <si>
    <t>G&amp;A</t>
  </si>
  <si>
    <t>OpEx</t>
  </si>
  <si>
    <t>OpIn</t>
  </si>
  <si>
    <t>Pretax</t>
  </si>
  <si>
    <t>Taxes</t>
  </si>
  <si>
    <t>NI</t>
  </si>
  <si>
    <t>EPS</t>
  </si>
  <si>
    <t>Shares</t>
  </si>
  <si>
    <t>OpIn margin</t>
  </si>
  <si>
    <t>NI margin</t>
  </si>
  <si>
    <t>Tax rate</t>
  </si>
  <si>
    <t>Revenue y/y</t>
  </si>
  <si>
    <t>Cloud</t>
  </si>
  <si>
    <t>Cainiao Smart logistic</t>
  </si>
  <si>
    <t>Local Services</t>
  </si>
  <si>
    <t>Digital Media and Entertainment</t>
  </si>
  <si>
    <t>Others</t>
  </si>
  <si>
    <t>Taobao and Tmall</t>
  </si>
  <si>
    <t>E-commerce</t>
  </si>
  <si>
    <t>Interest expense</t>
  </si>
  <si>
    <t>FQ423</t>
  </si>
  <si>
    <t>FQ124</t>
  </si>
  <si>
    <t>FQ224</t>
  </si>
  <si>
    <t>FQ324</t>
  </si>
  <si>
    <t>FQ434</t>
  </si>
  <si>
    <t>FQ125</t>
  </si>
  <si>
    <t>FQ225</t>
  </si>
  <si>
    <t>FQ325</t>
  </si>
  <si>
    <t>FQ425</t>
  </si>
  <si>
    <t>FY15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</si>
  <si>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</si>
  <si>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</si>
  <si>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</si>
  <si>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</si>
  <si>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</si>
  <si>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</si>
  <si>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</si>
  <si>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</si>
  <si>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</si>
  <si>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</si>
  <si>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</si>
  <si>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</si>
  <si>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</si>
  <si>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</si>
  <si>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</si>
  <si>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</si>
  <si>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</si>
  <si>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</si>
  <si>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</si>
  <si>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FQ123</t>
  </si>
  <si>
    <t>FQ223</t>
  </si>
  <si>
    <t>FQ323</t>
  </si>
  <si>
    <t>Net cash</t>
  </si>
  <si>
    <t>Cash</t>
  </si>
  <si>
    <t>AR</t>
  </si>
  <si>
    <t>Equity</t>
  </si>
  <si>
    <t>PP&amp;E</t>
  </si>
  <si>
    <t>Goodwill</t>
  </si>
  <si>
    <t>Assets</t>
  </si>
  <si>
    <t>Debt</t>
  </si>
  <si>
    <t>Tax</t>
  </si>
  <si>
    <t>AP</t>
  </si>
  <si>
    <t>Deposits</t>
  </si>
  <si>
    <t>DR</t>
  </si>
  <si>
    <t>Liabilties</t>
  </si>
  <si>
    <t>DT</t>
  </si>
  <si>
    <t>Other</t>
  </si>
  <si>
    <t>S/E</t>
  </si>
  <si>
    <t>L+S/E</t>
  </si>
  <si>
    <t>Mezzanine equity</t>
  </si>
  <si>
    <t>NI TTM</t>
  </si>
  <si>
    <t>ROTA</t>
  </si>
  <si>
    <t>CFFO</t>
  </si>
  <si>
    <t>CapEx</t>
  </si>
  <si>
    <t>FCF</t>
  </si>
  <si>
    <t>TTM</t>
  </si>
  <si>
    <t>Price</t>
  </si>
  <si>
    <t>MC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</si>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</sst>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/mm/yy;@"/>
    <numFmt numFmtId="167" formatCode="0\x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3" fontId="1" fillId="0" borderId="0" xfId="0" applyNumberFormat="1" applyFont="1"/>
    <xf numFmtId="3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4" fontId="0" fillId="0" borderId="0" xfId="0" applyNumberFormat="1"/>
    <xf numFmtId="166" fontId="2" fillId="0" borderId="0" xfId="1" applyNumberFormat="1"/>
    <xf numFmtId="166" fontId="0" fillId="0" borderId="0" xfId="0" applyNumberFormat="1"/>
    <xf numFmtId="3" fontId="0" fillId="0" borderId="0" xfId="0" applyNumberFormat="1" applyAlignment="1"/>
    <xf numFmtId="3" fontId="0" fillId="0" borderId="0" xfId="0" applyNumberFormat="1" applyAlignment="1">
      <alignment horizontal="right"/>
    </xf>
    <xf numFmtId="3" fontId="0" fillId="0" borderId="0" xfId="0" applyNumberFormat="1" applyFont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38100</xdr:rowOff>
    </xdr:from>
    <xdr:to>
      <xdr:col>13</xdr:col>
      <xdr:colOff>9525</xdr:colOff>
      <xdr:row>59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F2880AC-FCF6-2C5D-E8BD-22B2BD3F545D}"/>
            </a:ext>
          </a:extLst>
        </xdr:cNvPr>
        <xdr:cNvCxnSpPr/>
      </xdr:nvCxnSpPr>
      <xdr:spPr>
        <a:xfrm>
          <a:off x="7858125" y="38100"/>
          <a:ext cx="0" cy="96488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0</xdr:row>
      <xdr:rowOff>0</xdr:rowOff>
    </xdr:from>
    <xdr:to>
      <xdr:col>26</xdr:col>
      <xdr:colOff>9525</xdr:colOff>
      <xdr:row>57</xdr:row>
      <xdr:rowOff>28575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441F639-0024-FB0D-85B6-D4629D5AF0BA}"/>
            </a:ext>
          </a:extLst>
        </xdr:cNvPr>
        <xdr:cNvCxnSpPr/>
      </xdr:nvCxnSpPr>
      <xdr:spPr>
        <a:xfrm>
          <a:off x="15782925" y="0"/>
          <a:ext cx="0" cy="9258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63C3F-C571-4D4F-A4B9-27112668B556}">
  <dimension ref="A1:L9"/>
  <sheetViews>
    <sheetView tabSelected="1" workbookViewId="0">
      <selection activeCell="H18" sqref="H18"/>
    </sheetView>
  </sheetViews>
  <sheetFormatPr defaultRowHeight="12.75" x14ac:dyDescent="0.2"/>
  <cols>
    <col min="1" max="1" width="5" bestFit="1" customWidth="1"/>
  </cols>
  <sheetData>
    <row r="1" spans="1:12" x14ac:dyDescent="0.2">
      <c r="A1" t="s">
        <v>0</v>
      </c>
    </row>
    <row r="2" spans="1:12" x14ac:dyDescent="0.2">
      <c r="K2" t="s">
        <v>81</v>
      </c>
      <c r="L2">
        <v>120.27</v>
      </c>
    </row>
    <row r="3" spans="1:12" x14ac:dyDescent="0.2">
      <c r="K3" t="s">
        <v>12</v>
      </c>
      <c r="L3" s="4">
        <f>+Model!M22</f>
        <v>2400</v>
      </c>
    </row>
    <row r="4" spans="1:12" x14ac:dyDescent="0.2">
      <c r="K4" t="s">
        <v>82</v>
      </c>
      <c r="L4" s="4">
        <f>+L2*L3</f>
        <v>288648</v>
      </c>
    </row>
    <row r="5" spans="1:12" x14ac:dyDescent="0.2">
      <c r="K5" t="s">
        <v>58</v>
      </c>
      <c r="L5" s="4">
        <f>+Model!M31</f>
        <v>115388</v>
      </c>
    </row>
    <row r="6" spans="1:12" x14ac:dyDescent="0.2">
      <c r="K6" t="s">
        <v>64</v>
      </c>
      <c r="L6" s="4">
        <f>+Model!M37</f>
        <v>31719</v>
      </c>
    </row>
    <row r="7" spans="1:12" x14ac:dyDescent="0.2">
      <c r="K7" t="s">
        <v>83</v>
      </c>
      <c r="L7" s="4">
        <f>+L4-L5+L6</f>
        <v>204979</v>
      </c>
    </row>
    <row r="8" spans="1:12" x14ac:dyDescent="0.2">
      <c r="L8" s="4">
        <v>13400</v>
      </c>
    </row>
    <row r="9" spans="1:12" x14ac:dyDescent="0.2">
      <c r="L9" s="13">
        <f>+L7/L8</f>
        <v>15.296940298507463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1A26-7695-4FC3-A068-D4C74F4BE93E}">
  <dimension ref="A1:AJ5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defaultRowHeight="12.75" x14ac:dyDescent="0.2"/>
  <cols>
    <col min="1" max="1" width="5" bestFit="1" customWidth="1"/>
    <col min="2" max="2" width="12.140625" bestFit="1" customWidth="1"/>
    <col min="13" max="13" width="9.140625" customWidth="1"/>
  </cols>
  <sheetData>
    <row r="1" spans="1:36" s="9" customFormat="1" x14ac:dyDescent="0.2">
      <c r="A1" s="8" t="s">
        <v>0</v>
      </c>
      <c r="F1" s="9">
        <v>45016</v>
      </c>
      <c r="G1" s="9">
        <v>45107</v>
      </c>
      <c r="H1" s="9">
        <v>45199</v>
      </c>
      <c r="I1" s="9">
        <v>45291</v>
      </c>
      <c r="J1" s="9">
        <v>45382</v>
      </c>
      <c r="K1" s="9">
        <v>45473</v>
      </c>
      <c r="L1" s="9">
        <v>45565</v>
      </c>
      <c r="M1" s="9">
        <v>45657</v>
      </c>
      <c r="N1" s="9">
        <v>45747</v>
      </c>
      <c r="Q1" s="9">
        <v>42094</v>
      </c>
      <c r="R1" s="9">
        <v>42460</v>
      </c>
      <c r="S1" s="9">
        <v>42825</v>
      </c>
      <c r="T1" s="9">
        <v>43190</v>
      </c>
      <c r="U1" s="9">
        <v>43555</v>
      </c>
      <c r="V1" s="9">
        <v>43921</v>
      </c>
      <c r="W1" s="9">
        <v>44286</v>
      </c>
      <c r="X1" s="9">
        <v>44651</v>
      </c>
      <c r="Y1" s="9">
        <v>45016</v>
      </c>
      <c r="Z1" s="9">
        <v>45382</v>
      </c>
      <c r="AA1" s="9">
        <v>45747</v>
      </c>
    </row>
    <row r="2" spans="1:36" s="1" customFormat="1" x14ac:dyDescent="0.2">
      <c r="B2" s="2"/>
      <c r="C2" s="1" t="s">
        <v>54</v>
      </c>
      <c r="D2" s="1" t="s">
        <v>55</v>
      </c>
      <c r="E2" s="1" t="s">
        <v>56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Q2" s="1" t="s">
        <v>34</v>
      </c>
      <c r="R2" s="1" t="s">
        <v>35</v>
      </c>
      <c r="S2" s="1" t="s">
        <v>36</v>
      </c>
      <c r="T2" s="1" t="s">
        <v>37</v>
      </c>
      <c r="U2" s="1" t="s">
        <v>38</v>
      </c>
      <c r="V2" s="1" t="s">
        <v>39</v>
      </c>
      <c r="W2" s="1" t="s">
        <v>40</v>
      </c>
      <c r="X2" s="1" t="s">
        <v>41</v>
      </c>
      <c r="Y2" s="1" t="s">
        <v>42</v>
      </c>
      <c r="Z2" s="1" t="s">
        <v>43</v>
      </c>
      <c r="AA2" s="1" t="s">
        <v>44</v>
      </c>
      <c r="AB2" s="1" t="s">
        <v>45</v>
      </c>
      <c r="AC2" s="1" t="s">
        <v>46</v>
      </c>
      <c r="AD2" s="1" t="s">
        <v>47</v>
      </c>
      <c r="AE2" s="1" t="s">
        <v>48</v>
      </c>
      <c r="AF2" s="1" t="s">
        <v>49</v>
      </c>
      <c r="AG2" s="1" t="s">
        <v>50</v>
      </c>
      <c r="AH2" s="1" t="s">
        <v>51</v>
      </c>
      <c r="AI2" s="1" t="s">
        <v>52</v>
      </c>
      <c r="AJ2" s="1" t="s">
        <v>53</v>
      </c>
    </row>
    <row r="3" spans="1:36" s="11" customFormat="1" x14ac:dyDescent="0.2">
      <c r="A3" s="10"/>
      <c r="B3" s="10" t="s">
        <v>22</v>
      </c>
      <c r="F3" s="11">
        <v>19814</v>
      </c>
      <c r="G3" s="11">
        <v>15853</v>
      </c>
      <c r="H3" s="11">
        <v>13385</v>
      </c>
      <c r="I3" s="11">
        <v>18179</v>
      </c>
      <c r="J3" s="11">
        <v>12910</v>
      </c>
      <c r="K3" s="11">
        <v>15601</v>
      </c>
      <c r="L3" s="11">
        <v>14107</v>
      </c>
      <c r="M3" s="11">
        <v>18644</v>
      </c>
      <c r="Y3" s="11">
        <v>84852</v>
      </c>
      <c r="Z3" s="11">
        <v>60232</v>
      </c>
    </row>
    <row r="4" spans="1:36" s="11" customFormat="1" x14ac:dyDescent="0.2">
      <c r="A4" s="10"/>
      <c r="B4" s="10" t="s">
        <v>17</v>
      </c>
      <c r="F4" s="11">
        <v>2706</v>
      </c>
      <c r="G4" s="11">
        <v>3465</v>
      </c>
      <c r="H4" s="11">
        <v>3789</v>
      </c>
      <c r="I4" s="11">
        <v>3953</v>
      </c>
      <c r="J4" s="11">
        <v>3545</v>
      </c>
      <c r="K4" s="11">
        <v>3653</v>
      </c>
      <c r="L4" s="11">
        <v>4219</v>
      </c>
      <c r="M4" s="11">
        <v>4349</v>
      </c>
      <c r="Y4" s="11">
        <v>11242</v>
      </c>
      <c r="Z4" s="11">
        <v>14733</v>
      </c>
    </row>
    <row r="5" spans="1:36" s="11" customFormat="1" x14ac:dyDescent="0.2">
      <c r="A5" s="10"/>
      <c r="B5" s="10" t="s">
        <v>23</v>
      </c>
      <c r="F5" s="11">
        <v>2700</v>
      </c>
      <c r="G5" s="11">
        <v>3051</v>
      </c>
      <c r="H5" s="11">
        <v>3360</v>
      </c>
      <c r="I5" s="11">
        <v>4016</v>
      </c>
      <c r="J5" s="11">
        <v>3802</v>
      </c>
      <c r="K5" s="11">
        <v>4031</v>
      </c>
      <c r="L5" s="11">
        <v>4513</v>
      </c>
      <c r="M5" s="11">
        <v>5173</v>
      </c>
      <c r="Y5" s="11">
        <v>10077</v>
      </c>
      <c r="Z5" s="11">
        <v>14210</v>
      </c>
    </row>
    <row r="6" spans="1:36" s="11" customFormat="1" x14ac:dyDescent="0.2">
      <c r="A6" s="10"/>
      <c r="B6" s="10" t="s">
        <v>18</v>
      </c>
      <c r="F6" s="11">
        <v>1983</v>
      </c>
      <c r="G6" s="11">
        <v>3194</v>
      </c>
      <c r="H6" s="11">
        <v>3128</v>
      </c>
      <c r="I6" s="11">
        <v>4011</v>
      </c>
      <c r="J6" s="11">
        <v>3401</v>
      </c>
      <c r="K6" s="11">
        <v>3689</v>
      </c>
      <c r="L6" s="11">
        <v>3512</v>
      </c>
      <c r="M6" s="11">
        <v>3869</v>
      </c>
      <c r="Y6" s="11">
        <v>8108</v>
      </c>
      <c r="Z6" s="11">
        <v>13714</v>
      </c>
    </row>
    <row r="7" spans="1:36" s="11" customFormat="1" x14ac:dyDescent="0.2">
      <c r="A7" s="10"/>
      <c r="B7" s="10" t="s">
        <v>19</v>
      </c>
      <c r="F7" s="11">
        <v>1827</v>
      </c>
      <c r="G7" s="11">
        <v>1993</v>
      </c>
      <c r="H7" s="11">
        <v>2133</v>
      </c>
      <c r="I7" s="11">
        <v>2135</v>
      </c>
      <c r="J7" s="11">
        <v>2026</v>
      </c>
      <c r="K7" s="11">
        <v>2233</v>
      </c>
      <c r="L7" s="11">
        <v>2526</v>
      </c>
      <c r="M7" s="11">
        <v>2327</v>
      </c>
      <c r="Y7" s="11">
        <v>7297</v>
      </c>
      <c r="Z7" s="11">
        <v>8282</v>
      </c>
    </row>
    <row r="8" spans="1:36" s="11" customFormat="1" x14ac:dyDescent="0.2">
      <c r="A8" s="10"/>
      <c r="B8" s="10" t="s">
        <v>20</v>
      </c>
      <c r="F8" s="11">
        <v>1204</v>
      </c>
      <c r="G8" s="11">
        <v>742</v>
      </c>
      <c r="H8" s="11">
        <v>792</v>
      </c>
      <c r="I8" s="11">
        <v>710</v>
      </c>
      <c r="J8" s="11">
        <v>685</v>
      </c>
      <c r="K8" s="11">
        <v>768</v>
      </c>
      <c r="L8" s="11">
        <v>811</v>
      </c>
      <c r="M8" s="11">
        <v>745</v>
      </c>
      <c r="Y8" s="11">
        <v>4584</v>
      </c>
      <c r="Z8" s="11">
        <v>2929</v>
      </c>
    </row>
    <row r="9" spans="1:36" s="11" customFormat="1" x14ac:dyDescent="0.2">
      <c r="A9" s="10"/>
      <c r="B9" s="10" t="s">
        <v>21</v>
      </c>
      <c r="F9" s="11">
        <v>82</v>
      </c>
      <c r="G9" s="11">
        <v>6280</v>
      </c>
      <c r="H9" s="11">
        <v>6586</v>
      </c>
      <c r="I9" s="11">
        <v>6623</v>
      </c>
      <c r="J9" s="11">
        <v>7126</v>
      </c>
      <c r="K9" s="11">
        <v>6468</v>
      </c>
      <c r="L9" s="11">
        <v>7435</v>
      </c>
      <c r="M9" s="11">
        <v>7275</v>
      </c>
      <c r="Y9" s="11">
        <v>331</v>
      </c>
      <c r="Z9" s="11">
        <v>26637</v>
      </c>
    </row>
    <row r="10" spans="1:36" s="3" customFormat="1" x14ac:dyDescent="0.2">
      <c r="B10" s="3" t="s">
        <v>1</v>
      </c>
      <c r="F10" s="3">
        <v>30316</v>
      </c>
      <c r="G10" s="3">
        <v>32292</v>
      </c>
      <c r="H10" s="3">
        <v>30810</v>
      </c>
      <c r="I10" s="3">
        <v>36669</v>
      </c>
      <c r="J10" s="3">
        <v>30729</v>
      </c>
      <c r="K10" s="3">
        <v>33470</v>
      </c>
      <c r="L10" s="3">
        <v>33701</v>
      </c>
      <c r="M10" s="3">
        <v>38381</v>
      </c>
      <c r="Y10" s="3">
        <v>126491</v>
      </c>
      <c r="Z10" s="3">
        <v>130350</v>
      </c>
    </row>
    <row r="11" spans="1:36" s="4" customFormat="1" x14ac:dyDescent="0.2">
      <c r="B11" s="4" t="s">
        <v>2</v>
      </c>
      <c r="F11" s="4">
        <v>20214</v>
      </c>
      <c r="G11" s="4">
        <v>19631</v>
      </c>
      <c r="H11" s="4">
        <v>19143</v>
      </c>
      <c r="I11" s="4">
        <v>22002</v>
      </c>
      <c r="J11" s="4">
        <v>20511</v>
      </c>
      <c r="K11" s="4">
        <v>20105</v>
      </c>
      <c r="L11" s="4">
        <v>20524</v>
      </c>
      <c r="M11" s="4">
        <v>22266</v>
      </c>
      <c r="Y11" s="4">
        <v>80042</v>
      </c>
      <c r="Z11" s="4">
        <v>81205</v>
      </c>
    </row>
    <row r="12" spans="1:36" s="4" customFormat="1" x14ac:dyDescent="0.2">
      <c r="B12" s="4" t="s">
        <v>3</v>
      </c>
      <c r="F12" s="4">
        <v>2021</v>
      </c>
      <c r="G12" s="4">
        <v>1443</v>
      </c>
      <c r="H12" s="4">
        <v>1949</v>
      </c>
      <c r="I12" s="4">
        <v>1900</v>
      </c>
      <c r="J12" s="4">
        <v>1951</v>
      </c>
      <c r="K12" s="4">
        <v>1840</v>
      </c>
      <c r="L12" s="4">
        <v>2020</v>
      </c>
      <c r="M12" s="4">
        <v>2009</v>
      </c>
      <c r="Y12" s="4">
        <v>8263</v>
      </c>
      <c r="Z12" s="4">
        <v>7237</v>
      </c>
    </row>
    <row r="13" spans="1:36" s="4" customFormat="1" x14ac:dyDescent="0.2">
      <c r="B13" s="4" t="s">
        <v>4</v>
      </c>
      <c r="F13" s="4">
        <v>3630</v>
      </c>
      <c r="G13" s="4">
        <v>3730</v>
      </c>
      <c r="H13" s="4">
        <v>3493</v>
      </c>
      <c r="I13" s="4">
        <v>4758</v>
      </c>
      <c r="J13" s="4">
        <v>3992</v>
      </c>
      <c r="K13" s="4">
        <v>4499</v>
      </c>
      <c r="L13" s="4">
        <v>4627</v>
      </c>
      <c r="M13" s="4">
        <v>5846</v>
      </c>
      <c r="Y13" s="4">
        <v>15070</v>
      </c>
      <c r="Z13" s="4">
        <v>15947</v>
      </c>
    </row>
    <row r="14" spans="1:36" s="4" customFormat="1" x14ac:dyDescent="0.2">
      <c r="B14" s="4" t="s">
        <v>5</v>
      </c>
      <c r="F14" s="4">
        <v>1869</v>
      </c>
      <c r="G14" s="4">
        <v>1006</v>
      </c>
      <c r="H14" s="4">
        <v>1289</v>
      </c>
      <c r="I14" s="4">
        <v>1586</v>
      </c>
      <c r="J14" s="4">
        <v>1942</v>
      </c>
      <c r="K14" s="4">
        <v>1827</v>
      </c>
      <c r="L14" s="4">
        <v>1393</v>
      </c>
      <c r="M14" s="4">
        <v>1487</v>
      </c>
      <c r="Y14" s="4">
        <v>6142</v>
      </c>
      <c r="Z14" s="4">
        <v>5815</v>
      </c>
    </row>
    <row r="15" spans="1:36" s="4" customFormat="1" x14ac:dyDescent="0.2">
      <c r="B15" s="4" t="s">
        <v>6</v>
      </c>
      <c r="F15" s="4">
        <f>+SUM(F11:F14)</f>
        <v>27734</v>
      </c>
      <c r="G15" s="4">
        <f>+SUM(G11:G14)</f>
        <v>25810</v>
      </c>
      <c r="H15" s="4">
        <f>+SUM(H11:H14)</f>
        <v>25874</v>
      </c>
      <c r="I15" s="4">
        <f>+SUM(I11:I14)</f>
        <v>30246</v>
      </c>
      <c r="J15" s="4">
        <f>+SUM(J11:J14)</f>
        <v>28396</v>
      </c>
      <c r="K15" s="4">
        <f>+SUM(K11:K14)</f>
        <v>28271</v>
      </c>
      <c r="L15" s="4">
        <f>+SUM(L11:L14)</f>
        <v>28564</v>
      </c>
      <c r="M15" s="4">
        <f>+SUM(M11:M14)</f>
        <v>31608</v>
      </c>
      <c r="Y15" s="4">
        <f>+SUM(Y11:Y14)</f>
        <v>109517</v>
      </c>
      <c r="Z15" s="4">
        <f>+SUM(Z11:Z14)</f>
        <v>110204</v>
      </c>
    </row>
    <row r="16" spans="1:36" s="3" customFormat="1" x14ac:dyDescent="0.2">
      <c r="B16" s="3" t="s">
        <v>7</v>
      </c>
      <c r="F16" s="3">
        <f>+F10-F15</f>
        <v>2582</v>
      </c>
      <c r="G16" s="3">
        <f>+G10-G15</f>
        <v>6482</v>
      </c>
      <c r="H16" s="3">
        <f>+H10-H15</f>
        <v>4936</v>
      </c>
      <c r="I16" s="3">
        <f>+I10-I15</f>
        <v>6423</v>
      </c>
      <c r="J16" s="3">
        <f>+J10-J15</f>
        <v>2333</v>
      </c>
      <c r="K16" s="3">
        <f>+K10-K15</f>
        <v>5199</v>
      </c>
      <c r="L16" s="3">
        <f>+L10-L15</f>
        <v>5137</v>
      </c>
      <c r="M16" s="3">
        <f>+M10-M15</f>
        <v>6773</v>
      </c>
      <c r="Y16" s="3">
        <f>+Y10-Y15</f>
        <v>16974</v>
      </c>
      <c r="Z16" s="3">
        <f>+Z10-Z15</f>
        <v>20146</v>
      </c>
    </row>
    <row r="17" spans="2:26" s="4" customFormat="1" x14ac:dyDescent="0.2">
      <c r="B17" s="4" t="s">
        <v>24</v>
      </c>
      <c r="F17" s="4">
        <v>-253</v>
      </c>
      <c r="G17" s="4">
        <v>-246</v>
      </c>
      <c r="H17" s="4">
        <v>-254</v>
      </c>
      <c r="I17" s="4">
        <v>-301</v>
      </c>
      <c r="J17" s="4">
        <v>-301</v>
      </c>
      <c r="K17" s="4">
        <v>-301</v>
      </c>
      <c r="L17" s="4">
        <v>-346</v>
      </c>
      <c r="M17" s="4">
        <v>-340</v>
      </c>
      <c r="Y17" s="4">
        <v>-862</v>
      </c>
      <c r="Z17" s="4">
        <v>-1101</v>
      </c>
    </row>
    <row r="18" spans="2:26" s="4" customFormat="1" x14ac:dyDescent="0.2">
      <c r="B18" s="4" t="s">
        <v>8</v>
      </c>
      <c r="F18" s="4">
        <f>+F16+F17</f>
        <v>2329</v>
      </c>
      <c r="G18" s="4">
        <f>+G16+G17</f>
        <v>6236</v>
      </c>
      <c r="H18" s="4">
        <f>+H16+H17</f>
        <v>4682</v>
      </c>
      <c r="I18" s="4">
        <f>+I16+I17</f>
        <v>6122</v>
      </c>
      <c r="J18" s="4">
        <f>+J16+J17</f>
        <v>2032</v>
      </c>
      <c r="K18" s="4">
        <f>+K16+K17</f>
        <v>4898</v>
      </c>
      <c r="L18" s="4">
        <f>+L16+L17</f>
        <v>4791</v>
      </c>
      <c r="M18" s="4">
        <f>+M16+M17</f>
        <v>6433</v>
      </c>
      <c r="Y18" s="4">
        <f>+Y16+Y17</f>
        <v>16112</v>
      </c>
      <c r="Z18" s="4">
        <f>+Z16+Z17</f>
        <v>19045</v>
      </c>
    </row>
    <row r="19" spans="2:26" s="4" customFormat="1" x14ac:dyDescent="0.2">
      <c r="B19" s="4" t="s">
        <v>9</v>
      </c>
      <c r="F19" s="4">
        <v>547</v>
      </c>
      <c r="G19" s="4">
        <v>830</v>
      </c>
      <c r="H19" s="4">
        <v>795</v>
      </c>
      <c r="I19" s="4">
        <v>702</v>
      </c>
      <c r="J19" s="4">
        <v>793</v>
      </c>
      <c r="K19" s="4">
        <v>1384</v>
      </c>
      <c r="L19" s="4">
        <v>1052</v>
      </c>
      <c r="M19" s="4">
        <v>1528</v>
      </c>
      <c r="Y19" s="4">
        <v>2264</v>
      </c>
      <c r="Z19" s="4">
        <v>3120</v>
      </c>
    </row>
    <row r="20" spans="2:26" s="3" customFormat="1" x14ac:dyDescent="0.2">
      <c r="B20" s="3" t="s">
        <v>10</v>
      </c>
      <c r="F20" s="3">
        <f>+F18-F19</f>
        <v>1782</v>
      </c>
      <c r="G20" s="3">
        <f>+G18-G19</f>
        <v>5406</v>
      </c>
      <c r="H20" s="3">
        <f>+H18-H19</f>
        <v>3887</v>
      </c>
      <c r="I20" s="3">
        <f>+I18-I19</f>
        <v>5420</v>
      </c>
      <c r="J20" s="3">
        <f>+J18-J19</f>
        <v>1239</v>
      </c>
      <c r="K20" s="3">
        <f>+K18-K19</f>
        <v>3514</v>
      </c>
      <c r="L20" s="3">
        <f>+L18-L19</f>
        <v>3739</v>
      </c>
      <c r="M20" s="3">
        <f>+M18-M19</f>
        <v>4905</v>
      </c>
      <c r="Y20" s="3">
        <f>+Y18-Y19</f>
        <v>13848</v>
      </c>
      <c r="Z20" s="3">
        <f>+Z18-Z19</f>
        <v>15925</v>
      </c>
    </row>
    <row r="21" spans="2:26" s="7" customFormat="1" x14ac:dyDescent="0.2">
      <c r="B21" s="7" t="s">
        <v>11</v>
      </c>
      <c r="F21" s="7">
        <f>+F20/F22</f>
        <v>0.68269322861794846</v>
      </c>
      <c r="G21" s="7">
        <f>+G20/G22</f>
        <v>2.0986024844720497</v>
      </c>
      <c r="H21" s="7">
        <f>+H20/H22</f>
        <v>1.5149566403585697</v>
      </c>
      <c r="I21" s="7">
        <f>+I20/I22</f>
        <v>2.133753260174204</v>
      </c>
      <c r="J21" s="7">
        <f>+J20/J22</f>
        <v>0.49609609609609612</v>
      </c>
      <c r="K21" s="7">
        <f>+K20/K22</f>
        <v>1.4346516968614442</v>
      </c>
      <c r="L21" s="7">
        <f>+L20/L22</f>
        <v>1.5480799089121209</v>
      </c>
      <c r="M21" s="7">
        <f>+M20/M22</f>
        <v>2.0437500000000002</v>
      </c>
      <c r="Y21" s="7">
        <f>+Y20/Y22</f>
        <v>5.2469451548735435</v>
      </c>
      <c r="Z21" s="7">
        <f>+Z20/Z22</f>
        <v>6.2576747384449138</v>
      </c>
    </row>
    <row r="22" spans="2:26" s="4" customFormat="1" x14ac:dyDescent="0.2">
      <c r="B22" s="4" t="s">
        <v>12</v>
      </c>
      <c r="F22" s="4">
        <v>2610.25</v>
      </c>
      <c r="G22" s="4">
        <v>2576</v>
      </c>
      <c r="H22" s="4">
        <v>2565.75</v>
      </c>
      <c r="I22" s="4">
        <v>2540.125</v>
      </c>
      <c r="J22" s="4">
        <v>2497.5</v>
      </c>
      <c r="K22" s="4">
        <v>2449.375</v>
      </c>
      <c r="L22" s="4">
        <v>2415.25</v>
      </c>
      <c r="M22" s="4">
        <v>2400</v>
      </c>
      <c r="Y22" s="4">
        <v>2639.25</v>
      </c>
      <c r="Z22" s="4">
        <v>2544.875</v>
      </c>
    </row>
    <row r="24" spans="2:26" s="5" customFormat="1" x14ac:dyDescent="0.2">
      <c r="B24" s="5" t="s">
        <v>13</v>
      </c>
      <c r="F24" s="5">
        <f>+F16/F10</f>
        <v>8.5169547433698381E-2</v>
      </c>
      <c r="G24" s="5">
        <f>+G16/G10</f>
        <v>0.20073083116561377</v>
      </c>
      <c r="H24" s="5">
        <f>+H16/H10</f>
        <v>0.16020772476468678</v>
      </c>
      <c r="I24" s="5">
        <f>+I16/I10</f>
        <v>0.17516158062668738</v>
      </c>
      <c r="J24" s="5">
        <f>+J16/J10</f>
        <v>7.5921767711282506E-2</v>
      </c>
      <c r="K24" s="5">
        <f>+K16/K10</f>
        <v>0.15533313414998506</v>
      </c>
      <c r="L24" s="5">
        <f>+L16/L10</f>
        <v>0.15242871131420432</v>
      </c>
      <c r="M24" s="5">
        <f>+M16/M10</f>
        <v>0.17646752299314766</v>
      </c>
      <c r="Y24" s="5">
        <f>+Y16/Y10</f>
        <v>0.13419136539358531</v>
      </c>
      <c r="Z24" s="5">
        <f>+Z16/Z10</f>
        <v>0.15455312619869582</v>
      </c>
    </row>
    <row r="25" spans="2:26" s="5" customFormat="1" x14ac:dyDescent="0.2">
      <c r="B25" s="5" t="s">
        <v>14</v>
      </c>
      <c r="F25" s="5">
        <f>+F20/F10</f>
        <v>5.8780841799709722E-2</v>
      </c>
      <c r="G25" s="5">
        <f>+G20/G10</f>
        <v>0.16740988480118915</v>
      </c>
      <c r="H25" s="5">
        <f>+H20/H10</f>
        <v>0.12616033755274261</v>
      </c>
      <c r="I25" s="5">
        <f>+I20/I10</f>
        <v>0.14780877580517604</v>
      </c>
      <c r="J25" s="5">
        <f>+J20/J10</f>
        <v>4.0320218685931858E-2</v>
      </c>
      <c r="K25" s="5">
        <f>+K20/K10</f>
        <v>0.10498954287421572</v>
      </c>
      <c r="L25" s="5">
        <f>+L20/L10</f>
        <v>0.11094626272217442</v>
      </c>
      <c r="M25" s="5">
        <f>+M20/M10</f>
        <v>0.12779760819155311</v>
      </c>
      <c r="Y25" s="5">
        <f>+Y20/Y10</f>
        <v>0.10947814469013606</v>
      </c>
      <c r="Z25" s="5">
        <f>+Z20/Z10</f>
        <v>0.1221710778672804</v>
      </c>
    </row>
    <row r="26" spans="2:26" s="5" customFormat="1" x14ac:dyDescent="0.2">
      <c r="B26" s="5" t="s">
        <v>15</v>
      </c>
      <c r="F26" s="5">
        <f>+F19/F18</f>
        <v>0.23486474881923572</v>
      </c>
      <c r="G26" s="5">
        <f>+G19/G18</f>
        <v>0.13309813983322644</v>
      </c>
      <c r="H26" s="5">
        <f>+H19/H18</f>
        <v>0.16979923109782144</v>
      </c>
      <c r="I26" s="5">
        <f>+I19/I18</f>
        <v>0.11466840901666123</v>
      </c>
      <c r="J26" s="5">
        <f>+J19/J18</f>
        <v>0.390255905511811</v>
      </c>
      <c r="K26" s="5">
        <f>+K19/K18</f>
        <v>0.28256431196406695</v>
      </c>
      <c r="L26" s="5">
        <f>+L19/L18</f>
        <v>0.21957837612189521</v>
      </c>
      <c r="M26" s="5">
        <f>+M19/M18</f>
        <v>0.23752526037618529</v>
      </c>
      <c r="Y26" s="5">
        <f>+Y19/Y18</f>
        <v>0.14051638530287985</v>
      </c>
      <c r="Z26" s="5">
        <f>+Z19/Z18</f>
        <v>0.16382252559726962</v>
      </c>
    </row>
    <row r="27" spans="2:26" s="5" customFormat="1" x14ac:dyDescent="0.2"/>
    <row r="28" spans="2:26" s="6" customFormat="1" x14ac:dyDescent="0.2">
      <c r="B28" s="6" t="s">
        <v>16</v>
      </c>
      <c r="G28" s="6" t="e">
        <f>+G10/C10-1</f>
        <v>#DIV/0!</v>
      </c>
      <c r="H28" s="6" t="e">
        <f>+H10/D10-1</f>
        <v>#DIV/0!</v>
      </c>
      <c r="I28" s="6" t="e">
        <f>+I10/E10-1</f>
        <v>#DIV/0!</v>
      </c>
      <c r="J28" s="6">
        <f>+J10/F10-1</f>
        <v>1.3623169283546677E-2</v>
      </c>
      <c r="K28" s="6">
        <f>+K10/G10-1</f>
        <v>3.6479623436145081E-2</v>
      </c>
      <c r="L28" s="6">
        <f>+L10/H10-1</f>
        <v>9.3833171048360864E-2</v>
      </c>
      <c r="M28" s="6">
        <f>+M10/I10-1</f>
        <v>4.6687938040306465E-2</v>
      </c>
      <c r="Y28" s="6" t="e">
        <f>+Y10/X10-1</f>
        <v>#DIV/0!</v>
      </c>
      <c r="Z28" s="6">
        <f>+Z10/Y10-1</f>
        <v>3.05080993904705E-2</v>
      </c>
    </row>
    <row r="30" spans="2:26" x14ac:dyDescent="0.2">
      <c r="B30" s="5" t="s">
        <v>57</v>
      </c>
    </row>
    <row r="31" spans="2:26" s="4" customFormat="1" x14ac:dyDescent="0.2">
      <c r="B31" s="4" t="s">
        <v>58</v>
      </c>
      <c r="M31" s="4">
        <f>22301+32462+5916+7336+47373</f>
        <v>115388</v>
      </c>
    </row>
    <row r="32" spans="2:26" s="4" customFormat="1" x14ac:dyDescent="0.2">
      <c r="B32" s="4" t="s">
        <v>59</v>
      </c>
      <c r="M32" s="4">
        <f>24849+16000</f>
        <v>40849</v>
      </c>
    </row>
    <row r="33" spans="2:13" s="4" customFormat="1" x14ac:dyDescent="0.2">
      <c r="B33" s="4" t="s">
        <v>60</v>
      </c>
      <c r="M33" s="4">
        <v>28920</v>
      </c>
    </row>
    <row r="34" spans="2:13" s="4" customFormat="1" x14ac:dyDescent="0.2">
      <c r="B34" s="4" t="s">
        <v>61</v>
      </c>
      <c r="M34" s="4">
        <v>31076</v>
      </c>
    </row>
    <row r="35" spans="2:13" s="4" customFormat="1" x14ac:dyDescent="0.2">
      <c r="B35" s="4" t="s">
        <v>62</v>
      </c>
      <c r="M35" s="4">
        <f>2969+34927</f>
        <v>37896</v>
      </c>
    </row>
    <row r="36" spans="2:13" s="3" customFormat="1" x14ac:dyDescent="0.2">
      <c r="B36" s="3" t="s">
        <v>63</v>
      </c>
      <c r="M36" s="3">
        <f>+SUM(M31:M35)</f>
        <v>254129</v>
      </c>
    </row>
    <row r="37" spans="2:13" s="4" customFormat="1" x14ac:dyDescent="0.2">
      <c r="B37" s="4" t="s">
        <v>64</v>
      </c>
      <c r="M37" s="4">
        <f>2939+6982+16860+4938</f>
        <v>31719</v>
      </c>
    </row>
    <row r="38" spans="2:13" s="4" customFormat="1" x14ac:dyDescent="0.2">
      <c r="B38" s="4" t="s">
        <v>65</v>
      </c>
      <c r="M38" s="4">
        <v>1974</v>
      </c>
    </row>
    <row r="39" spans="2:13" s="4" customFormat="1" x14ac:dyDescent="0.2">
      <c r="B39" s="4" t="s">
        <v>66</v>
      </c>
      <c r="M39" s="4">
        <v>46626</v>
      </c>
    </row>
    <row r="40" spans="2:13" s="4" customFormat="1" x14ac:dyDescent="0.2">
      <c r="B40" s="4" t="s">
        <v>67</v>
      </c>
      <c r="M40" s="4">
        <v>411</v>
      </c>
    </row>
    <row r="41" spans="2:13" s="4" customFormat="1" x14ac:dyDescent="0.2">
      <c r="B41" s="4" t="s">
        <v>68</v>
      </c>
      <c r="M41" s="4">
        <f>10708+624</f>
        <v>11332</v>
      </c>
    </row>
    <row r="42" spans="2:13" s="12" customFormat="1" x14ac:dyDescent="0.2">
      <c r="B42" s="12" t="s">
        <v>70</v>
      </c>
      <c r="M42" s="12">
        <v>7591</v>
      </c>
    </row>
    <row r="43" spans="2:13" s="4" customFormat="1" x14ac:dyDescent="0.2">
      <c r="B43" s="4" t="s">
        <v>71</v>
      </c>
      <c r="M43" s="12">
        <v>4490</v>
      </c>
    </row>
    <row r="44" spans="2:13" s="3" customFormat="1" x14ac:dyDescent="0.2">
      <c r="B44" s="3" t="s">
        <v>69</v>
      </c>
      <c r="M44" s="3">
        <f>+SUM(M37:M43)</f>
        <v>104143</v>
      </c>
    </row>
    <row r="45" spans="2:13" s="12" customFormat="1" x14ac:dyDescent="0.2">
      <c r="B45" s="12" t="s">
        <v>74</v>
      </c>
      <c r="M45" s="12">
        <v>1572</v>
      </c>
    </row>
    <row r="46" spans="2:13" s="4" customFormat="1" x14ac:dyDescent="0.2">
      <c r="B46" s="4" t="s">
        <v>72</v>
      </c>
      <c r="M46" s="4">
        <v>148414</v>
      </c>
    </row>
    <row r="47" spans="2:13" s="4" customFormat="1" x14ac:dyDescent="0.2">
      <c r="B47" s="4" t="s">
        <v>73</v>
      </c>
      <c r="M47" s="4">
        <f>+SUM(M44:M46)</f>
        <v>254129</v>
      </c>
    </row>
    <row r="49" spans="2:13" x14ac:dyDescent="0.2">
      <c r="B49" s="4" t="s">
        <v>75</v>
      </c>
      <c r="M49" s="4">
        <f>+SUM(J20:M20)</f>
        <v>13397</v>
      </c>
    </row>
    <row r="50" spans="2:13" s="5" customFormat="1" x14ac:dyDescent="0.2">
      <c r="B50" s="5" t="s">
        <v>76</v>
      </c>
      <c r="M50" s="5">
        <f>+M49/(M32+M33+M34)</f>
        <v>0.13284743913927313</v>
      </c>
    </row>
    <row r="52" spans="2:13" s="4" customFormat="1" x14ac:dyDescent="0.2">
      <c r="B52" s="4" t="s">
        <v>77</v>
      </c>
      <c r="G52" s="4">
        <v>6248</v>
      </c>
      <c r="H52" s="4">
        <v>6748</v>
      </c>
      <c r="I52" s="4">
        <v>9115</v>
      </c>
      <c r="J52" s="4">
        <v>3233</v>
      </c>
      <c r="K52" s="4">
        <v>4628</v>
      </c>
      <c r="L52" s="4">
        <v>4480</v>
      </c>
      <c r="M52" s="4">
        <v>9715</v>
      </c>
    </row>
    <row r="53" spans="2:13" s="4" customFormat="1" x14ac:dyDescent="0.2">
      <c r="B53" s="4" t="s">
        <v>78</v>
      </c>
      <c r="G53" s="4">
        <v>-828</v>
      </c>
      <c r="H53" s="4">
        <v>-564</v>
      </c>
      <c r="I53" s="4">
        <v>-1026</v>
      </c>
      <c r="J53" s="4">
        <v>-1410</v>
      </c>
      <c r="K53" s="4">
        <v>-1643</v>
      </c>
      <c r="L53" s="4">
        <v>-2419</v>
      </c>
      <c r="M53" s="4">
        <v>-4297</v>
      </c>
    </row>
    <row r="54" spans="2:13" s="3" customFormat="1" x14ac:dyDescent="0.2">
      <c r="B54" s="3" t="s">
        <v>79</v>
      </c>
      <c r="G54" s="3">
        <f t="shared" ref="G54:L54" si="0">+G52+G53</f>
        <v>5420</v>
      </c>
      <c r="H54" s="3">
        <f t="shared" si="0"/>
        <v>6184</v>
      </c>
      <c r="I54" s="3">
        <f t="shared" si="0"/>
        <v>8089</v>
      </c>
      <c r="J54" s="3">
        <f t="shared" si="0"/>
        <v>1823</v>
      </c>
      <c r="K54" s="3">
        <f t="shared" si="0"/>
        <v>2985</v>
      </c>
      <c r="L54" s="3">
        <f t="shared" si="0"/>
        <v>2061</v>
      </c>
      <c r="M54" s="3">
        <f>+M52+M53</f>
        <v>5418</v>
      </c>
    </row>
    <row r="55" spans="2:13" x14ac:dyDescent="0.2">
      <c r="B55" t="s">
        <v>80</v>
      </c>
      <c r="J55" s="4">
        <f t="shared" ref="J55:L55" si="1">+SUM(G54:J54)</f>
        <v>21516</v>
      </c>
      <c r="K55" s="4">
        <f t="shared" si="1"/>
        <v>19081</v>
      </c>
      <c r="L55" s="4">
        <f t="shared" si="1"/>
        <v>14958</v>
      </c>
      <c r="M55" s="4">
        <f>+SUM(J54:M54)</f>
        <v>12287</v>
      </c>
    </row>
    <row r="56" spans="2:13" s="5" customFormat="1" x14ac:dyDescent="0.2">
      <c r="K56" s="5">
        <f t="shared" ref="K56:L56" si="2">+K55/J55-1</f>
        <v>-0.1131715932329429</v>
      </c>
      <c r="L56" s="5">
        <f t="shared" si="2"/>
        <v>-0.21607882186468219</v>
      </c>
      <c r="M56" s="5">
        <f>+M55/L55-1</f>
        <v>-0.17856665329589516</v>
      </c>
    </row>
  </sheetData>
  <phoneticPr fontId="3" type="noConversion"/>
  <hyperlinks>
    <hyperlink ref="A1" location="Main!A1" display="Main" xr:uid="{6A78772E-B489-4611-AF09-149DAB17D3A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2025-04-26T09:24:42Z</dcterms:created>
  <dcterms:modified xsi:type="dcterms:W3CDTF">2025-04-26T12:51:41Z</dcterms:modified>
</cp:coreProperties>
</file>