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ABCD6F96-6A7C-4952-B656-81EC1E237EED}" xr6:coauthVersionLast="47" xr6:coauthVersionMax="47" xr10:uidLastSave="{00000000-0000-0000-0000-000000000000}"/>
  <bookViews>
    <workbookView xWindow="-120" yWindow="-120" windowWidth="29040" windowHeight="15840" activeTab="1" xr2:uid="{4D0E4DAC-22DE-49DF-80BA-B9367A0BACC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0" i="1" s="1"/>
  <c r="J28" i="2"/>
  <c r="I28" i="2"/>
  <c r="H28" i="2"/>
  <c r="G28" i="2"/>
  <c r="F28" i="2"/>
  <c r="E28" i="2"/>
  <c r="K28" i="2"/>
  <c r="K26" i="2"/>
  <c r="K11" i="2"/>
  <c r="K6" i="2"/>
  <c r="J17" i="2"/>
  <c r="J26" i="2"/>
  <c r="J11" i="2"/>
  <c r="J6" i="2"/>
  <c r="Q26" i="2"/>
  <c r="P26" i="2"/>
  <c r="R26" i="2"/>
  <c r="O11" i="2"/>
  <c r="O6" i="2"/>
  <c r="O21" i="2" s="1"/>
  <c r="P11" i="2"/>
  <c r="P6" i="2"/>
  <c r="P21" i="2" s="1"/>
  <c r="H26" i="2"/>
  <c r="G26" i="2"/>
  <c r="F26" i="2"/>
  <c r="I26" i="2"/>
  <c r="E16" i="2"/>
  <c r="E14" i="2"/>
  <c r="E13" i="2"/>
  <c r="E10" i="2"/>
  <c r="E9" i="2"/>
  <c r="E8" i="2"/>
  <c r="E7" i="2"/>
  <c r="E5" i="2"/>
  <c r="E6" i="2" s="1"/>
  <c r="E4" i="2"/>
  <c r="E11" i="2"/>
  <c r="I24" i="2"/>
  <c r="I23" i="2"/>
  <c r="I22" i="2"/>
  <c r="I21" i="2"/>
  <c r="I18" i="2"/>
  <c r="I17" i="2"/>
  <c r="I16" i="2"/>
  <c r="I15" i="2"/>
  <c r="I14" i="2"/>
  <c r="I13" i="2"/>
  <c r="I11" i="2"/>
  <c r="I12" i="2" s="1"/>
  <c r="I10" i="2"/>
  <c r="I9" i="2"/>
  <c r="I8" i="2"/>
  <c r="I7" i="2"/>
  <c r="I6" i="2"/>
  <c r="I5" i="2"/>
  <c r="I4" i="2"/>
  <c r="Q11" i="2"/>
  <c r="Q6" i="2"/>
  <c r="R11" i="2"/>
  <c r="R6" i="2"/>
  <c r="R21" i="2" s="1"/>
  <c r="B11" i="2"/>
  <c r="B6" i="2"/>
  <c r="B21" i="2" s="1"/>
  <c r="F11" i="2"/>
  <c r="F6" i="2"/>
  <c r="F21" i="2" s="1"/>
  <c r="C17" i="2"/>
  <c r="C11" i="2"/>
  <c r="C6" i="2"/>
  <c r="C21" i="2" s="1"/>
  <c r="G11" i="2"/>
  <c r="G6" i="2"/>
  <c r="G21" i="2" s="1"/>
  <c r="D11" i="2"/>
  <c r="D6" i="2"/>
  <c r="D21" i="2" s="1"/>
  <c r="H18" i="2"/>
  <c r="H24" i="2"/>
  <c r="H23" i="2"/>
  <c r="H22" i="2"/>
  <c r="H17" i="2"/>
  <c r="H15" i="2"/>
  <c r="H11" i="2"/>
  <c r="H12" i="2" s="1"/>
  <c r="H6" i="2"/>
  <c r="H21" i="2" s="1"/>
  <c r="T3" i="2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S3" i="2"/>
  <c r="D5" i="1"/>
  <c r="D8" i="1" s="1"/>
  <c r="K12" i="2" l="1"/>
  <c r="K22" i="2" s="1"/>
  <c r="K21" i="2"/>
  <c r="J12" i="2"/>
  <c r="J22" i="2" s="1"/>
  <c r="J21" i="2"/>
  <c r="O12" i="2"/>
  <c r="P12" i="2"/>
  <c r="E12" i="2"/>
  <c r="E21" i="2"/>
  <c r="Q12" i="2"/>
  <c r="Q15" i="2" s="1"/>
  <c r="Q21" i="2"/>
  <c r="R12" i="2"/>
  <c r="B12" i="2"/>
  <c r="F12" i="2"/>
  <c r="C12" i="2"/>
  <c r="G12" i="2"/>
  <c r="D12" i="2"/>
  <c r="K15" i="2" l="1"/>
  <c r="K24" i="2" s="1"/>
  <c r="J15" i="2"/>
  <c r="J24" i="2" s="1"/>
  <c r="O22" i="2"/>
  <c r="O15" i="2"/>
  <c r="P22" i="2"/>
  <c r="P15" i="2"/>
  <c r="E22" i="2"/>
  <c r="E15" i="2"/>
  <c r="Q22" i="2"/>
  <c r="Q24" i="2"/>
  <c r="Q17" i="2"/>
  <c r="R22" i="2"/>
  <c r="R15" i="2"/>
  <c r="B22" i="2"/>
  <c r="B15" i="2"/>
  <c r="F22" i="2"/>
  <c r="F15" i="2"/>
  <c r="C22" i="2"/>
  <c r="C15" i="2"/>
  <c r="G22" i="2"/>
  <c r="G15" i="2"/>
  <c r="D22" i="2"/>
  <c r="D15" i="2"/>
  <c r="K17" i="2" l="1"/>
  <c r="K18" i="2" s="1"/>
  <c r="J18" i="2"/>
  <c r="O17" i="2"/>
  <c r="O24" i="2"/>
  <c r="P24" i="2"/>
  <c r="P17" i="2"/>
  <c r="E17" i="2"/>
  <c r="E24" i="2"/>
  <c r="Q18" i="2"/>
  <c r="Q23" i="2"/>
  <c r="R24" i="2"/>
  <c r="R17" i="2"/>
  <c r="B24" i="2"/>
  <c r="B17" i="2"/>
  <c r="F24" i="2"/>
  <c r="F17" i="2"/>
  <c r="C24" i="2"/>
  <c r="G17" i="2"/>
  <c r="G24" i="2"/>
  <c r="D24" i="2"/>
  <c r="D17" i="2"/>
  <c r="K23" i="2" l="1"/>
  <c r="J23" i="2"/>
  <c r="O23" i="2"/>
  <c r="O18" i="2"/>
  <c r="P23" i="2"/>
  <c r="P18" i="2"/>
  <c r="E23" i="2"/>
  <c r="E18" i="2"/>
  <c r="R23" i="2"/>
  <c r="R18" i="2"/>
  <c r="B23" i="2"/>
  <c r="B18" i="2"/>
  <c r="F18" i="2"/>
  <c r="F23" i="2"/>
  <c r="C23" i="2"/>
  <c r="C18" i="2"/>
  <c r="G18" i="2"/>
  <c r="G23" i="2"/>
  <c r="D23" i="2"/>
  <c r="D18" i="2"/>
</calcChain>
</file>

<file path=xl/sharedStrings.xml><?xml version="1.0" encoding="utf-8"?>
<sst xmlns="http://schemas.openxmlformats.org/spreadsheetml/2006/main" count="44" uniqueCount="41">
  <si>
    <t>Dino Polska</t>
  </si>
  <si>
    <t>(DNP)</t>
  </si>
  <si>
    <t>(in millions)</t>
  </si>
  <si>
    <t>Price</t>
  </si>
  <si>
    <t>Shares</t>
  </si>
  <si>
    <t>MC</t>
  </si>
  <si>
    <t>Cash</t>
  </si>
  <si>
    <t>Debt</t>
  </si>
  <si>
    <t>EV</t>
  </si>
  <si>
    <t>Q122</t>
  </si>
  <si>
    <t>Q222</t>
  </si>
  <si>
    <t>Q322</t>
  </si>
  <si>
    <t>Q422</t>
  </si>
  <si>
    <t>Q123</t>
  </si>
  <si>
    <t>Q223</t>
  </si>
  <si>
    <t>Q323</t>
  </si>
  <si>
    <t>Q423</t>
  </si>
  <si>
    <t>Revenue</t>
  </si>
  <si>
    <t>COGS</t>
  </si>
  <si>
    <t>Gross profit</t>
  </si>
  <si>
    <t>S&amp;M</t>
  </si>
  <si>
    <t>G&amp;A</t>
  </si>
  <si>
    <t>Operating expense</t>
  </si>
  <si>
    <t>Operating income</t>
  </si>
  <si>
    <t>Interest income</t>
  </si>
  <si>
    <t>Interest expense</t>
  </si>
  <si>
    <t>Taxes</t>
  </si>
  <si>
    <t>Net income</t>
  </si>
  <si>
    <t>EPS</t>
  </si>
  <si>
    <t>Gross margin</t>
  </si>
  <si>
    <t>Other income</t>
  </si>
  <si>
    <t>Other expense</t>
  </si>
  <si>
    <t>Operating margin</t>
  </si>
  <si>
    <t>Net margin</t>
  </si>
  <si>
    <t>Tax rate</t>
  </si>
  <si>
    <t>Revenue y/y</t>
  </si>
  <si>
    <t>(in millions PLN)</t>
  </si>
  <si>
    <t>Q124</t>
  </si>
  <si>
    <t>Pretax</t>
  </si>
  <si>
    <t>Q224</t>
  </si>
  <si>
    <t>TTM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</si>
</sst>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m/yy;@"/>
    <numFmt numFmtId="166" formatCode="0\x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9" fontId="2" fillId="0" borderId="0" xfId="1" applyFont="1"/>
    <xf numFmtId="9" fontId="2" fillId="0" borderId="0" xfId="1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0</xdr:rowOff>
    </xdr:from>
    <xdr:to>
      <xdr:col>18</xdr:col>
      <xdr:colOff>28575</xdr:colOff>
      <xdr:row>102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D0E7EAC-263C-BEC5-8A19-F74A0C51C89A}"/>
            </a:ext>
          </a:extLst>
        </xdr:cNvPr>
        <xdr:cNvCxnSpPr/>
      </xdr:nvCxnSpPr>
      <xdr:spPr>
        <a:xfrm flipH="1" flipV="1">
          <a:off x="12973050" y="0"/>
          <a:ext cx="9525" cy="16811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0</xdr:row>
      <xdr:rowOff>0</xdr:rowOff>
    </xdr:from>
    <xdr:to>
      <xdr:col>11</xdr:col>
      <xdr:colOff>19050</xdr:colOff>
      <xdr:row>100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BAFFCBB-8463-4383-9E62-4BB8A2283D16}"/>
            </a:ext>
          </a:extLst>
        </xdr:cNvPr>
        <xdr:cNvCxnSpPr/>
      </xdr:nvCxnSpPr>
      <xdr:spPr>
        <a:xfrm>
          <a:off x="8705850" y="0"/>
          <a:ext cx="0" cy="1655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BB96-BBC2-4905-A119-9388C7839266}">
  <dimension ref="A1:D10"/>
  <sheetViews>
    <sheetView workbookViewId="0">
      <selection activeCell="D9" sqref="D9"/>
    </sheetView>
  </sheetViews>
  <sheetFormatPr defaultRowHeight="12.75" x14ac:dyDescent="0.2"/>
  <cols>
    <col min="1" max="1" width="30.85546875" bestFit="1" customWidth="1"/>
    <col min="7" max="7" width="11" bestFit="1" customWidth="1"/>
  </cols>
  <sheetData>
    <row r="1" spans="1:4" ht="34.5" x14ac:dyDescent="0.45">
      <c r="A1" s="1" t="s">
        <v>0</v>
      </c>
    </row>
    <row r="2" spans="1:4" x14ac:dyDescent="0.2">
      <c r="A2" t="s">
        <v>1</v>
      </c>
    </row>
    <row r="3" spans="1:4" x14ac:dyDescent="0.2">
      <c r="A3" t="s">
        <v>36</v>
      </c>
      <c r="C3" t="s">
        <v>3</v>
      </c>
      <c r="D3" s="2">
        <v>315</v>
      </c>
    </row>
    <row r="4" spans="1:4" x14ac:dyDescent="0.2">
      <c r="C4" t="s">
        <v>4</v>
      </c>
      <c r="D4" s="2">
        <v>98</v>
      </c>
    </row>
    <row r="5" spans="1:4" x14ac:dyDescent="0.2">
      <c r="C5" t="s">
        <v>5</v>
      </c>
      <c r="D5" s="2">
        <f>+D4*D3</f>
        <v>30870</v>
      </c>
    </row>
    <row r="6" spans="1:4" x14ac:dyDescent="0.2">
      <c r="C6" t="s">
        <v>6</v>
      </c>
      <c r="D6" s="2">
        <v>218.38900000000001</v>
      </c>
    </row>
    <row r="7" spans="1:4" x14ac:dyDescent="0.2">
      <c r="C7" t="s">
        <v>7</v>
      </c>
      <c r="D7" s="2">
        <v>469.62900000000002</v>
      </c>
    </row>
    <row r="8" spans="1:4" x14ac:dyDescent="0.2">
      <c r="C8" t="s">
        <v>8</v>
      </c>
      <c r="D8" s="2">
        <f>+D5-D6+D7</f>
        <v>31121.24</v>
      </c>
    </row>
    <row r="9" spans="1:4" x14ac:dyDescent="0.2">
      <c r="D9" s="2">
        <f>1400*(1.1^10)</f>
        <v>3631.2394441400024</v>
      </c>
    </row>
    <row r="10" spans="1:4" x14ac:dyDescent="0.2">
      <c r="D10" s="15">
        <f>+D8/D9</f>
        <v>8.5704180290899377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FE6A-E2E9-4F93-BD39-6CE1388DFF2B}">
  <dimension ref="A1:AI2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26" sqref="M26"/>
    </sheetView>
  </sheetViews>
  <sheetFormatPr defaultRowHeight="12.75" x14ac:dyDescent="0.2"/>
  <cols>
    <col min="1" max="1" width="30.85546875" bestFit="1" customWidth="1"/>
    <col min="2" max="9" width="10.140625" style="4" bestFit="1" customWidth="1"/>
    <col min="10" max="16384" width="9.140625" style="3"/>
  </cols>
  <sheetData>
    <row r="1" spans="1:35" ht="34.5" x14ac:dyDescent="0.4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35" s="14" customFormat="1" x14ac:dyDescent="0.2">
      <c r="A2" s="13" t="s">
        <v>1</v>
      </c>
      <c r="B2" s="14">
        <v>45016</v>
      </c>
      <c r="C2" s="14">
        <v>44742</v>
      </c>
      <c r="D2" s="14">
        <v>44834</v>
      </c>
      <c r="E2" s="14">
        <v>45291</v>
      </c>
      <c r="F2" s="14">
        <v>45016</v>
      </c>
      <c r="G2" s="14">
        <v>45107</v>
      </c>
      <c r="H2" s="14">
        <v>45199</v>
      </c>
      <c r="I2" s="14">
        <v>45291</v>
      </c>
      <c r="J2" s="14">
        <v>45382</v>
      </c>
      <c r="K2" s="14">
        <v>45473</v>
      </c>
    </row>
    <row r="3" spans="1:35" x14ac:dyDescent="0.2">
      <c r="A3" t="s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37</v>
      </c>
      <c r="K3" s="3" t="s">
        <v>39</v>
      </c>
      <c r="O3" s="3">
        <v>2020</v>
      </c>
      <c r="P3" s="3">
        <v>2021</v>
      </c>
      <c r="Q3" s="3">
        <v>2022</v>
      </c>
      <c r="R3" s="3">
        <v>2023</v>
      </c>
      <c r="S3" s="3">
        <f>+R3+1</f>
        <v>2024</v>
      </c>
      <c r="T3" s="3">
        <f t="shared" ref="T3:AI3" si="0">+S3+1</f>
        <v>2025</v>
      </c>
      <c r="U3" s="3">
        <f t="shared" si="0"/>
        <v>2026</v>
      </c>
      <c r="V3" s="3">
        <f t="shared" si="0"/>
        <v>2027</v>
      </c>
      <c r="W3" s="3">
        <f t="shared" si="0"/>
        <v>2028</v>
      </c>
      <c r="X3" s="3">
        <f t="shared" si="0"/>
        <v>2029</v>
      </c>
      <c r="Y3" s="3">
        <f t="shared" si="0"/>
        <v>2030</v>
      </c>
      <c r="Z3" s="3">
        <f t="shared" si="0"/>
        <v>2031</v>
      </c>
      <c r="AA3" s="3">
        <f t="shared" si="0"/>
        <v>2032</v>
      </c>
      <c r="AB3" s="3">
        <f t="shared" si="0"/>
        <v>2033</v>
      </c>
      <c r="AC3" s="3">
        <f t="shared" si="0"/>
        <v>2034</v>
      </c>
      <c r="AD3" s="3">
        <f t="shared" si="0"/>
        <v>2035</v>
      </c>
      <c r="AE3" s="3">
        <f t="shared" si="0"/>
        <v>2036</v>
      </c>
      <c r="AF3" s="3">
        <f t="shared" si="0"/>
        <v>2037</v>
      </c>
      <c r="AG3" s="3">
        <f t="shared" si="0"/>
        <v>2038</v>
      </c>
      <c r="AH3" s="3">
        <f t="shared" si="0"/>
        <v>2039</v>
      </c>
      <c r="AI3" s="3">
        <f t="shared" si="0"/>
        <v>2040</v>
      </c>
    </row>
    <row r="4" spans="1:35" s="10" customFormat="1" x14ac:dyDescent="0.2">
      <c r="A4" s="8" t="s">
        <v>17</v>
      </c>
      <c r="B4" s="9">
        <v>3854.2570000000001</v>
      </c>
      <c r="C4" s="9">
        <v>4886.68</v>
      </c>
      <c r="D4" s="9">
        <v>5367.7820000000002</v>
      </c>
      <c r="E4" s="9">
        <f>+Q4-SUM(B4:D4)</f>
        <v>5692.9029999999984</v>
      </c>
      <c r="F4" s="9">
        <v>5544.2939999999999</v>
      </c>
      <c r="G4" s="9">
        <v>6548.6779999999999</v>
      </c>
      <c r="H4" s="9">
        <v>6875.33</v>
      </c>
      <c r="I4" s="9">
        <f>+R4-SUM(F4:H4)</f>
        <v>6697.9530000000013</v>
      </c>
      <c r="J4" s="9">
        <v>6671.2460000000001</v>
      </c>
      <c r="K4" s="9">
        <v>7243.0079999999998</v>
      </c>
      <c r="O4" s="9">
        <v>10125.815000000001</v>
      </c>
      <c r="P4" s="9">
        <v>13362.012000000001</v>
      </c>
      <c r="Q4" s="9">
        <v>19801.621999999999</v>
      </c>
      <c r="R4" s="9">
        <v>25666.255000000001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x14ac:dyDescent="0.2">
      <c r="A5" t="s">
        <v>18</v>
      </c>
      <c r="B5" s="4">
        <v>2876.9409999999998</v>
      </c>
      <c r="C5" s="4">
        <v>3702.931</v>
      </c>
      <c r="D5" s="4">
        <v>4080.6</v>
      </c>
      <c r="E5" s="4">
        <f>+Q5-SUM(B5:D5)</f>
        <v>4378.1579999999994</v>
      </c>
      <c r="F5" s="4">
        <v>4209.2529999999997</v>
      </c>
      <c r="G5" s="4">
        <v>5086.2979999999998</v>
      </c>
      <c r="H5" s="4">
        <v>5282.4070000000002</v>
      </c>
      <c r="I5" s="4">
        <f>+R5-SUM(F5:H5)</f>
        <v>5163.5010000000002</v>
      </c>
      <c r="J5" s="4">
        <v>5131.6450000000004</v>
      </c>
      <c r="K5" s="4">
        <v>5602.5190000000002</v>
      </c>
      <c r="O5" s="4">
        <v>7521.9859999999999</v>
      </c>
      <c r="P5" s="4">
        <v>10038.342000000001</v>
      </c>
      <c r="Q5" s="4">
        <v>15038.63</v>
      </c>
      <c r="R5" s="4">
        <v>19741.458999999999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s="10" customFormat="1" x14ac:dyDescent="0.2">
      <c r="A6" s="8" t="s">
        <v>19</v>
      </c>
      <c r="B6" s="9">
        <f t="shared" ref="B6:K6" si="1">+B4-B5</f>
        <v>977.31600000000026</v>
      </c>
      <c r="C6" s="9">
        <f t="shared" si="1"/>
        <v>1183.7490000000003</v>
      </c>
      <c r="D6" s="9">
        <f t="shared" si="1"/>
        <v>1287.1820000000002</v>
      </c>
      <c r="E6" s="9">
        <f t="shared" si="1"/>
        <v>1314.744999999999</v>
      </c>
      <c r="F6" s="9">
        <f t="shared" si="1"/>
        <v>1335.0410000000002</v>
      </c>
      <c r="G6" s="9">
        <f t="shared" si="1"/>
        <v>1462.38</v>
      </c>
      <c r="H6" s="9">
        <f t="shared" si="1"/>
        <v>1592.9229999999998</v>
      </c>
      <c r="I6" s="9">
        <f t="shared" si="1"/>
        <v>1534.4520000000011</v>
      </c>
      <c r="J6" s="9">
        <f t="shared" si="1"/>
        <v>1539.6009999999997</v>
      </c>
      <c r="K6" s="9">
        <f t="shared" si="1"/>
        <v>1640.4889999999996</v>
      </c>
      <c r="O6" s="9">
        <f>+O4-O5</f>
        <v>2603.8290000000006</v>
      </c>
      <c r="P6" s="9">
        <f>+P4-P5</f>
        <v>3323.67</v>
      </c>
      <c r="Q6" s="9">
        <f>+Q4-Q5</f>
        <v>4762.9920000000002</v>
      </c>
      <c r="R6" s="9">
        <f>+R4-R5</f>
        <v>5924.7960000000021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 x14ac:dyDescent="0.2">
      <c r="A7" t="s">
        <v>30</v>
      </c>
      <c r="B7" s="4">
        <v>2.2770000000000001</v>
      </c>
      <c r="C7" s="4">
        <v>3.1059999999999999</v>
      </c>
      <c r="D7" s="4">
        <v>2.2639999999999998</v>
      </c>
      <c r="E7" s="4">
        <f t="shared" ref="E7:E10" si="2">+Q7-SUM(B7:D7)</f>
        <v>8.6349999999999998</v>
      </c>
      <c r="F7" s="4">
        <v>4.8289999999999997</v>
      </c>
      <c r="G7" s="4">
        <v>1.546</v>
      </c>
      <c r="H7" s="4">
        <v>3.3610000000000002</v>
      </c>
      <c r="I7" s="4">
        <f>+R7-SUM(F7:H7)</f>
        <v>3.7409999999999997</v>
      </c>
      <c r="J7" s="4">
        <v>3.2330000000000001</v>
      </c>
      <c r="K7" s="4">
        <v>3.8340000000000001</v>
      </c>
      <c r="O7" s="4">
        <v>7.5979999999999999</v>
      </c>
      <c r="P7" s="4">
        <v>14.364000000000001</v>
      </c>
      <c r="Q7" s="4">
        <v>16.282</v>
      </c>
      <c r="R7" s="4">
        <v>13.477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2">
      <c r="A8" t="s">
        <v>20</v>
      </c>
      <c r="B8" s="4">
        <v>680.62900000000002</v>
      </c>
      <c r="C8" s="4">
        <v>775.68299999999999</v>
      </c>
      <c r="D8" s="4">
        <v>785.58600000000001</v>
      </c>
      <c r="E8" s="4">
        <f t="shared" si="2"/>
        <v>838.16300000000001</v>
      </c>
      <c r="F8" s="4">
        <v>930.06500000000005</v>
      </c>
      <c r="G8" s="4">
        <v>938.66899999999998</v>
      </c>
      <c r="H8" s="4">
        <v>989.03200000000004</v>
      </c>
      <c r="I8" s="4">
        <f t="shared" ref="I8:J10" si="3">+R8-SUM(F8:H8)</f>
        <v>1020.6549999999997</v>
      </c>
      <c r="J8" s="4">
        <v>1090.4870000000001</v>
      </c>
      <c r="K8" s="4">
        <v>1171.673</v>
      </c>
      <c r="O8" s="4">
        <v>1668.0840000000001</v>
      </c>
      <c r="P8" s="4">
        <v>2181.9630000000002</v>
      </c>
      <c r="Q8" s="4">
        <v>3080.0610000000001</v>
      </c>
      <c r="R8" s="4">
        <v>3878.4209999999998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2">
      <c r="A9" t="s">
        <v>21</v>
      </c>
      <c r="B9" s="4">
        <v>33.831000000000003</v>
      </c>
      <c r="C9" s="4">
        <v>30.2</v>
      </c>
      <c r="D9" s="4">
        <v>39.783999999999999</v>
      </c>
      <c r="E9" s="4">
        <f t="shared" si="2"/>
        <v>39.402000000000015</v>
      </c>
      <c r="F9" s="4">
        <v>32.012</v>
      </c>
      <c r="G9" s="4">
        <v>41.241999999999997</v>
      </c>
      <c r="H9" s="4">
        <v>47.024999999999999</v>
      </c>
      <c r="I9" s="4">
        <f t="shared" si="3"/>
        <v>53.456999999999994</v>
      </c>
      <c r="J9" s="4">
        <v>51.688000000000002</v>
      </c>
      <c r="K9" s="4">
        <v>48.6</v>
      </c>
      <c r="O9" s="4">
        <v>99.783000000000001</v>
      </c>
      <c r="P9" s="4">
        <v>117.285</v>
      </c>
      <c r="Q9" s="4">
        <v>143.21700000000001</v>
      </c>
      <c r="R9" s="4">
        <v>173.73599999999999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2">
      <c r="A10" t="s">
        <v>31</v>
      </c>
      <c r="B10" s="4">
        <v>2.2789999999999999</v>
      </c>
      <c r="C10" s="4">
        <v>3.26</v>
      </c>
      <c r="D10" s="4">
        <v>4.5519999999999996</v>
      </c>
      <c r="E10" s="4">
        <f t="shared" si="2"/>
        <v>8.0860000000000003</v>
      </c>
      <c r="F10" s="4">
        <v>2.097</v>
      </c>
      <c r="G10" s="4">
        <v>1.905</v>
      </c>
      <c r="H10" s="4">
        <v>1.732</v>
      </c>
      <c r="I10" s="4">
        <f t="shared" si="3"/>
        <v>4.5269999999999992</v>
      </c>
      <c r="J10" s="4">
        <v>3.1379999999999999</v>
      </c>
      <c r="K10" s="4">
        <v>2.3159999999999998</v>
      </c>
      <c r="O10" s="4">
        <v>5.7009999999999996</v>
      </c>
      <c r="P10" s="4">
        <v>14.792999999999999</v>
      </c>
      <c r="Q10" s="4">
        <v>18.177</v>
      </c>
      <c r="R10" s="4">
        <v>10.260999999999999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2">
      <c r="A11" t="s">
        <v>22</v>
      </c>
      <c r="B11" s="4">
        <f t="shared" ref="B11:K11" si="4">+B10+B9+B8-B7</f>
        <v>714.46199999999999</v>
      </c>
      <c r="C11" s="4">
        <f t="shared" si="4"/>
        <v>806.03700000000003</v>
      </c>
      <c r="D11" s="4">
        <f t="shared" si="4"/>
        <v>827.65800000000002</v>
      </c>
      <c r="E11" s="4">
        <f t="shared" si="4"/>
        <v>877.01600000000008</v>
      </c>
      <c r="F11" s="4">
        <f t="shared" si="4"/>
        <v>959.34500000000014</v>
      </c>
      <c r="G11" s="4">
        <f t="shared" si="4"/>
        <v>980.27</v>
      </c>
      <c r="H11" s="4">
        <f t="shared" si="4"/>
        <v>1034.4279999999999</v>
      </c>
      <c r="I11" s="4">
        <f t="shared" si="4"/>
        <v>1074.8979999999997</v>
      </c>
      <c r="J11" s="4">
        <f t="shared" si="4"/>
        <v>1142.0800000000002</v>
      </c>
      <c r="K11" s="4">
        <f t="shared" si="4"/>
        <v>1218.7549999999999</v>
      </c>
      <c r="O11" s="4">
        <f>+O10+O9+O8-O7</f>
        <v>1765.97</v>
      </c>
      <c r="P11" s="4">
        <f>+P10+P9+P8-P7</f>
        <v>2299.6770000000001</v>
      </c>
      <c r="Q11" s="4">
        <f>+Q10+Q9+Q8-Q7</f>
        <v>3225.1729999999998</v>
      </c>
      <c r="R11" s="4">
        <f>+R10+R9+R8-R7</f>
        <v>4048.9409999999998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s="10" customFormat="1" x14ac:dyDescent="0.2">
      <c r="A12" s="8" t="s">
        <v>23</v>
      </c>
      <c r="B12" s="9">
        <f t="shared" ref="B12:K12" si="5">+B6-B11</f>
        <v>262.85400000000027</v>
      </c>
      <c r="C12" s="9">
        <f t="shared" si="5"/>
        <v>377.71200000000022</v>
      </c>
      <c r="D12" s="9">
        <f t="shared" si="5"/>
        <v>459.52400000000023</v>
      </c>
      <c r="E12" s="9">
        <f t="shared" si="5"/>
        <v>437.7289999999989</v>
      </c>
      <c r="F12" s="9">
        <f t="shared" si="5"/>
        <v>375.69600000000003</v>
      </c>
      <c r="G12" s="9">
        <f t="shared" si="5"/>
        <v>482.11000000000013</v>
      </c>
      <c r="H12" s="9">
        <f t="shared" si="5"/>
        <v>558.49499999999989</v>
      </c>
      <c r="I12" s="9">
        <f t="shared" si="5"/>
        <v>459.55400000000145</v>
      </c>
      <c r="J12" s="9">
        <f t="shared" si="5"/>
        <v>397.5209999999995</v>
      </c>
      <c r="K12" s="9">
        <f t="shared" si="5"/>
        <v>421.7339999999997</v>
      </c>
      <c r="O12" s="9">
        <f>+O6-O11</f>
        <v>837.85900000000061</v>
      </c>
      <c r="P12" s="9">
        <f>+P6-P11</f>
        <v>1023.9929999999999</v>
      </c>
      <c r="Q12" s="9">
        <f>+Q6-Q11</f>
        <v>1537.8190000000004</v>
      </c>
      <c r="R12" s="9">
        <f>+R6-R11</f>
        <v>1875.8550000000023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5" x14ac:dyDescent="0.2">
      <c r="A13" t="s">
        <v>24</v>
      </c>
      <c r="B13" s="4">
        <v>0.46</v>
      </c>
      <c r="C13" s="4">
        <v>0.83199999999999996</v>
      </c>
      <c r="D13" s="4">
        <v>1.2130000000000001</v>
      </c>
      <c r="E13" s="4">
        <f t="shared" ref="E13:E16" si="6">+Q13-SUM(B13:D13)</f>
        <v>2.5869999999999997</v>
      </c>
      <c r="F13" s="4">
        <v>0.96399999999999997</v>
      </c>
      <c r="G13" s="4">
        <v>3.827</v>
      </c>
      <c r="H13" s="4">
        <v>2.9060000000000001</v>
      </c>
      <c r="I13" s="4">
        <f t="shared" ref="I13:J16" si="7">+R13-SUM(F13:H13)</f>
        <v>2.7449999999999992</v>
      </c>
      <c r="J13" s="4">
        <v>1.56</v>
      </c>
      <c r="K13" s="4">
        <v>1.282</v>
      </c>
      <c r="O13" s="4">
        <v>3.2370000000000001</v>
      </c>
      <c r="P13" s="4">
        <v>1.119</v>
      </c>
      <c r="Q13" s="4">
        <v>5.0919999999999996</v>
      </c>
      <c r="R13" s="4">
        <v>10.442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2">
      <c r="A14" t="s">
        <v>25</v>
      </c>
      <c r="B14" s="4">
        <v>28.199000000000002</v>
      </c>
      <c r="C14" s="4">
        <v>36.375</v>
      </c>
      <c r="D14" s="4">
        <v>41.53</v>
      </c>
      <c r="E14" s="4">
        <f t="shared" si="6"/>
        <v>35.189000000000007</v>
      </c>
      <c r="F14" s="4">
        <v>42.709000000000003</v>
      </c>
      <c r="G14" s="4">
        <v>38.186999999999998</v>
      </c>
      <c r="H14" s="4">
        <v>37.856999999999999</v>
      </c>
      <c r="I14" s="4">
        <f t="shared" si="7"/>
        <v>28.563000000000002</v>
      </c>
      <c r="J14" s="4">
        <v>34.444000000000003</v>
      </c>
      <c r="K14" s="4">
        <v>30.273</v>
      </c>
      <c r="O14" s="4">
        <v>52.095999999999997</v>
      </c>
      <c r="P14" s="4">
        <v>46.703000000000003</v>
      </c>
      <c r="Q14" s="4">
        <v>141.29300000000001</v>
      </c>
      <c r="R14" s="4">
        <v>147.316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2">
      <c r="A15" t="s">
        <v>38</v>
      </c>
      <c r="B15" s="4">
        <f t="shared" ref="B15:K15" si="8">+B12+B13-B14</f>
        <v>235.11500000000024</v>
      </c>
      <c r="C15" s="4">
        <f t="shared" si="8"/>
        <v>342.16900000000021</v>
      </c>
      <c r="D15" s="4">
        <f t="shared" si="8"/>
        <v>419.20700000000022</v>
      </c>
      <c r="E15" s="4">
        <f t="shared" si="8"/>
        <v>405.12699999999887</v>
      </c>
      <c r="F15" s="4">
        <f t="shared" si="8"/>
        <v>333.95100000000002</v>
      </c>
      <c r="G15" s="4">
        <f t="shared" si="8"/>
        <v>447.75000000000011</v>
      </c>
      <c r="H15" s="4">
        <f t="shared" si="8"/>
        <v>523.54399999999987</v>
      </c>
      <c r="I15" s="4">
        <f t="shared" si="8"/>
        <v>433.73600000000147</v>
      </c>
      <c r="J15" s="4">
        <f t="shared" si="8"/>
        <v>364.63699999999949</v>
      </c>
      <c r="K15" s="4">
        <f t="shared" si="8"/>
        <v>392.74299999999965</v>
      </c>
      <c r="O15" s="4">
        <f>+O12+O13-O14</f>
        <v>789.00000000000057</v>
      </c>
      <c r="P15" s="4">
        <f>+P12+P13-P14</f>
        <v>978.40899999999988</v>
      </c>
      <c r="Q15" s="4">
        <f>+Q12+Q13-Q14</f>
        <v>1401.6180000000004</v>
      </c>
      <c r="R15" s="4">
        <f>+R12+R13-R14</f>
        <v>1738.9810000000023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x14ac:dyDescent="0.2">
      <c r="A16" t="s">
        <v>26</v>
      </c>
      <c r="B16" s="4">
        <v>43.74</v>
      </c>
      <c r="C16" s="4">
        <v>69.031000000000006</v>
      </c>
      <c r="D16" s="4">
        <v>79.837000000000003</v>
      </c>
      <c r="E16" s="4">
        <f t="shared" si="6"/>
        <v>76.923000000000002</v>
      </c>
      <c r="F16" s="4">
        <v>63.296999999999997</v>
      </c>
      <c r="G16" s="4">
        <v>85.557000000000002</v>
      </c>
      <c r="H16" s="4">
        <v>99.509</v>
      </c>
      <c r="I16" s="4">
        <f t="shared" si="7"/>
        <v>85.290999999999997</v>
      </c>
      <c r="J16" s="4">
        <v>69.388999999999996</v>
      </c>
      <c r="K16" s="4">
        <v>44.64</v>
      </c>
      <c r="O16" s="4">
        <v>145.083</v>
      </c>
      <c r="P16" s="4">
        <v>173.10599999999999</v>
      </c>
      <c r="Q16" s="4">
        <v>269.53100000000001</v>
      </c>
      <c r="R16" s="4">
        <v>333.654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s="10" customFormat="1" x14ac:dyDescent="0.2">
      <c r="A17" s="8" t="s">
        <v>27</v>
      </c>
      <c r="B17" s="9">
        <f t="shared" ref="B17:J17" si="9">+B15-B16</f>
        <v>191.37500000000023</v>
      </c>
      <c r="C17" s="9">
        <f t="shared" si="9"/>
        <v>273.1380000000002</v>
      </c>
      <c r="D17" s="9">
        <f t="shared" si="9"/>
        <v>339.37000000000023</v>
      </c>
      <c r="E17" s="9">
        <f t="shared" si="9"/>
        <v>328.20399999999887</v>
      </c>
      <c r="F17" s="9">
        <f t="shared" si="9"/>
        <v>270.654</v>
      </c>
      <c r="G17" s="9">
        <f t="shared" si="9"/>
        <v>362.1930000000001</v>
      </c>
      <c r="H17" s="9">
        <f t="shared" si="9"/>
        <v>424.03499999999985</v>
      </c>
      <c r="I17" s="9">
        <f t="shared" si="9"/>
        <v>348.44500000000147</v>
      </c>
      <c r="J17" s="9">
        <f>+J15-J16</f>
        <v>295.24799999999948</v>
      </c>
      <c r="K17" s="9">
        <f>+K15-K16</f>
        <v>348.10299999999967</v>
      </c>
      <c r="O17" s="9">
        <f>+O15-O16</f>
        <v>643.9170000000006</v>
      </c>
      <c r="P17" s="9">
        <f>+P15-P16</f>
        <v>805.30299999999988</v>
      </c>
      <c r="Q17" s="9">
        <f>+Q15-Q16</f>
        <v>1132.0870000000004</v>
      </c>
      <c r="R17" s="9">
        <f>+R15-R16</f>
        <v>1405.3270000000023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x14ac:dyDescent="0.2">
      <c r="A18" t="s">
        <v>28</v>
      </c>
      <c r="B18" s="7">
        <f t="shared" ref="B18:K18" si="10">+B17/B19</f>
        <v>1.9520093839249308</v>
      </c>
      <c r="C18" s="7">
        <f t="shared" si="10"/>
        <v>2.7859853121175049</v>
      </c>
      <c r="D18" s="7">
        <f t="shared" si="10"/>
        <v>3.4615463076295412</v>
      </c>
      <c r="E18" s="7">
        <f t="shared" si="10"/>
        <v>3.3476540187678383</v>
      </c>
      <c r="F18" s="7">
        <f t="shared" si="10"/>
        <v>2.7606487148102814</v>
      </c>
      <c r="G18" s="7">
        <f t="shared" si="10"/>
        <v>3.6943390452876383</v>
      </c>
      <c r="H18" s="7">
        <f t="shared" si="10"/>
        <v>4.3251223990208061</v>
      </c>
      <c r="I18" s="7">
        <f t="shared" si="10"/>
        <v>3.5541105671154778</v>
      </c>
      <c r="J18" s="7">
        <f t="shared" si="10"/>
        <v>3.0115055079559307</v>
      </c>
      <c r="K18" s="7">
        <f t="shared" si="10"/>
        <v>3.5506221950224361</v>
      </c>
      <c r="O18" s="4">
        <f>+O17/O19</f>
        <v>6.5679008567931509</v>
      </c>
      <c r="P18" s="4">
        <f>+P17/P19</f>
        <v>8.2140248878008961</v>
      </c>
      <c r="Q18" s="4">
        <f>+Q17/Q19</f>
        <v>11.547195022439825</v>
      </c>
      <c r="R18" s="4">
        <f>+R17/R19</f>
        <v>14.334220726234213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x14ac:dyDescent="0.2">
      <c r="A19" t="s">
        <v>4</v>
      </c>
      <c r="B19" s="4">
        <v>98.04</v>
      </c>
      <c r="C19" s="4">
        <v>98.04</v>
      </c>
      <c r="D19" s="4">
        <v>98.04</v>
      </c>
      <c r="E19" s="4">
        <v>98.04</v>
      </c>
      <c r="F19" s="4">
        <v>98.04</v>
      </c>
      <c r="G19" s="4">
        <v>98.04</v>
      </c>
      <c r="H19" s="4">
        <v>98.04</v>
      </c>
      <c r="I19" s="4">
        <v>98.04</v>
      </c>
      <c r="J19" s="4">
        <v>98.04</v>
      </c>
      <c r="K19" s="4">
        <v>98.04</v>
      </c>
      <c r="O19" s="4">
        <v>98.04</v>
      </c>
      <c r="P19" s="4">
        <v>98.04</v>
      </c>
      <c r="Q19" s="4">
        <v>98.04</v>
      </c>
      <c r="R19" s="4">
        <v>98.04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2">
      <c r="J20" s="4"/>
      <c r="K20" s="4"/>
      <c r="O20" s="4"/>
      <c r="P20" s="4"/>
      <c r="Q20" s="4"/>
      <c r="R20" s="4"/>
    </row>
    <row r="21" spans="1:35" s="6" customFormat="1" x14ac:dyDescent="0.2">
      <c r="A21" s="5" t="s">
        <v>29</v>
      </c>
      <c r="B21" s="6">
        <f t="shared" ref="B21:I21" si="11">+B6/B4</f>
        <v>0.2535679379968695</v>
      </c>
      <c r="C21" s="6">
        <f t="shared" si="11"/>
        <v>0.24223992567550978</v>
      </c>
      <c r="D21" s="6">
        <f t="shared" si="11"/>
        <v>0.23979774141349261</v>
      </c>
      <c r="E21" s="6">
        <f t="shared" si="11"/>
        <v>0.23094456378406578</v>
      </c>
      <c r="F21" s="6">
        <f t="shared" si="11"/>
        <v>0.24079549172536668</v>
      </c>
      <c r="G21" s="6">
        <f t="shared" si="11"/>
        <v>0.22330919309210198</v>
      </c>
      <c r="H21" s="6">
        <f t="shared" si="11"/>
        <v>0.23168676994413356</v>
      </c>
      <c r="I21" s="6">
        <f t="shared" si="11"/>
        <v>0.22909267950969511</v>
      </c>
      <c r="J21" s="6">
        <f t="shared" ref="J21:K21" si="12">+J6/J4</f>
        <v>0.23078162610103115</v>
      </c>
      <c r="K21" s="6">
        <f t="shared" si="12"/>
        <v>0.22649277758632871</v>
      </c>
      <c r="O21" s="6">
        <f>+O6/O4</f>
        <v>0.25714759750202826</v>
      </c>
      <c r="P21" s="6">
        <f>+P6/P4</f>
        <v>0.24874023462933575</v>
      </c>
      <c r="Q21" s="6">
        <f>+Q6/Q4</f>
        <v>0.24053544704570162</v>
      </c>
      <c r="R21" s="6">
        <f>+R6/R4</f>
        <v>0.23083991022453421</v>
      </c>
    </row>
    <row r="22" spans="1:35" s="6" customFormat="1" x14ac:dyDescent="0.2">
      <c r="A22" s="5" t="s">
        <v>32</v>
      </c>
      <c r="B22" s="6">
        <f t="shared" ref="B22:I22" si="13">+B12/B4</f>
        <v>6.8198358334693371E-2</v>
      </c>
      <c r="C22" s="6">
        <f t="shared" si="13"/>
        <v>7.7294195650216543E-2</v>
      </c>
      <c r="D22" s="6">
        <f t="shared" si="13"/>
        <v>8.5607798528330739E-2</v>
      </c>
      <c r="E22" s="6">
        <f t="shared" si="13"/>
        <v>7.689029656749799E-2</v>
      </c>
      <c r="F22" s="6">
        <f t="shared" si="13"/>
        <v>6.776264029288491E-2</v>
      </c>
      <c r="G22" s="6">
        <f t="shared" si="13"/>
        <v>7.3619438915762864E-2</v>
      </c>
      <c r="H22" s="6">
        <f t="shared" si="13"/>
        <v>8.1231737240248819E-2</v>
      </c>
      <c r="I22" s="6">
        <f t="shared" si="13"/>
        <v>6.861111148435968E-2</v>
      </c>
      <c r="J22" s="6">
        <f t="shared" ref="J22:K22" si="14">+J12/J4</f>
        <v>5.9587219538898659E-2</v>
      </c>
      <c r="K22" s="6">
        <f t="shared" si="14"/>
        <v>5.8226361202417518E-2</v>
      </c>
      <c r="O22" s="6">
        <f>+O12/O4</f>
        <v>8.274484572352947E-2</v>
      </c>
      <c r="P22" s="6">
        <f>+P12/P4</f>
        <v>7.6634641549491192E-2</v>
      </c>
      <c r="Q22" s="6">
        <f>+Q12/Q4</f>
        <v>7.7661264314610207E-2</v>
      </c>
      <c r="R22" s="6">
        <f>+R12/R4</f>
        <v>7.3086431970694685E-2</v>
      </c>
    </row>
    <row r="23" spans="1:35" s="6" customFormat="1" x14ac:dyDescent="0.2">
      <c r="A23" s="5" t="s">
        <v>33</v>
      </c>
      <c r="B23" s="6">
        <f t="shared" ref="B23:I23" si="15">+B17/B4</f>
        <v>4.9652890297663135E-2</v>
      </c>
      <c r="C23" s="6">
        <f t="shared" si="15"/>
        <v>5.5894390465510362E-2</v>
      </c>
      <c r="D23" s="6">
        <f t="shared" si="15"/>
        <v>6.3223506468779889E-2</v>
      </c>
      <c r="E23" s="6">
        <f t="shared" si="15"/>
        <v>5.7651430210561988E-2</v>
      </c>
      <c r="F23" s="6">
        <f t="shared" si="15"/>
        <v>4.8816675306179648E-2</v>
      </c>
      <c r="G23" s="6">
        <f t="shared" si="15"/>
        <v>5.5307804109470657E-2</v>
      </c>
      <c r="H23" s="6">
        <f t="shared" si="15"/>
        <v>6.1674857788644309E-2</v>
      </c>
      <c r="I23" s="6">
        <f t="shared" si="15"/>
        <v>5.2022610490100693E-2</v>
      </c>
      <c r="J23" s="6">
        <f t="shared" ref="J23:K23" si="16">+J17/J4</f>
        <v>4.425680000407712E-2</v>
      </c>
      <c r="K23" s="6">
        <f t="shared" si="16"/>
        <v>4.8060557160781774E-2</v>
      </c>
      <c r="O23" s="6">
        <f>+O17/O4</f>
        <v>6.3591622007710055E-2</v>
      </c>
      <c r="P23" s="6">
        <f>+P17/P4</f>
        <v>6.026809435584999E-2</v>
      </c>
      <c r="Q23" s="6">
        <f>+Q17/Q4</f>
        <v>5.7171427673955215E-2</v>
      </c>
      <c r="R23" s="6">
        <f>+R17/R4</f>
        <v>5.475387819531919E-2</v>
      </c>
    </row>
    <row r="24" spans="1:35" s="6" customFormat="1" x14ac:dyDescent="0.2">
      <c r="A24" s="5" t="s">
        <v>34</v>
      </c>
      <c r="B24" s="6">
        <f t="shared" ref="B24:I24" si="17">+B16/B15</f>
        <v>0.18603662037726201</v>
      </c>
      <c r="C24" s="6">
        <f t="shared" si="17"/>
        <v>0.20174533636887024</v>
      </c>
      <c r="D24" s="6">
        <f t="shared" si="17"/>
        <v>0.19044767859315317</v>
      </c>
      <c r="E24" s="6">
        <f t="shared" si="17"/>
        <v>0.18987379266254834</v>
      </c>
      <c r="F24" s="6">
        <f t="shared" si="17"/>
        <v>0.189539782782504</v>
      </c>
      <c r="G24" s="6">
        <f t="shared" si="17"/>
        <v>0.19108207705192626</v>
      </c>
      <c r="H24" s="6">
        <f t="shared" si="17"/>
        <v>0.19006807450758681</v>
      </c>
      <c r="I24" s="6">
        <f t="shared" si="17"/>
        <v>0.19664265820683482</v>
      </c>
      <c r="J24" s="6">
        <f t="shared" ref="J24:K24" si="18">+J16/J15</f>
        <v>0.1902961026993972</v>
      </c>
      <c r="K24" s="6">
        <f t="shared" si="18"/>
        <v>0.11366211491993503</v>
      </c>
      <c r="O24" s="6">
        <f>+O16/O15</f>
        <v>0.18388212927756639</v>
      </c>
      <c r="P24" s="6">
        <f>+P16/P15</f>
        <v>0.1769260094704771</v>
      </c>
      <c r="Q24" s="6">
        <f>+Q16/Q15</f>
        <v>0.19229989911659234</v>
      </c>
      <c r="R24" s="6">
        <f>+R16/R15</f>
        <v>0.19186753621804928</v>
      </c>
    </row>
    <row r="25" spans="1:35" x14ac:dyDescent="0.2">
      <c r="J25" s="4"/>
      <c r="K25" s="4"/>
    </row>
    <row r="26" spans="1:35" s="12" customFormat="1" x14ac:dyDescent="0.2">
      <c r="A26" s="11" t="s">
        <v>35</v>
      </c>
      <c r="F26" s="12">
        <f t="shared" ref="F26:K26" si="19">+F4/B4-1</f>
        <v>0.43848580932719328</v>
      </c>
      <c r="G26" s="12">
        <f t="shared" si="19"/>
        <v>0.34010780325292411</v>
      </c>
      <c r="H26" s="12">
        <f t="shared" si="19"/>
        <v>0.28085119701209926</v>
      </c>
      <c r="I26" s="12">
        <f>+I4/E4-1</f>
        <v>0.17654437463628025</v>
      </c>
      <c r="J26" s="12">
        <f t="shared" si="19"/>
        <v>0.20326339115494241</v>
      </c>
      <c r="K26" s="12">
        <f>+K4/G4-1</f>
        <v>0.10602597959466009</v>
      </c>
      <c r="P26" s="12">
        <f t="shared" ref="P26:Q26" si="20">+P4/O4-1</f>
        <v>0.31959866934167769</v>
      </c>
      <c r="Q26" s="12">
        <f t="shared" si="20"/>
        <v>0.48193415781994497</v>
      </c>
      <c r="R26" s="12">
        <f>+R4/Q4-1</f>
        <v>0.29616932390690032</v>
      </c>
    </row>
    <row r="28" spans="1:35" x14ac:dyDescent="0.2">
      <c r="A28" t="s">
        <v>40</v>
      </c>
      <c r="E28" s="4">
        <f t="shared" ref="E28:J28" si="21">+SUM(B17:E17)</f>
        <v>1132.0869999999995</v>
      </c>
      <c r="F28" s="4">
        <f t="shared" si="21"/>
        <v>1211.3659999999993</v>
      </c>
      <c r="G28" s="4">
        <f t="shared" si="21"/>
        <v>1300.4209999999994</v>
      </c>
      <c r="H28" s="4">
        <f t="shared" si="21"/>
        <v>1385.0859999999989</v>
      </c>
      <c r="I28" s="4">
        <f t="shared" si="21"/>
        <v>1405.3270000000016</v>
      </c>
      <c r="J28" s="4">
        <f t="shared" si="21"/>
        <v>1429.9210000000007</v>
      </c>
      <c r="K28" s="4">
        <f>+SUM(H17:K17)</f>
        <v>1415.8310000000006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2024-03-25T11:18:00Z</dcterms:created>
  <dcterms:modified xsi:type="dcterms:W3CDTF">2024-09-20T17:58:57Z</dcterms:modified>
</cp:coreProperties>
</file>