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D7A529C9-9B95-40A9-82EB-BDF41355B22C}" xr6:coauthVersionLast="47" xr6:coauthVersionMax="47" xr10:uidLastSave="{00000000-0000-0000-0000-000000000000}"/>
  <bookViews>
    <workbookView xWindow="-120" yWindow="-120" windowWidth="29040" windowHeight="15840" activeTab="1" xr2:uid="{28DB10E3-5864-4B3A-B345-DCAD428F30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" i="2" l="1"/>
  <c r="T10" i="2"/>
  <c r="T6" i="2"/>
  <c r="T19" i="2" s="1"/>
  <c r="U24" i="2"/>
  <c r="U10" i="2"/>
  <c r="U6" i="2"/>
  <c r="U19" i="2" s="1"/>
  <c r="F17" i="2"/>
  <c r="F14" i="2"/>
  <c r="F12" i="2"/>
  <c r="F10" i="2"/>
  <c r="F9" i="2"/>
  <c r="F8" i="2"/>
  <c r="F7" i="2"/>
  <c r="F5" i="2"/>
  <c r="F4" i="2"/>
  <c r="J24" i="2" s="1"/>
  <c r="J17" i="2"/>
  <c r="J14" i="2"/>
  <c r="J12" i="2"/>
  <c r="J9" i="2"/>
  <c r="J8" i="2"/>
  <c r="J7" i="2"/>
  <c r="J10" i="2" s="1"/>
  <c r="J11" i="2" s="1"/>
  <c r="J6" i="2"/>
  <c r="J19" i="2" s="1"/>
  <c r="J5" i="2"/>
  <c r="J4" i="2"/>
  <c r="C10" i="2"/>
  <c r="C6" i="2"/>
  <c r="G24" i="2"/>
  <c r="G10" i="2"/>
  <c r="G6" i="2"/>
  <c r="D10" i="2"/>
  <c r="D6" i="2"/>
  <c r="H24" i="2"/>
  <c r="H10" i="2"/>
  <c r="H6" i="2"/>
  <c r="E10" i="2"/>
  <c r="E6" i="2"/>
  <c r="E19" i="2" s="1"/>
  <c r="I24" i="2"/>
  <c r="I10" i="2"/>
  <c r="I6" i="2"/>
  <c r="I19" i="2" s="1"/>
  <c r="N17" i="2"/>
  <c r="N14" i="2"/>
  <c r="N12" i="2"/>
  <c r="N10" i="2"/>
  <c r="N9" i="2"/>
  <c r="N8" i="2"/>
  <c r="N7" i="2"/>
  <c r="N5" i="2"/>
  <c r="N4" i="2"/>
  <c r="N24" i="2" s="1"/>
  <c r="M24" i="2"/>
  <c r="M10" i="2"/>
  <c r="M6" i="2"/>
  <c r="V24" i="2"/>
  <c r="V10" i="2"/>
  <c r="V6" i="2"/>
  <c r="V19" i="2" s="1"/>
  <c r="W24" i="2"/>
  <c r="X24" i="2"/>
  <c r="W10" i="2"/>
  <c r="W6" i="2"/>
  <c r="X10" i="2"/>
  <c r="X6" i="2"/>
  <c r="K24" i="2"/>
  <c r="K10" i="2"/>
  <c r="K6" i="2"/>
  <c r="K19" i="2" s="1"/>
  <c r="O24" i="2"/>
  <c r="O10" i="2"/>
  <c r="O6" i="2"/>
  <c r="O19" i="2" s="1"/>
  <c r="L24" i="2"/>
  <c r="L10" i="2"/>
  <c r="L6" i="2"/>
  <c r="P24" i="2"/>
  <c r="P19" i="2"/>
  <c r="P11" i="2"/>
  <c r="P20" i="2" s="1"/>
  <c r="P10" i="2"/>
  <c r="P6" i="2"/>
  <c r="U3" i="2"/>
  <c r="V3" i="2" s="1"/>
  <c r="W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L8" i="1"/>
  <c r="L6" i="1"/>
  <c r="L5" i="1"/>
  <c r="L4" i="1"/>
  <c r="J20" i="2" l="1"/>
  <c r="J13" i="2"/>
  <c r="N6" i="2"/>
  <c r="F6" i="2"/>
  <c r="F19" i="2" s="1"/>
  <c r="P13" i="2"/>
  <c r="F11" i="2"/>
  <c r="T11" i="2"/>
  <c r="U11" i="2"/>
  <c r="U20" i="2" s="1"/>
  <c r="C11" i="2"/>
  <c r="C20" i="2" s="1"/>
  <c r="C19" i="2"/>
  <c r="G11" i="2"/>
  <c r="G13" i="2" s="1"/>
  <c r="G19" i="2"/>
  <c r="D11" i="2"/>
  <c r="D20" i="2" s="1"/>
  <c r="D19" i="2"/>
  <c r="H11" i="2"/>
  <c r="H20" i="2" s="1"/>
  <c r="H19" i="2"/>
  <c r="E11" i="2"/>
  <c r="I11" i="2"/>
  <c r="I20" i="2" s="1"/>
  <c r="M11" i="2"/>
  <c r="M20" i="2" s="1"/>
  <c r="M19" i="2"/>
  <c r="V11" i="2"/>
  <c r="W11" i="2"/>
  <c r="W20" i="2" s="1"/>
  <c r="W19" i="2"/>
  <c r="X11" i="2"/>
  <c r="X20" i="2" s="1"/>
  <c r="X19" i="2"/>
  <c r="K11" i="2"/>
  <c r="O11" i="2"/>
  <c r="L11" i="2"/>
  <c r="L20" i="2" s="1"/>
  <c r="L13" i="2"/>
  <c r="L19" i="2"/>
  <c r="F13" i="2" l="1"/>
  <c r="F20" i="2"/>
  <c r="P15" i="2"/>
  <c r="P22" i="2"/>
  <c r="D13" i="2"/>
  <c r="N11" i="2"/>
  <c r="N19" i="2"/>
  <c r="W13" i="2"/>
  <c r="W15" i="2" s="1"/>
  <c r="J15" i="2"/>
  <c r="J22" i="2"/>
  <c r="T13" i="2"/>
  <c r="T20" i="2"/>
  <c r="U13" i="2"/>
  <c r="U22" i="2" s="1"/>
  <c r="U15" i="2"/>
  <c r="C13" i="2"/>
  <c r="C22" i="2" s="1"/>
  <c r="G20" i="2"/>
  <c r="G22" i="2"/>
  <c r="G15" i="2"/>
  <c r="D22" i="2"/>
  <c r="D15" i="2"/>
  <c r="H13" i="2"/>
  <c r="H22" i="2"/>
  <c r="H15" i="2"/>
  <c r="E13" i="2"/>
  <c r="E20" i="2"/>
  <c r="I13" i="2"/>
  <c r="I22" i="2" s="1"/>
  <c r="M13" i="2"/>
  <c r="M22" i="2" s="1"/>
  <c r="V13" i="2"/>
  <c r="V20" i="2"/>
  <c r="X13" i="2"/>
  <c r="X22" i="2" s="1"/>
  <c r="K13" i="2"/>
  <c r="K20" i="2"/>
  <c r="O20" i="2"/>
  <c r="O13" i="2"/>
  <c r="L22" i="2"/>
  <c r="L15" i="2"/>
  <c r="J21" i="2" l="1"/>
  <c r="J16" i="2"/>
  <c r="W22" i="2"/>
  <c r="N13" i="2"/>
  <c r="N20" i="2"/>
  <c r="P21" i="2"/>
  <c r="P16" i="2"/>
  <c r="F15" i="2"/>
  <c r="F22" i="2"/>
  <c r="T22" i="2"/>
  <c r="T15" i="2"/>
  <c r="U21" i="2"/>
  <c r="U16" i="2"/>
  <c r="C15" i="2"/>
  <c r="C21" i="2" s="1"/>
  <c r="G16" i="2"/>
  <c r="G21" i="2"/>
  <c r="D21" i="2"/>
  <c r="D16" i="2"/>
  <c r="H21" i="2"/>
  <c r="H16" i="2"/>
  <c r="E22" i="2"/>
  <c r="E15" i="2"/>
  <c r="I15" i="2"/>
  <c r="I16" i="2" s="1"/>
  <c r="I21" i="2"/>
  <c r="M15" i="2"/>
  <c r="M21" i="2" s="1"/>
  <c r="V22" i="2"/>
  <c r="V15" i="2"/>
  <c r="W21" i="2"/>
  <c r="W16" i="2"/>
  <c r="X15" i="2"/>
  <c r="K22" i="2"/>
  <c r="K15" i="2"/>
  <c r="O22" i="2"/>
  <c r="O15" i="2"/>
  <c r="L21" i="2"/>
  <c r="L16" i="2"/>
  <c r="F21" i="2" l="1"/>
  <c r="F16" i="2"/>
  <c r="C16" i="2"/>
  <c r="N15" i="2"/>
  <c r="N22" i="2"/>
  <c r="T21" i="2"/>
  <c r="T16" i="2"/>
  <c r="E21" i="2"/>
  <c r="E16" i="2"/>
  <c r="M16" i="2"/>
  <c r="V21" i="2"/>
  <c r="V16" i="2"/>
  <c r="X21" i="2"/>
  <c r="K21" i="2"/>
  <c r="K16" i="2"/>
  <c r="O21" i="2"/>
  <c r="O16" i="2"/>
  <c r="N16" i="2" l="1"/>
  <c r="N21" i="2"/>
</calcChain>
</file>

<file path=xl/sharedStrings.xml><?xml version="1.0" encoding="utf-8"?>
<sst xmlns="http://schemas.openxmlformats.org/spreadsheetml/2006/main" count="46" uniqueCount="42">
  <si>
    <t>Price</t>
  </si>
  <si>
    <t>Shares</t>
  </si>
  <si>
    <t>MC</t>
  </si>
  <si>
    <t>Cash</t>
  </si>
  <si>
    <t>Debt</t>
  </si>
  <si>
    <t>EV</t>
  </si>
  <si>
    <t>Q224</t>
  </si>
  <si>
    <t>Freshwork</t>
  </si>
  <si>
    <t>(FRSH)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</si>
  <si>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</si>
  <si>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</si>
  <si>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</si>
  <si>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</si>
  <si>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</si>
  <si>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</si>
  <si>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</si>
  <si>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</si>
  <si>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</si>
  <si>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</si>
  <si>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</si>
  <si>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</si>
  <si>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</si>
  <si>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</si>
  <si>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</si>
  <si>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Revenue</t>
  </si>
  <si>
    <t>COGS</t>
  </si>
  <si>
    <t>Gross profit</t>
  </si>
  <si>
    <t>R&amp;D</t>
  </si>
  <si>
    <t>S&amp;M</t>
  </si>
  <si>
    <t>G&amp;A</t>
  </si>
  <si>
    <t>OpEx</t>
  </si>
  <si>
    <t>OpInc</t>
  </si>
  <si>
    <t>Interest income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</si>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</sst>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2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57150</xdr:rowOff>
    </xdr:from>
    <xdr:to>
      <xdr:col>16</xdr:col>
      <xdr:colOff>9525</xdr:colOff>
      <xdr:row>77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573BA8D-FD3B-9FFC-D911-3607F30E0073}"/>
            </a:ext>
          </a:extLst>
        </xdr:cNvPr>
        <xdr:cNvCxnSpPr/>
      </xdr:nvCxnSpPr>
      <xdr:spPr>
        <a:xfrm>
          <a:off x="10315575" y="57150"/>
          <a:ext cx="0" cy="12496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28575</xdr:colOff>
      <xdr:row>0</xdr:row>
      <xdr:rowOff>76200</xdr:rowOff>
    </xdr:from>
    <xdr:to>
      <xdr:col>24</xdr:col>
      <xdr:colOff>28575</xdr:colOff>
      <xdr:row>76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C929DB9-D60A-4E94-BAA3-26518EC3CAC4}"/>
            </a:ext>
          </a:extLst>
        </xdr:cNvPr>
        <xdr:cNvCxnSpPr/>
      </xdr:nvCxnSpPr>
      <xdr:spPr>
        <a:xfrm>
          <a:off x="18259425" y="76200"/>
          <a:ext cx="0" cy="12363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0543-1064-4517-B1C5-A225CAE37798}">
  <dimension ref="K3:M8"/>
  <sheetViews>
    <sheetView workbookViewId="0">
      <selection activeCell="M9" sqref="M9"/>
    </sheetView>
  </sheetViews>
  <sheetFormatPr defaultRowHeight="12.75" x14ac:dyDescent="0.2"/>
  <cols>
    <col min="1" max="1" width="2.5703125" customWidth="1"/>
  </cols>
  <sheetData>
    <row r="3" spans="11:13" x14ac:dyDescent="0.2">
      <c r="K3" t="s">
        <v>0</v>
      </c>
      <c r="L3">
        <v>11.21</v>
      </c>
    </row>
    <row r="4" spans="11:13" x14ac:dyDescent="0.2">
      <c r="K4" t="s">
        <v>1</v>
      </c>
      <c r="L4" s="1">
        <f>222.762773+79.328031</f>
        <v>302.09080399999999</v>
      </c>
      <c r="M4" s="2" t="s">
        <v>6</v>
      </c>
    </row>
    <row r="5" spans="11:13" x14ac:dyDescent="0.2">
      <c r="K5" t="s">
        <v>2</v>
      </c>
      <c r="L5" s="1">
        <f>+L3*L4</f>
        <v>3386.4379128400001</v>
      </c>
      <c r="M5" s="2"/>
    </row>
    <row r="6" spans="11:13" x14ac:dyDescent="0.2">
      <c r="K6" t="s">
        <v>3</v>
      </c>
      <c r="L6" s="1">
        <f>310.266+708.848</f>
        <v>1019.114</v>
      </c>
      <c r="M6" s="2" t="s">
        <v>6</v>
      </c>
    </row>
    <row r="7" spans="11:13" x14ac:dyDescent="0.2">
      <c r="K7" t="s">
        <v>4</v>
      </c>
      <c r="L7" s="1">
        <v>0</v>
      </c>
      <c r="M7" s="2" t="s">
        <v>6</v>
      </c>
    </row>
    <row r="8" spans="11:13" x14ac:dyDescent="0.2">
      <c r="K8" t="s">
        <v>5</v>
      </c>
      <c r="L8" s="1">
        <f>+L5-L6+L7</f>
        <v>2367.32391284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AD25-8A58-4D30-88AF-2CD35DC26697}">
  <dimension ref="B1:AI24"/>
  <sheetViews>
    <sheetView tabSelected="1" workbookViewId="0">
      <pane xSplit="2" ySplit="3" topLeftCell="P4" activePane="bottomRight" state="frozen"/>
      <selection pane="topRight" activeCell="C1" sqref="C1"/>
      <selection pane="bottomLeft" activeCell="A3" sqref="A3"/>
      <selection pane="bottomRight" activeCell="AB20" sqref="AB20"/>
    </sheetView>
  </sheetViews>
  <sheetFormatPr defaultRowHeight="12.75" x14ac:dyDescent="0.2"/>
  <cols>
    <col min="1" max="1" width="3" style="1" customWidth="1"/>
    <col min="2" max="2" width="23.5703125" style="1" bestFit="1" customWidth="1"/>
    <col min="3" max="16384" width="9.140625" style="1"/>
  </cols>
  <sheetData>
    <row r="1" spans="2:35" ht="30" x14ac:dyDescent="0.4">
      <c r="B1" s="3" t="s">
        <v>7</v>
      </c>
    </row>
    <row r="2" spans="2:35" s="9" customFormat="1" ht="12.75" customHeight="1" x14ac:dyDescent="0.2">
      <c r="B2" s="1" t="s">
        <v>8</v>
      </c>
      <c r="C2" s="9">
        <v>44286</v>
      </c>
      <c r="D2" s="9">
        <v>44469</v>
      </c>
      <c r="E2" s="9">
        <v>44469</v>
      </c>
      <c r="F2" s="9">
        <v>44561</v>
      </c>
      <c r="G2" s="9">
        <v>44651</v>
      </c>
      <c r="H2" s="9">
        <v>44742</v>
      </c>
      <c r="I2" s="9">
        <v>44834</v>
      </c>
      <c r="J2" s="9">
        <v>44926</v>
      </c>
      <c r="K2" s="9">
        <v>45016</v>
      </c>
      <c r="L2" s="9">
        <v>45107</v>
      </c>
      <c r="M2" s="9">
        <v>45199</v>
      </c>
      <c r="N2" s="9">
        <v>45291</v>
      </c>
      <c r="O2" s="9">
        <v>45382</v>
      </c>
      <c r="P2" s="9">
        <v>45473</v>
      </c>
    </row>
    <row r="3" spans="2:35" ht="11.25" customHeight="1" x14ac:dyDescent="0.2"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21</v>
      </c>
      <c r="P3" s="4" t="s">
        <v>6</v>
      </c>
      <c r="Q3" s="4" t="s">
        <v>22</v>
      </c>
      <c r="R3" s="4" t="s">
        <v>23</v>
      </c>
      <c r="T3">
        <v>2019</v>
      </c>
      <c r="U3">
        <f t="shared" ref="U3:AI3" si="0">+T3+1</f>
        <v>2020</v>
      </c>
      <c r="V3">
        <f t="shared" si="0"/>
        <v>2021</v>
      </c>
      <c r="W3">
        <f t="shared" si="0"/>
        <v>2022</v>
      </c>
      <c r="X3">
        <v>2023</v>
      </c>
      <c r="Y3">
        <f t="shared" si="0"/>
        <v>2024</v>
      </c>
      <c r="Z3">
        <f t="shared" si="0"/>
        <v>2025</v>
      </c>
      <c r="AA3">
        <f t="shared" si="0"/>
        <v>2026</v>
      </c>
      <c r="AB3">
        <f t="shared" si="0"/>
        <v>2027</v>
      </c>
      <c r="AC3">
        <f t="shared" si="0"/>
        <v>2028</v>
      </c>
      <c r="AD3">
        <f t="shared" si="0"/>
        <v>2029</v>
      </c>
      <c r="AE3">
        <f t="shared" si="0"/>
        <v>2030</v>
      </c>
      <c r="AF3">
        <f t="shared" si="0"/>
        <v>2031</v>
      </c>
      <c r="AG3">
        <f t="shared" si="0"/>
        <v>2032</v>
      </c>
      <c r="AH3">
        <f t="shared" si="0"/>
        <v>2033</v>
      </c>
      <c r="AI3">
        <f t="shared" si="0"/>
        <v>2034</v>
      </c>
    </row>
    <row r="4" spans="2:35" s="5" customFormat="1" ht="12" customHeight="1" x14ac:dyDescent="0.2">
      <c r="B4" s="5" t="s">
        <v>24</v>
      </c>
      <c r="C4" s="5">
        <v>80.587000000000003</v>
      </c>
      <c r="D4" s="5">
        <v>88.340999999999994</v>
      </c>
      <c r="E4" s="5">
        <v>96.614000000000004</v>
      </c>
      <c r="F4" s="5">
        <f>+V4-SUM(C4:E4)</f>
        <v>105.47999999999996</v>
      </c>
      <c r="G4" s="5">
        <v>114.637</v>
      </c>
      <c r="H4" s="5">
        <v>121.432</v>
      </c>
      <c r="I4" s="5">
        <v>128.76</v>
      </c>
      <c r="J4" s="5">
        <f>+W4-SUM(G4:I4)</f>
        <v>133.17000000000002</v>
      </c>
      <c r="K4" s="5">
        <v>137.69200000000001</v>
      </c>
      <c r="L4" s="5">
        <v>145.07900000000001</v>
      </c>
      <c r="M4" s="5">
        <v>153.55000000000001</v>
      </c>
      <c r="N4" s="5">
        <f>+X4-SUM(K4:M4)</f>
        <v>160.11099999999999</v>
      </c>
      <c r="O4" s="5">
        <v>165.143</v>
      </c>
      <c r="P4" s="5">
        <v>174.131</v>
      </c>
      <c r="T4" s="5">
        <v>172.37700000000001</v>
      </c>
      <c r="U4" s="5">
        <v>249.65899999999999</v>
      </c>
      <c r="V4" s="5">
        <v>371.02199999999999</v>
      </c>
      <c r="W4" s="5">
        <v>497.99900000000002</v>
      </c>
      <c r="X4" s="5">
        <v>596.43200000000002</v>
      </c>
    </row>
    <row r="5" spans="2:35" ht="12" customHeight="1" x14ac:dyDescent="0.2">
      <c r="B5" s="1" t="s">
        <v>25</v>
      </c>
      <c r="C5" s="1">
        <v>16.693000000000001</v>
      </c>
      <c r="D5" s="1">
        <v>18.702999999999999</v>
      </c>
      <c r="E5" s="1">
        <v>22.236000000000001</v>
      </c>
      <c r="F5" s="1">
        <f>+V5-SUM(C5:E5)</f>
        <v>20.397999999999996</v>
      </c>
      <c r="G5" s="1">
        <v>22.395</v>
      </c>
      <c r="H5" s="1">
        <v>24.042000000000002</v>
      </c>
      <c r="I5" s="1">
        <v>24.178999999999998</v>
      </c>
      <c r="J5" s="1">
        <f>+W5-SUM(G5:I5)</f>
        <v>25.156000000000006</v>
      </c>
      <c r="K5" s="1">
        <v>25.236000000000001</v>
      </c>
      <c r="L5" s="1">
        <v>24.861000000000001</v>
      </c>
      <c r="M5" s="1">
        <v>26.263000000000002</v>
      </c>
      <c r="N5" s="1">
        <f>+X5-SUM(K5:M5)</f>
        <v>27.009</v>
      </c>
      <c r="O5" s="1">
        <v>25.89</v>
      </c>
      <c r="P5" s="1">
        <v>28.175000000000001</v>
      </c>
      <c r="T5" s="1">
        <v>36.462000000000003</v>
      </c>
      <c r="U5" s="1">
        <v>52.491999999999997</v>
      </c>
      <c r="V5" s="1">
        <v>78.03</v>
      </c>
      <c r="W5" s="1">
        <v>95.772000000000006</v>
      </c>
      <c r="X5" s="1">
        <v>103.369</v>
      </c>
    </row>
    <row r="6" spans="2:35" s="5" customFormat="1" ht="12" customHeight="1" x14ac:dyDescent="0.2">
      <c r="B6" s="5" t="s">
        <v>26</v>
      </c>
      <c r="C6" s="5">
        <f t="shared" ref="C6:P6" si="1">+C4-C5</f>
        <v>63.894000000000005</v>
      </c>
      <c r="D6" s="5">
        <f t="shared" si="1"/>
        <v>69.637999999999991</v>
      </c>
      <c r="E6" s="5">
        <f t="shared" si="1"/>
        <v>74.378</v>
      </c>
      <c r="F6" s="5">
        <f t="shared" si="1"/>
        <v>85.081999999999965</v>
      </c>
      <c r="G6" s="5">
        <f t="shared" si="1"/>
        <v>92.242000000000004</v>
      </c>
      <c r="H6" s="5">
        <f t="shared" si="1"/>
        <v>97.39</v>
      </c>
      <c r="I6" s="5">
        <f t="shared" si="1"/>
        <v>104.58099999999999</v>
      </c>
      <c r="J6" s="5">
        <f t="shared" si="1"/>
        <v>108.01400000000001</v>
      </c>
      <c r="K6" s="5">
        <f t="shared" si="1"/>
        <v>112.456</v>
      </c>
      <c r="L6" s="5">
        <f t="shared" si="1"/>
        <v>120.218</v>
      </c>
      <c r="M6" s="5">
        <f t="shared" si="1"/>
        <v>127.28700000000001</v>
      </c>
      <c r="N6" s="5">
        <f t="shared" si="1"/>
        <v>133.10199999999998</v>
      </c>
      <c r="O6" s="5">
        <f t="shared" si="1"/>
        <v>139.25299999999999</v>
      </c>
      <c r="P6" s="5">
        <f t="shared" si="1"/>
        <v>145.95599999999999</v>
      </c>
      <c r="T6" s="5">
        <f>+T4-T5</f>
        <v>135.91500000000002</v>
      </c>
      <c r="U6" s="5">
        <f>+U4-U5</f>
        <v>197.167</v>
      </c>
      <c r="V6" s="5">
        <f>+V4-V5</f>
        <v>292.99199999999996</v>
      </c>
      <c r="W6" s="5">
        <f>+W4-W5</f>
        <v>402.22700000000003</v>
      </c>
      <c r="X6" s="5">
        <f>+X4-X5</f>
        <v>493.06299999999999</v>
      </c>
    </row>
    <row r="7" spans="2:35" ht="12" customHeight="1" x14ac:dyDescent="0.2">
      <c r="B7" s="1" t="s">
        <v>27</v>
      </c>
      <c r="C7" s="1">
        <v>15.395</v>
      </c>
      <c r="D7" s="1">
        <v>18.895</v>
      </c>
      <c r="E7" s="1">
        <v>57.087000000000003</v>
      </c>
      <c r="F7" s="1">
        <f>+V7-SUM(C7:E7)</f>
        <v>29.029999999999987</v>
      </c>
      <c r="G7" s="1">
        <v>30.716999999999999</v>
      </c>
      <c r="H7" s="1">
        <v>34.296999999999997</v>
      </c>
      <c r="I7" s="1">
        <v>35.871000000000002</v>
      </c>
      <c r="J7" s="1">
        <f>+W7-SUM(G7:I7)</f>
        <v>34.658000000000015</v>
      </c>
      <c r="K7" s="1">
        <v>32.856999999999999</v>
      </c>
      <c r="L7" s="1">
        <v>34.18</v>
      </c>
      <c r="M7" s="1">
        <v>34.884999999999998</v>
      </c>
      <c r="N7" s="1">
        <f>+X7-SUM(K7:M7)</f>
        <v>35.834000000000003</v>
      </c>
      <c r="O7" s="1">
        <v>34.683999999999997</v>
      </c>
      <c r="P7" s="1">
        <v>40.993000000000002</v>
      </c>
      <c r="T7" s="1">
        <v>38.558999999999997</v>
      </c>
      <c r="U7" s="1">
        <v>69.209999999999994</v>
      </c>
      <c r="V7" s="1">
        <v>120.407</v>
      </c>
      <c r="W7" s="1">
        <v>135.54300000000001</v>
      </c>
      <c r="X7" s="1">
        <v>137.756</v>
      </c>
    </row>
    <row r="8" spans="2:35" ht="12" customHeight="1" x14ac:dyDescent="0.2">
      <c r="B8" s="1" t="s">
        <v>28</v>
      </c>
      <c r="C8" s="1">
        <v>42.508000000000003</v>
      </c>
      <c r="D8" s="1">
        <v>48.862000000000002</v>
      </c>
      <c r="E8" s="1">
        <v>96.784999999999997</v>
      </c>
      <c r="F8" s="1">
        <f>+V8-SUM(C8:E8)</f>
        <v>72.190000000000026</v>
      </c>
      <c r="G8" s="1">
        <v>71.465999999999994</v>
      </c>
      <c r="H8" s="1">
        <v>90.037999999999997</v>
      </c>
      <c r="I8" s="1">
        <v>86.864999999999995</v>
      </c>
      <c r="J8" s="1">
        <f>+W8-SUM(G8:I8)</f>
        <v>94.838000000000022</v>
      </c>
      <c r="K8" s="1">
        <v>86.81</v>
      </c>
      <c r="L8" s="1">
        <v>87.974999999999994</v>
      </c>
      <c r="M8" s="1">
        <v>90.673000000000002</v>
      </c>
      <c r="N8" s="1">
        <f>+X8-SUM(K8:M8)</f>
        <v>92.323000000000036</v>
      </c>
      <c r="O8" s="1">
        <v>94.641999999999996</v>
      </c>
      <c r="P8" s="1">
        <v>104.248</v>
      </c>
      <c r="T8" s="1">
        <v>111.11499999999999</v>
      </c>
      <c r="U8" s="1">
        <v>133.27699999999999</v>
      </c>
      <c r="V8" s="1">
        <v>260.34500000000003</v>
      </c>
      <c r="W8" s="1">
        <v>343.20699999999999</v>
      </c>
      <c r="X8" s="1">
        <v>357.78100000000001</v>
      </c>
    </row>
    <row r="9" spans="2:35" ht="12" customHeight="1" x14ac:dyDescent="0.2">
      <c r="B9" s="1" t="s">
        <v>29</v>
      </c>
      <c r="C9" s="1">
        <v>7.7060000000000004</v>
      </c>
      <c r="D9" s="1">
        <v>8.32</v>
      </c>
      <c r="E9" s="1">
        <v>60.759</v>
      </c>
      <c r="F9" s="1">
        <f>+V9-SUM(C9:E9)</f>
        <v>40.237000000000009</v>
      </c>
      <c r="G9" s="1">
        <v>37.183</v>
      </c>
      <c r="H9" s="1">
        <v>40.406999999999996</v>
      </c>
      <c r="I9" s="1">
        <v>10.132999999999999</v>
      </c>
      <c r="J9" s="1">
        <f>+W9-SUM(G9:I9)</f>
        <v>69.125999999999991</v>
      </c>
      <c r="K9" s="1">
        <v>40.896000000000001</v>
      </c>
      <c r="L9" s="1">
        <v>41.351999999999997</v>
      </c>
      <c r="M9" s="1">
        <v>40.463999999999999</v>
      </c>
      <c r="N9" s="1">
        <f>+X9-SUM(K9:M9)</f>
        <v>44.986000000000018</v>
      </c>
      <c r="O9" s="1">
        <v>42.094000000000001</v>
      </c>
      <c r="P9" s="1">
        <v>44.502000000000002</v>
      </c>
      <c r="T9" s="1">
        <v>15.911</v>
      </c>
      <c r="U9" s="1">
        <v>50.792000000000002</v>
      </c>
      <c r="V9" s="1">
        <v>117.02200000000001</v>
      </c>
      <c r="W9" s="1">
        <v>156.84899999999999</v>
      </c>
      <c r="X9" s="1">
        <v>167.69800000000001</v>
      </c>
    </row>
    <row r="10" spans="2:35" ht="12" customHeight="1" x14ac:dyDescent="0.2">
      <c r="B10" s="1" t="s">
        <v>30</v>
      </c>
      <c r="C10" s="1">
        <f t="shared" ref="C10:P10" si="2">+SUM(C7:C9)</f>
        <v>65.609000000000009</v>
      </c>
      <c r="D10" s="1">
        <f t="shared" si="2"/>
        <v>76.076999999999998</v>
      </c>
      <c r="E10" s="1">
        <f t="shared" si="2"/>
        <v>214.63100000000003</v>
      </c>
      <c r="F10" s="1">
        <f t="shared" si="2"/>
        <v>141.45700000000002</v>
      </c>
      <c r="G10" s="1">
        <f t="shared" si="2"/>
        <v>139.36599999999999</v>
      </c>
      <c r="H10" s="1">
        <f t="shared" si="2"/>
        <v>164.74199999999999</v>
      </c>
      <c r="I10" s="1">
        <f t="shared" si="2"/>
        <v>132.869</v>
      </c>
      <c r="J10" s="1">
        <f t="shared" si="2"/>
        <v>198.62200000000001</v>
      </c>
      <c r="K10" s="1">
        <f t="shared" si="2"/>
        <v>160.56299999999999</v>
      </c>
      <c r="L10" s="1">
        <f t="shared" si="2"/>
        <v>163.50700000000001</v>
      </c>
      <c r="M10" s="1">
        <f t="shared" si="2"/>
        <v>166.02199999999999</v>
      </c>
      <c r="N10" s="1">
        <f t="shared" si="2"/>
        <v>173.14300000000006</v>
      </c>
      <c r="O10" s="1">
        <f t="shared" si="2"/>
        <v>171.42</v>
      </c>
      <c r="P10" s="1">
        <f t="shared" si="2"/>
        <v>189.74300000000002</v>
      </c>
      <c r="T10" s="1">
        <f>+SUM(T7:T9)</f>
        <v>165.58499999999998</v>
      </c>
      <c r="U10" s="1">
        <f>+SUM(U7:U9)</f>
        <v>253.27899999999997</v>
      </c>
      <c r="V10" s="1">
        <f>+SUM(V7:V9)</f>
        <v>497.774</v>
      </c>
      <c r="W10" s="1">
        <f>+SUM(W7:W9)</f>
        <v>635.59899999999993</v>
      </c>
      <c r="X10" s="1">
        <f>+SUM(X7:X9)</f>
        <v>663.23500000000001</v>
      </c>
    </row>
    <row r="11" spans="2:35" s="5" customFormat="1" ht="12" customHeight="1" x14ac:dyDescent="0.2">
      <c r="B11" s="5" t="s">
        <v>31</v>
      </c>
      <c r="C11" s="5">
        <f t="shared" ref="C11:P11" si="3">+C6-C10</f>
        <v>-1.7150000000000034</v>
      </c>
      <c r="D11" s="5">
        <f t="shared" si="3"/>
        <v>-6.4390000000000072</v>
      </c>
      <c r="E11" s="5">
        <f t="shared" si="3"/>
        <v>-140.25300000000004</v>
      </c>
      <c r="F11" s="5">
        <f t="shared" si="3"/>
        <v>-56.375000000000057</v>
      </c>
      <c r="G11" s="5">
        <f t="shared" si="3"/>
        <v>-47.123999999999981</v>
      </c>
      <c r="H11" s="5">
        <f t="shared" si="3"/>
        <v>-67.35199999999999</v>
      </c>
      <c r="I11" s="5">
        <f t="shared" si="3"/>
        <v>-28.288000000000011</v>
      </c>
      <c r="J11" s="5">
        <f t="shared" si="3"/>
        <v>-90.608000000000004</v>
      </c>
      <c r="K11" s="5">
        <f t="shared" si="3"/>
        <v>-48.106999999999985</v>
      </c>
      <c r="L11" s="5">
        <f t="shared" si="3"/>
        <v>-43.289000000000001</v>
      </c>
      <c r="M11" s="5">
        <f t="shared" si="3"/>
        <v>-38.734999999999985</v>
      </c>
      <c r="N11" s="5">
        <f t="shared" si="3"/>
        <v>-40.041000000000082</v>
      </c>
      <c r="O11" s="5">
        <f t="shared" si="3"/>
        <v>-32.167000000000002</v>
      </c>
      <c r="P11" s="5">
        <f t="shared" si="3"/>
        <v>-43.787000000000035</v>
      </c>
      <c r="T11" s="5">
        <f>+T6-T10</f>
        <v>-29.669999999999959</v>
      </c>
      <c r="U11" s="5">
        <f>+U6-U10</f>
        <v>-56.111999999999966</v>
      </c>
      <c r="V11" s="5">
        <f>+V6-V10</f>
        <v>-204.78200000000004</v>
      </c>
      <c r="W11" s="5">
        <f>+W6-W10</f>
        <v>-233.3719999999999</v>
      </c>
      <c r="X11" s="5">
        <f>+X6-X10</f>
        <v>-170.17200000000003</v>
      </c>
    </row>
    <row r="12" spans="2:35" ht="12" customHeight="1" x14ac:dyDescent="0.2">
      <c r="B12" s="1" t="s">
        <v>32</v>
      </c>
      <c r="C12" s="1">
        <v>0.373</v>
      </c>
      <c r="D12" s="1">
        <v>0.13200000000000001</v>
      </c>
      <c r="E12" s="1">
        <v>22.922999999999998</v>
      </c>
      <c r="F12" s="1">
        <f>+V12-SUM(C12:E12)</f>
        <v>-0.12499999999999645</v>
      </c>
      <c r="G12" s="1">
        <v>0.60199999999999998</v>
      </c>
      <c r="H12" s="1">
        <v>-0.24199999999999999</v>
      </c>
      <c r="I12" s="1">
        <v>2.2490000000000001</v>
      </c>
      <c r="J12" s="1">
        <f>+W12-SUM(G12:I12)</f>
        <v>9.9730000000000008</v>
      </c>
      <c r="K12" s="1">
        <v>9.4789999999999992</v>
      </c>
      <c r="L12" s="1">
        <v>11.215999999999999</v>
      </c>
      <c r="M12" s="1">
        <v>10.993</v>
      </c>
      <c r="N12" s="1">
        <f>+X12-SUM(K12:M12)</f>
        <v>14.714999999999996</v>
      </c>
      <c r="O12" s="1">
        <v>12.795</v>
      </c>
      <c r="P12" s="1">
        <v>13.247</v>
      </c>
      <c r="T12" s="1">
        <v>2.1800000000000002</v>
      </c>
      <c r="U12" s="1">
        <v>2.8330000000000002</v>
      </c>
      <c r="V12" s="1">
        <v>23.303000000000001</v>
      </c>
      <c r="W12" s="1">
        <v>12.582000000000001</v>
      </c>
      <c r="X12" s="1">
        <v>46.402999999999999</v>
      </c>
    </row>
    <row r="13" spans="2:35" ht="12" customHeight="1" x14ac:dyDescent="0.2">
      <c r="B13" s="1" t="s">
        <v>33</v>
      </c>
      <c r="C13" s="1">
        <f t="shared" ref="C13:P13" si="4">+C11+C12</f>
        <v>-1.3420000000000034</v>
      </c>
      <c r="D13" s="1">
        <f t="shared" si="4"/>
        <v>-6.3070000000000075</v>
      </c>
      <c r="E13" s="1">
        <f t="shared" si="4"/>
        <v>-117.33000000000004</v>
      </c>
      <c r="F13" s="1">
        <f t="shared" si="4"/>
        <v>-56.500000000000057</v>
      </c>
      <c r="G13" s="1">
        <f t="shared" si="4"/>
        <v>-46.521999999999984</v>
      </c>
      <c r="H13" s="1">
        <f t="shared" si="4"/>
        <v>-67.593999999999994</v>
      </c>
      <c r="I13" s="1">
        <f t="shared" si="4"/>
        <v>-26.039000000000012</v>
      </c>
      <c r="J13" s="1">
        <f t="shared" si="4"/>
        <v>-80.635000000000005</v>
      </c>
      <c r="K13" s="1">
        <f t="shared" si="4"/>
        <v>-38.627999999999986</v>
      </c>
      <c r="L13" s="1">
        <f t="shared" si="4"/>
        <v>-32.073</v>
      </c>
      <c r="M13" s="1">
        <f t="shared" si="4"/>
        <v>-27.741999999999983</v>
      </c>
      <c r="N13" s="1">
        <f t="shared" si="4"/>
        <v>-25.326000000000086</v>
      </c>
      <c r="O13" s="1">
        <f t="shared" si="4"/>
        <v>-19.372</v>
      </c>
      <c r="P13" s="1">
        <f t="shared" si="4"/>
        <v>-30.540000000000035</v>
      </c>
      <c r="T13" s="1">
        <f>+T11+T12</f>
        <v>-27.489999999999959</v>
      </c>
      <c r="U13" s="1">
        <f>+U11+U12</f>
        <v>-53.278999999999968</v>
      </c>
      <c r="V13" s="1">
        <f>+V11+V12</f>
        <v>-181.47900000000004</v>
      </c>
      <c r="W13" s="1">
        <f>+W11+W12</f>
        <v>-220.78999999999991</v>
      </c>
      <c r="X13" s="1">
        <f>+X11+X12</f>
        <v>-123.76900000000003</v>
      </c>
    </row>
    <row r="14" spans="2:35" ht="12" customHeight="1" x14ac:dyDescent="0.2">
      <c r="B14" s="1" t="s">
        <v>34</v>
      </c>
      <c r="C14" s="1">
        <v>1.073</v>
      </c>
      <c r="D14" s="1">
        <v>1.1220000000000001</v>
      </c>
      <c r="E14" s="1">
        <v>-9.9149999999999991</v>
      </c>
      <c r="F14" s="1">
        <f>+V14-SUM(C14:E14)</f>
        <v>18.235999999999997</v>
      </c>
      <c r="G14" s="1">
        <v>2.5369999999999999</v>
      </c>
      <c r="H14" s="1">
        <v>2.1589999999999998</v>
      </c>
      <c r="I14" s="1">
        <v>1.804</v>
      </c>
      <c r="J14" s="1">
        <f>+W14-SUM(G14:I14)</f>
        <v>4.8420000000000005</v>
      </c>
      <c r="K14" s="1">
        <v>4.0359999999999996</v>
      </c>
      <c r="L14" s="1">
        <v>3.585</v>
      </c>
      <c r="M14" s="1">
        <v>3.2909999999999999</v>
      </c>
      <c r="N14" s="1">
        <f>+X14-SUM(K14:M14)</f>
        <v>2.7550000000000008</v>
      </c>
      <c r="O14" s="1">
        <v>3.9529999999999998</v>
      </c>
      <c r="P14" s="1">
        <v>-10.356</v>
      </c>
      <c r="T14" s="1">
        <v>3.6349999999999998</v>
      </c>
      <c r="U14" s="1">
        <v>4.0149999999999997</v>
      </c>
      <c r="V14" s="1">
        <v>10.516</v>
      </c>
      <c r="W14" s="1">
        <v>11.342000000000001</v>
      </c>
      <c r="X14" s="1">
        <v>13.667</v>
      </c>
    </row>
    <row r="15" spans="2:35" s="5" customFormat="1" ht="12" customHeight="1" x14ac:dyDescent="0.2">
      <c r="B15" s="5" t="s">
        <v>35</v>
      </c>
      <c r="C15" s="5">
        <f t="shared" ref="C15:P15" si="5">+C13-C14</f>
        <v>-2.4150000000000036</v>
      </c>
      <c r="D15" s="5">
        <f t="shared" si="5"/>
        <v>-7.4290000000000074</v>
      </c>
      <c r="E15" s="5">
        <f t="shared" si="5"/>
        <v>-107.41500000000005</v>
      </c>
      <c r="F15" s="5">
        <f t="shared" si="5"/>
        <v>-74.736000000000047</v>
      </c>
      <c r="G15" s="5">
        <f t="shared" si="5"/>
        <v>-49.058999999999983</v>
      </c>
      <c r="H15" s="5">
        <f t="shared" si="5"/>
        <v>-69.753</v>
      </c>
      <c r="I15" s="5">
        <f t="shared" si="5"/>
        <v>-27.843000000000011</v>
      </c>
      <c r="J15" s="5">
        <f t="shared" si="5"/>
        <v>-85.477000000000004</v>
      </c>
      <c r="K15" s="5">
        <f t="shared" si="5"/>
        <v>-42.663999999999987</v>
      </c>
      <c r="L15" s="5">
        <f t="shared" si="5"/>
        <v>-35.658000000000001</v>
      </c>
      <c r="M15" s="5">
        <f t="shared" si="5"/>
        <v>-31.032999999999983</v>
      </c>
      <c r="N15" s="5">
        <f t="shared" si="5"/>
        <v>-28.081000000000088</v>
      </c>
      <c r="O15" s="5">
        <f t="shared" si="5"/>
        <v>-23.324999999999999</v>
      </c>
      <c r="P15" s="5">
        <f t="shared" si="5"/>
        <v>-20.184000000000033</v>
      </c>
      <c r="T15" s="5">
        <f>+T13-T14</f>
        <v>-31.124999999999957</v>
      </c>
      <c r="U15" s="5">
        <f>+U13-U14</f>
        <v>-57.293999999999969</v>
      </c>
      <c r="V15" s="5">
        <f>+V13-V14</f>
        <v>-191.99500000000003</v>
      </c>
      <c r="W15" s="5">
        <f>+W13-W14</f>
        <v>-232.13199999999992</v>
      </c>
      <c r="X15" s="5">
        <f>+X13-X14</f>
        <v>-137.43600000000004</v>
      </c>
    </row>
    <row r="16" spans="2:35" s="8" customFormat="1" ht="12" customHeight="1" x14ac:dyDescent="0.2">
      <c r="B16" s="8" t="s">
        <v>36</v>
      </c>
      <c r="C16" s="8">
        <f t="shared" ref="C16:P16" si="6">+C15/C17</f>
        <v>-1.0345270733379042E-2</v>
      </c>
      <c r="D16" s="8">
        <f t="shared" si="6"/>
        <v>-9.5546152560029934E-2</v>
      </c>
      <c r="E16" s="8">
        <f t="shared" si="6"/>
        <v>-1.1197227144793083</v>
      </c>
      <c r="F16" s="8">
        <f t="shared" si="6"/>
        <v>-0.55071317513380513</v>
      </c>
      <c r="G16" s="8">
        <f t="shared" si="6"/>
        <v>-0.17635323129129427</v>
      </c>
      <c r="H16" s="8">
        <f t="shared" si="6"/>
        <v>-0.24495278496704251</v>
      </c>
      <c r="I16" s="8">
        <f t="shared" si="6"/>
        <v>-9.7116467908628309E-2</v>
      </c>
      <c r="J16" s="8">
        <f t="shared" si="6"/>
        <v>-0.30180993451374927</v>
      </c>
      <c r="K16" s="8">
        <f t="shared" si="6"/>
        <v>-0.14704980129802536</v>
      </c>
      <c r="L16" s="8">
        <f t="shared" si="6"/>
        <v>-0.12211852942687375</v>
      </c>
      <c r="M16" s="8">
        <f t="shared" si="6"/>
        <v>-0.10550202960434608</v>
      </c>
      <c r="N16" s="8">
        <f t="shared" si="6"/>
        <v>-9.6137737739565798E-2</v>
      </c>
      <c r="O16" s="8">
        <f t="shared" si="6"/>
        <v>-7.8305972404068891E-2</v>
      </c>
      <c r="P16" s="8">
        <f t="shared" si="6"/>
        <v>-6.7323760444288894E-2</v>
      </c>
      <c r="T16" s="8">
        <f>+T15/T17</f>
        <v>-0.40938326165015926</v>
      </c>
      <c r="U16" s="8">
        <f>+U15/U17</f>
        <v>-0.74460978621092955</v>
      </c>
      <c r="V16" s="8">
        <f>+V15/V17</f>
        <v>-0.67464430912163953</v>
      </c>
      <c r="W16" s="8">
        <f>+W15/W17</f>
        <v>-0.81568026649144176</v>
      </c>
      <c r="X16" s="8">
        <f>+X15/X17</f>
        <v>-0.46892560911947662</v>
      </c>
    </row>
    <row r="17" spans="2:24" ht="12" customHeight="1" x14ac:dyDescent="0.2">
      <c r="B17" s="1" t="s">
        <v>1</v>
      </c>
      <c r="C17" s="1">
        <v>233.44</v>
      </c>
      <c r="D17" s="1">
        <v>77.753</v>
      </c>
      <c r="E17" s="1">
        <v>95.93</v>
      </c>
      <c r="F17" s="1">
        <f>+AVERAGE(C17:E17)</f>
        <v>135.70766666666665</v>
      </c>
      <c r="G17" s="1">
        <v>278.18599999999998</v>
      </c>
      <c r="H17" s="1">
        <v>284.76100000000002</v>
      </c>
      <c r="I17" s="1">
        <v>286.697</v>
      </c>
      <c r="J17" s="1">
        <f>+AVERAGE(G17:I17)</f>
        <v>283.21466666666669</v>
      </c>
      <c r="K17" s="1">
        <v>290.13299999999998</v>
      </c>
      <c r="L17" s="1">
        <v>291.995</v>
      </c>
      <c r="M17" s="1">
        <v>294.14600000000002</v>
      </c>
      <c r="N17" s="1">
        <f>+AVERAGE(K17:M17)</f>
        <v>292.0913333333333</v>
      </c>
      <c r="O17" s="1">
        <v>297.87</v>
      </c>
      <c r="P17" s="1">
        <v>299.80500000000001</v>
      </c>
      <c r="T17" s="1">
        <v>76.028999999999996</v>
      </c>
      <c r="U17" s="1">
        <v>76.944999999999993</v>
      </c>
      <c r="V17" s="1">
        <v>284.58699999999999</v>
      </c>
      <c r="W17" s="1">
        <v>284.58699999999999</v>
      </c>
      <c r="X17" s="1">
        <v>293.08699999999999</v>
      </c>
    </row>
    <row r="18" spans="2:24" ht="12" customHeight="1" x14ac:dyDescent="0.2"/>
    <row r="19" spans="2:24" s="6" customFormat="1" ht="12" customHeight="1" x14ac:dyDescent="0.2">
      <c r="B19" s="6" t="s">
        <v>37</v>
      </c>
      <c r="C19" s="6">
        <f t="shared" ref="C19:P19" si="7">+C6/C4</f>
        <v>0.7928574087632001</v>
      </c>
      <c r="D19" s="6">
        <f t="shared" si="7"/>
        <v>0.78828629967965036</v>
      </c>
      <c r="E19" s="6">
        <f t="shared" si="7"/>
        <v>0.76984702010060646</v>
      </c>
      <c r="F19" s="6">
        <f t="shared" si="7"/>
        <v>0.80661736822146379</v>
      </c>
      <c r="G19" s="6">
        <f t="shared" si="7"/>
        <v>0.80464422481397802</v>
      </c>
      <c r="H19" s="6">
        <f t="shared" si="7"/>
        <v>0.80201264905461489</v>
      </c>
      <c r="I19" s="6">
        <f t="shared" si="7"/>
        <v>0.81221652687169921</v>
      </c>
      <c r="J19" s="6">
        <f t="shared" si="7"/>
        <v>0.81109859577983023</v>
      </c>
      <c r="K19" s="6">
        <f t="shared" si="7"/>
        <v>0.81672137814833101</v>
      </c>
      <c r="L19" s="6">
        <f t="shared" si="7"/>
        <v>0.82863819022739338</v>
      </c>
      <c r="M19" s="6">
        <f t="shared" si="7"/>
        <v>0.8289612504070335</v>
      </c>
      <c r="N19" s="6">
        <f t="shared" si="7"/>
        <v>0.83131077814765997</v>
      </c>
      <c r="O19" s="6">
        <f t="shared" si="7"/>
        <v>0.84322677921558886</v>
      </c>
      <c r="P19" s="6">
        <f t="shared" si="7"/>
        <v>0.83819653019852858</v>
      </c>
      <c r="T19" s="6">
        <f>+T6/T4</f>
        <v>0.78847526062061657</v>
      </c>
      <c r="U19" s="6">
        <f>+U6/U4</f>
        <v>0.78974521246980889</v>
      </c>
      <c r="V19" s="6">
        <f>+V6/V4</f>
        <v>0.78968902113621287</v>
      </c>
      <c r="W19" s="6">
        <f>+W6/W4</f>
        <v>0.80768636081598555</v>
      </c>
      <c r="X19" s="6">
        <f>+X6/X4</f>
        <v>0.82668770287308524</v>
      </c>
    </row>
    <row r="20" spans="2:24" s="6" customFormat="1" ht="12" customHeight="1" x14ac:dyDescent="0.2">
      <c r="B20" s="6" t="s">
        <v>38</v>
      </c>
      <c r="C20" s="6">
        <f t="shared" ref="C20:P20" si="8">+C11/C4</f>
        <v>-2.1281348108255715E-2</v>
      </c>
      <c r="D20" s="6">
        <f t="shared" si="8"/>
        <v>-7.2888013493168605E-2</v>
      </c>
      <c r="E20" s="6">
        <f t="shared" si="8"/>
        <v>-1.4516840209493451</v>
      </c>
      <c r="F20" s="6">
        <f t="shared" si="8"/>
        <v>-0.53446150929086156</v>
      </c>
      <c r="G20" s="6">
        <f t="shared" si="8"/>
        <v>-0.41107146907193998</v>
      </c>
      <c r="H20" s="6">
        <f t="shared" si="8"/>
        <v>-0.55464786876605832</v>
      </c>
      <c r="I20" s="6">
        <f t="shared" si="8"/>
        <v>-0.21969555762659221</v>
      </c>
      <c r="J20" s="6">
        <f t="shared" si="8"/>
        <v>-0.6803934820154689</v>
      </c>
      <c r="K20" s="6">
        <f t="shared" si="8"/>
        <v>-0.34938122766754776</v>
      </c>
      <c r="L20" s="6">
        <f t="shared" si="8"/>
        <v>-0.29838226069934309</v>
      </c>
      <c r="M20" s="6">
        <f t="shared" si="8"/>
        <v>-0.25226310647997385</v>
      </c>
      <c r="N20" s="6">
        <f t="shared" si="8"/>
        <v>-0.25008275508865779</v>
      </c>
      <c r="O20" s="6">
        <f t="shared" si="8"/>
        <v>-0.19478270347517002</v>
      </c>
      <c r="P20" s="6">
        <f t="shared" si="8"/>
        <v>-0.25146010762012527</v>
      </c>
      <c r="T20" s="6">
        <f>+T11/T4</f>
        <v>-0.1721227309907932</v>
      </c>
      <c r="U20" s="6">
        <f>+U11/U4</f>
        <v>-0.22475456522696946</v>
      </c>
      <c r="V20" s="6">
        <f>+V11/V4</f>
        <v>-0.55194031620766437</v>
      </c>
      <c r="W20" s="6">
        <f>+W11/W4</f>
        <v>-0.46861941489842329</v>
      </c>
      <c r="X20" s="6">
        <f>+X11/X4</f>
        <v>-0.28531668320948578</v>
      </c>
    </row>
    <row r="21" spans="2:24" s="6" customFormat="1" ht="12" customHeight="1" x14ac:dyDescent="0.2">
      <c r="B21" s="6" t="s">
        <v>39</v>
      </c>
      <c r="C21" s="6">
        <f t="shared" ref="C21:P21" si="9">+C15/C4</f>
        <v>-2.9967612642237625E-2</v>
      </c>
      <c r="D21" s="6">
        <f t="shared" si="9"/>
        <v>-8.4094588016889196E-2</v>
      </c>
      <c r="E21" s="6">
        <f t="shared" si="9"/>
        <v>-1.1117953919721784</v>
      </c>
      <c r="F21" s="6">
        <f t="shared" si="9"/>
        <v>-0.70853242320819187</v>
      </c>
      <c r="G21" s="6">
        <f t="shared" si="9"/>
        <v>-0.42795083611748375</v>
      </c>
      <c r="H21" s="6">
        <f t="shared" si="9"/>
        <v>-0.57442025166348243</v>
      </c>
      <c r="I21" s="6">
        <f t="shared" si="9"/>
        <v>-0.21623951537744651</v>
      </c>
      <c r="J21" s="6">
        <f t="shared" si="9"/>
        <v>-0.64186378313433956</v>
      </c>
      <c r="K21" s="6">
        <f t="shared" si="9"/>
        <v>-0.30985097173401493</v>
      </c>
      <c r="L21" s="6">
        <f t="shared" si="9"/>
        <v>-0.24578333183989412</v>
      </c>
      <c r="M21" s="6">
        <f t="shared" si="9"/>
        <v>-0.20210354933246488</v>
      </c>
      <c r="N21" s="6">
        <f t="shared" si="9"/>
        <v>-0.17538457694974169</v>
      </c>
      <c r="O21" s="6">
        <f t="shared" si="9"/>
        <v>-0.14124122729997637</v>
      </c>
      <c r="P21" s="6">
        <f t="shared" si="9"/>
        <v>-0.1159127323681598</v>
      </c>
      <c r="T21" s="6">
        <f>+T15/T4</f>
        <v>-0.18056353225778354</v>
      </c>
      <c r="U21" s="6">
        <f>+U15/U4</f>
        <v>-0.22948902302740926</v>
      </c>
      <c r="V21" s="6">
        <f>+V15/V4</f>
        <v>-0.51747605263299756</v>
      </c>
      <c r="W21" s="6">
        <f>+W15/W4</f>
        <v>-0.46612945005913647</v>
      </c>
      <c r="X21" s="6">
        <f>+X15/X4</f>
        <v>-0.23043029213724286</v>
      </c>
    </row>
    <row r="22" spans="2:24" s="6" customFormat="1" ht="12" customHeight="1" x14ac:dyDescent="0.2">
      <c r="B22" s="6" t="s">
        <v>40</v>
      </c>
      <c r="C22" s="6">
        <f t="shared" ref="C22:P22" si="10">+C14/C13</f>
        <v>-0.79955290611028107</v>
      </c>
      <c r="D22" s="6">
        <f t="shared" si="10"/>
        <v>-0.17789757412398902</v>
      </c>
      <c r="E22" s="6">
        <f t="shared" si="10"/>
        <v>8.4505241626182531E-2</v>
      </c>
      <c r="F22" s="6">
        <f t="shared" si="10"/>
        <v>-0.32276106194690229</v>
      </c>
      <c r="G22" s="6">
        <f t="shared" si="10"/>
        <v>-5.4533339065388438E-2</v>
      </c>
      <c r="H22" s="6">
        <f t="shared" si="10"/>
        <v>-3.1940704796283692E-2</v>
      </c>
      <c r="I22" s="6">
        <f t="shared" si="10"/>
        <v>-6.9280694343100704E-2</v>
      </c>
      <c r="J22" s="6">
        <f t="shared" si="10"/>
        <v>-6.0048366094127864E-2</v>
      </c>
      <c r="K22" s="6">
        <f t="shared" si="10"/>
        <v>-0.10448379413896658</v>
      </c>
      <c r="L22" s="6">
        <f t="shared" si="10"/>
        <v>-0.11177626040594893</v>
      </c>
      <c r="M22" s="6">
        <f t="shared" si="10"/>
        <v>-0.11862879388652592</v>
      </c>
      <c r="N22" s="6">
        <f t="shared" si="10"/>
        <v>-0.10878148937850396</v>
      </c>
      <c r="O22" s="6">
        <f t="shared" si="10"/>
        <v>-0.2040574024365063</v>
      </c>
      <c r="P22" s="6">
        <f t="shared" si="10"/>
        <v>0.33909626719056934</v>
      </c>
      <c r="T22" s="6">
        <f>+T14/T13</f>
        <v>-0.13222990178246655</v>
      </c>
      <c r="U22" s="6">
        <f>+U14/U13</f>
        <v>-7.5358020983877366E-2</v>
      </c>
      <c r="V22" s="6">
        <f>+V14/V13</f>
        <v>-5.7946098446652217E-2</v>
      </c>
      <c r="W22" s="6">
        <f>+W14/W13</f>
        <v>-5.1370080166674242E-2</v>
      </c>
      <c r="X22" s="6">
        <f>+X14/X13</f>
        <v>-0.11042345013694864</v>
      </c>
    </row>
    <row r="23" spans="2:24" s="6" customFormat="1" ht="12" customHeight="1" x14ac:dyDescent="0.2"/>
    <row r="24" spans="2:24" s="7" customFormat="1" ht="12" customHeight="1" x14ac:dyDescent="0.2">
      <c r="B24" s="7" t="s">
        <v>41</v>
      </c>
      <c r="G24" s="7">
        <f t="shared" ref="G24:P24" si="11">+G4/C4-1</f>
        <v>0.42252472483154846</v>
      </c>
      <c r="H24" s="7">
        <f t="shared" si="11"/>
        <v>0.37458258339842221</v>
      </c>
      <c r="I24" s="7">
        <f t="shared" si="11"/>
        <v>0.33272610594737806</v>
      </c>
      <c r="J24" s="7">
        <f t="shared" si="11"/>
        <v>0.26251422070534769</v>
      </c>
      <c r="K24" s="7">
        <f t="shared" si="11"/>
        <v>0.20111307867442463</v>
      </c>
      <c r="L24" s="7">
        <f t="shared" si="11"/>
        <v>0.19473450161407202</v>
      </c>
      <c r="M24" s="7">
        <f t="shared" si="11"/>
        <v>0.19252873563218409</v>
      </c>
      <c r="N24" s="7">
        <f t="shared" si="11"/>
        <v>0.20230532402192658</v>
      </c>
      <c r="O24" s="7">
        <f t="shared" si="11"/>
        <v>0.19936524997821214</v>
      </c>
      <c r="P24" s="7">
        <f t="shared" si="11"/>
        <v>0.20024951922745537</v>
      </c>
      <c r="U24" s="7">
        <f>+U4/T4-1</f>
        <v>0.44833127389384875</v>
      </c>
      <c r="V24" s="7">
        <f>+V4/U4-1</f>
        <v>0.4861150609431264</v>
      </c>
      <c r="W24" s="7">
        <f>+W4/V4-1</f>
        <v>0.34223577038558362</v>
      </c>
      <c r="X24" s="7">
        <f>+X4/W4-1</f>
        <v>0.19765702340767755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2024-09-18T15:45:20Z</dcterms:created>
  <dcterms:modified xsi:type="dcterms:W3CDTF">2024-09-20T11:16:13Z</dcterms:modified>
</cp:coreProperties>
</file>