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emiconductors\"/>
    </mc:Choice>
  </mc:AlternateContent>
  <xr:revisionPtr revIDLastSave="0" documentId="13_ncr:1_{24B1E3C5-41D9-47C0-98AD-6740378A32AC}" xr6:coauthVersionLast="47" xr6:coauthVersionMax="47" xr10:uidLastSave="{00000000-0000-0000-0000-000000000000}"/>
  <bookViews>
    <workbookView xWindow="225" yWindow="105" windowWidth="13995" windowHeight="15375" activeTab="1" xr2:uid="{4E3B4CB8-E65A-4667-96DF-BC32621E59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2" l="1"/>
  <c r="K82" i="2"/>
  <c r="K79" i="2"/>
  <c r="K69" i="2"/>
  <c r="K67" i="2"/>
  <c r="K66" i="2"/>
  <c r="K61" i="2" l="1"/>
  <c r="K60" i="2"/>
  <c r="K50" i="2"/>
  <c r="K27" i="2"/>
  <c r="K45" i="2"/>
  <c r="K43" i="2"/>
  <c r="K38" i="2"/>
  <c r="K36" i="2"/>
  <c r="K33" i="2"/>
  <c r="K28" i="2"/>
  <c r="X10" i="2"/>
  <c r="X5" i="2"/>
  <c r="X25" i="2" s="1"/>
  <c r="Y10" i="2"/>
  <c r="Y5" i="2"/>
  <c r="Z10" i="2"/>
  <c r="Z5" i="2"/>
  <c r="F18" i="2"/>
  <c r="F15" i="2"/>
  <c r="F13" i="2"/>
  <c r="F12" i="2"/>
  <c r="F9" i="2"/>
  <c r="F8" i="2"/>
  <c r="F10" i="2" s="1"/>
  <c r="F6" i="2"/>
  <c r="F4" i="2"/>
  <c r="F3" i="2"/>
  <c r="E10" i="2"/>
  <c r="E5" i="2"/>
  <c r="E7" i="2" s="1"/>
  <c r="D10" i="2"/>
  <c r="D5" i="2"/>
  <c r="D7" i="2" s="1"/>
  <c r="C10" i="2"/>
  <c r="C5" i="2"/>
  <c r="C7" i="2" s="1"/>
  <c r="X7" i="2" l="1"/>
  <c r="Y25" i="2"/>
  <c r="Y7" i="2"/>
  <c r="Z25" i="2"/>
  <c r="Z7" i="2"/>
  <c r="F5" i="2"/>
  <c r="F7" i="2" s="1"/>
  <c r="F20" i="2" s="1"/>
  <c r="E11" i="2"/>
  <c r="E20" i="2"/>
  <c r="D20" i="2"/>
  <c r="D11" i="2"/>
  <c r="C11" i="2"/>
  <c r="C20" i="2"/>
  <c r="J18" i="2"/>
  <c r="J15" i="2"/>
  <c r="J13" i="2"/>
  <c r="J12" i="2"/>
  <c r="J9" i="2"/>
  <c r="J8" i="2"/>
  <c r="J6" i="2"/>
  <c r="J4" i="2"/>
  <c r="J3" i="2"/>
  <c r="AA10" i="2"/>
  <c r="AA5" i="2"/>
  <c r="AA25" i="2" s="1"/>
  <c r="AB10" i="2"/>
  <c r="AB5" i="2"/>
  <c r="AB7" i="2" s="1"/>
  <c r="AC10" i="2"/>
  <c r="AC5" i="2"/>
  <c r="AC7" i="2" s="1"/>
  <c r="G10" i="2"/>
  <c r="G5" i="2"/>
  <c r="G25" i="2" s="1"/>
  <c r="K10" i="2"/>
  <c r="K5" i="2"/>
  <c r="H10" i="2"/>
  <c r="H5" i="2"/>
  <c r="L10" i="2"/>
  <c r="L5" i="2"/>
  <c r="I10" i="2"/>
  <c r="I5" i="2"/>
  <c r="M10" i="2"/>
  <c r="M5" i="2"/>
  <c r="M7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J9" i="1"/>
  <c r="J8" i="1"/>
  <c r="J7" i="1"/>
  <c r="J6" i="1"/>
  <c r="J5" i="1"/>
  <c r="J10" i="2" l="1"/>
  <c r="J5" i="2"/>
  <c r="J7" i="2" s="1"/>
  <c r="F11" i="2"/>
  <c r="J25" i="2"/>
  <c r="AC25" i="2"/>
  <c r="F14" i="2"/>
  <c r="F21" i="2"/>
  <c r="X11" i="2"/>
  <c r="X20" i="2"/>
  <c r="Y11" i="2"/>
  <c r="Y20" i="2"/>
  <c r="Z11" i="2"/>
  <c r="Z20" i="2"/>
  <c r="H25" i="2"/>
  <c r="E14" i="2"/>
  <c r="E21" i="2"/>
  <c r="D14" i="2"/>
  <c r="D21" i="2"/>
  <c r="C14" i="2"/>
  <c r="C21" i="2"/>
  <c r="AA7" i="2"/>
  <c r="AB25" i="2"/>
  <c r="AB11" i="2"/>
  <c r="AB20" i="2"/>
  <c r="AC20" i="2"/>
  <c r="AC11" i="2"/>
  <c r="G7" i="2"/>
  <c r="I25" i="2"/>
  <c r="K25" i="2"/>
  <c r="K7" i="2"/>
  <c r="M11" i="2"/>
  <c r="M20" i="2"/>
  <c r="H7" i="2"/>
  <c r="L25" i="2"/>
  <c r="L7" i="2"/>
  <c r="I7" i="2"/>
  <c r="M25" i="2"/>
  <c r="J20" i="2" l="1"/>
  <c r="J11" i="2"/>
  <c r="F16" i="2"/>
  <c r="F23" i="2"/>
  <c r="J21" i="2"/>
  <c r="J14" i="2"/>
  <c r="X14" i="2"/>
  <c r="X21" i="2"/>
  <c r="Y14" i="2"/>
  <c r="Y21" i="2"/>
  <c r="Z14" i="2"/>
  <c r="Z21" i="2"/>
  <c r="E23" i="2"/>
  <c r="E16" i="2"/>
  <c r="D23" i="2"/>
  <c r="D16" i="2"/>
  <c r="C23" i="2"/>
  <c r="C16" i="2"/>
  <c r="AA11" i="2"/>
  <c r="AA20" i="2"/>
  <c r="AB14" i="2"/>
  <c r="AB21" i="2"/>
  <c r="AC21" i="2"/>
  <c r="AC14" i="2"/>
  <c r="G20" i="2"/>
  <c r="G11" i="2"/>
  <c r="K20" i="2"/>
  <c r="K11" i="2"/>
  <c r="M14" i="2"/>
  <c r="M21" i="2"/>
  <c r="H11" i="2"/>
  <c r="H20" i="2"/>
  <c r="L20" i="2"/>
  <c r="L11" i="2"/>
  <c r="I20" i="2"/>
  <c r="I11" i="2"/>
  <c r="J16" i="2" l="1"/>
  <c r="J23" i="2"/>
  <c r="F22" i="2"/>
  <c r="F17" i="2"/>
  <c r="X23" i="2"/>
  <c r="X16" i="2"/>
  <c r="Y23" i="2"/>
  <c r="Y16" i="2"/>
  <c r="Z16" i="2"/>
  <c r="Z23" i="2"/>
  <c r="E17" i="2"/>
  <c r="E22" i="2"/>
  <c r="D22" i="2"/>
  <c r="D17" i="2"/>
  <c r="C22" i="2"/>
  <c r="C17" i="2"/>
  <c r="AA21" i="2"/>
  <c r="AA14" i="2"/>
  <c r="AB23" i="2"/>
  <c r="AB16" i="2"/>
  <c r="AC23" i="2"/>
  <c r="AC16" i="2"/>
  <c r="G14" i="2"/>
  <c r="G21" i="2"/>
  <c r="K21" i="2"/>
  <c r="K14" i="2"/>
  <c r="M16" i="2"/>
  <c r="M23" i="2"/>
  <c r="H14" i="2"/>
  <c r="H21" i="2"/>
  <c r="L21" i="2"/>
  <c r="L14" i="2"/>
  <c r="I14" i="2"/>
  <c r="I21" i="2"/>
  <c r="J22" i="2" l="1"/>
  <c r="J17" i="2"/>
  <c r="X22" i="2"/>
  <c r="X17" i="2"/>
  <c r="Y22" i="2"/>
  <c r="Y17" i="2"/>
  <c r="Z22" i="2"/>
  <c r="Z17" i="2"/>
  <c r="AA23" i="2"/>
  <c r="AA16" i="2"/>
  <c r="AB22" i="2"/>
  <c r="AB17" i="2"/>
  <c r="AC22" i="2"/>
  <c r="AC17" i="2"/>
  <c r="G23" i="2"/>
  <c r="G16" i="2"/>
  <c r="K23" i="2"/>
  <c r="K16" i="2"/>
  <c r="M17" i="2"/>
  <c r="M22" i="2"/>
  <c r="H16" i="2"/>
  <c r="H23" i="2"/>
  <c r="L23" i="2"/>
  <c r="L16" i="2"/>
  <c r="I23" i="2"/>
  <c r="I16" i="2"/>
  <c r="AA22" i="2" l="1"/>
  <c r="AA17" i="2"/>
  <c r="G22" i="2"/>
  <c r="G17" i="2"/>
  <c r="K22" i="2"/>
  <c r="K17" i="2"/>
  <c r="H22" i="2"/>
  <c r="H17" i="2"/>
  <c r="L22" i="2"/>
  <c r="L17" i="2"/>
  <c r="I22" i="2"/>
  <c r="I17" i="2"/>
</calcChain>
</file>

<file path=xl/sharedStrings.xml><?xml version="1.0" encoding="utf-8"?>
<sst xmlns="http://schemas.openxmlformats.org/spreadsheetml/2006/main" count="95" uniqueCount="88">
  <si>
    <t>Price</t>
  </si>
  <si>
    <t>Shares</t>
  </si>
  <si>
    <t>MC</t>
  </si>
  <si>
    <t>Cash</t>
  </si>
  <si>
    <t>Debt</t>
  </si>
  <si>
    <t>EV</t>
  </si>
  <si>
    <t>Revenue</t>
  </si>
  <si>
    <t>Product</t>
  </si>
  <si>
    <t>Service</t>
  </si>
  <si>
    <t>COGS</t>
  </si>
  <si>
    <t>Gross profit</t>
  </si>
  <si>
    <t>R&amp;D</t>
  </si>
  <si>
    <t>SG&amp;A</t>
  </si>
  <si>
    <t>OpEx</t>
  </si>
  <si>
    <t>OpInc</t>
  </si>
  <si>
    <t>Interest expense</t>
  </si>
  <si>
    <t>Other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</si>
  <si>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</si>
  <si>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</si>
  <si>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</si>
  <si>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</si>
  <si>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</si>
  <si>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</si>
  <si>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</si>
  <si>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</si>
  <si>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</si>
  <si>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</si>
  <si>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</si>
  <si>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</si>
  <si>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</si>
  <si>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</si>
  <si>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</si>
  <si>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</si>
  <si>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</si>
  <si>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</si>
  <si>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</si>
  <si>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</si>
  <si>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</si>
  <si>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</si>
  <si>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</si>
  <si>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</si>
  <si>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</si>
  <si>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Net cash</t>
  </si>
  <si>
    <t>A/R</t>
  </si>
  <si>
    <t>Iventories</t>
  </si>
  <si>
    <t>PP&amp;E</t>
  </si>
  <si>
    <t>Goodwill</t>
  </si>
  <si>
    <t>DT</t>
  </si>
  <si>
    <t>Assets</t>
  </si>
  <si>
    <t>A/P</t>
  </si>
  <si>
    <t>DR</t>
  </si>
  <si>
    <t>OCL</t>
  </si>
  <si>
    <t>ONCA</t>
  </si>
  <si>
    <t>OCA</t>
  </si>
  <si>
    <t>ONCL</t>
  </si>
  <si>
    <t>Liabilties</t>
  </si>
  <si>
    <t>S/E</t>
  </si>
  <si>
    <t>L+S/E</t>
  </si>
  <si>
    <t>TTM cash flow</t>
  </si>
  <si>
    <t>ROIC</t>
  </si>
  <si>
    <t>Model NI</t>
  </si>
  <si>
    <t>Reported NI</t>
  </si>
  <si>
    <t>D&amp;A</t>
  </si>
  <si>
    <t>Payed debt</t>
  </si>
  <si>
    <t>FX</t>
  </si>
  <si>
    <t>Loss of asset</t>
  </si>
  <si>
    <t>Disposal of interest</t>
  </si>
  <si>
    <t>SBC</t>
  </si>
  <si>
    <t>Gain on sale</t>
  </si>
  <si>
    <t>Working capital</t>
  </si>
  <si>
    <t>CFFO</t>
  </si>
  <si>
    <t xml:space="preserve">Sale </t>
  </si>
  <si>
    <t>Acquisitions</t>
  </si>
  <si>
    <t>CapEx</t>
  </si>
  <si>
    <t>Securities</t>
  </si>
  <si>
    <t>Trading securities</t>
  </si>
  <si>
    <t>Investments</t>
  </si>
  <si>
    <t>CFFI</t>
  </si>
  <si>
    <t>Debt cost</t>
  </si>
  <si>
    <t>Repayment of debt</t>
  </si>
  <si>
    <t>Buybacks</t>
  </si>
  <si>
    <t>Dividends</t>
  </si>
  <si>
    <t>Issuance stock</t>
  </si>
  <si>
    <t>Tax SBC</t>
  </si>
  <si>
    <t>Purchase interest</t>
  </si>
  <si>
    <t>CFFF</t>
  </si>
  <si>
    <t>CIC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</si>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</sst>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4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</xdr:colOff>
      <xdr:row>0</xdr:row>
      <xdr:rowOff>28575</xdr:rowOff>
    </xdr:from>
    <xdr:to>
      <xdr:col>29</xdr:col>
      <xdr:colOff>19050</xdr:colOff>
      <xdr:row>40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0C8417F-57A7-ABC0-0D2F-A2144E047157}"/>
            </a:ext>
          </a:extLst>
        </xdr:cNvPr>
        <xdr:cNvCxnSpPr/>
      </xdr:nvCxnSpPr>
      <xdr:spPr>
        <a:xfrm>
          <a:off x="17849850" y="28575"/>
          <a:ext cx="0" cy="655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0</xdr:row>
      <xdr:rowOff>47625</xdr:rowOff>
    </xdr:from>
    <xdr:to>
      <xdr:col>13</xdr:col>
      <xdr:colOff>9525</xdr:colOff>
      <xdr:row>40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3CF5173-A8AF-4506-BD96-90BD512EE976}"/>
            </a:ext>
          </a:extLst>
        </xdr:cNvPr>
        <xdr:cNvCxnSpPr/>
      </xdr:nvCxnSpPr>
      <xdr:spPr>
        <a:xfrm>
          <a:off x="7953375" y="47625"/>
          <a:ext cx="0" cy="655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606B-F3B8-4C72-B90F-F3582A526B47}">
  <dimension ref="I3:J9"/>
  <sheetViews>
    <sheetView workbookViewId="0">
      <selection activeCell="J9" sqref="J9"/>
    </sheetView>
  </sheetViews>
  <sheetFormatPr defaultRowHeight="12.75" x14ac:dyDescent="0.2"/>
  <sheetData>
    <row r="3" spans="9:10" x14ac:dyDescent="0.2">
      <c r="I3" t="s">
        <v>0</v>
      </c>
      <c r="J3" s="1">
        <v>787</v>
      </c>
    </row>
    <row r="4" spans="9:10" x14ac:dyDescent="0.2">
      <c r="I4" t="s">
        <v>1</v>
      </c>
      <c r="J4" s="1">
        <v>134.639951</v>
      </c>
    </row>
    <row r="5" spans="9:10" x14ac:dyDescent="0.2">
      <c r="I5" t="s">
        <v>2</v>
      </c>
      <c r="J5" s="1">
        <f>+J3*J4</f>
        <v>105961.641437</v>
      </c>
    </row>
    <row r="6" spans="9:10" x14ac:dyDescent="0.2">
      <c r="I6" t="s">
        <v>3</v>
      </c>
      <c r="J6" s="1">
        <f>1848.167+2446.135</f>
        <v>4294.3019999999997</v>
      </c>
    </row>
    <row r="7" spans="9:10" x14ac:dyDescent="0.2">
      <c r="I7" t="s">
        <v>4</v>
      </c>
      <c r="J7" s="1">
        <f>749.889+5879.025</f>
        <v>6628.9139999999998</v>
      </c>
    </row>
    <row r="8" spans="9:10" x14ac:dyDescent="0.2">
      <c r="I8" t="s">
        <v>5</v>
      </c>
      <c r="J8" s="1">
        <f>+J5-J6+J7</f>
        <v>108296.25343700001</v>
      </c>
    </row>
    <row r="9" spans="9:10" x14ac:dyDescent="0.2">
      <c r="J9" s="2">
        <f>+J8/(650*4)</f>
        <v>41.652405168076925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9FDB-370D-45A9-A23B-5F31E22A5692}">
  <dimension ref="B1:AS84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33" sqref="G33"/>
    </sheetView>
  </sheetViews>
  <sheetFormatPr defaultRowHeight="12.75" x14ac:dyDescent="0.2"/>
  <cols>
    <col min="1" max="1" width="2.28515625" style="1" customWidth="1"/>
    <col min="2" max="2" width="15.28515625" style="1" bestFit="1" customWidth="1"/>
    <col min="3" max="3" width="9.140625" style="1"/>
    <col min="4" max="4" width="10.140625" style="1" bestFit="1" customWidth="1"/>
    <col min="5" max="7" width="9.140625" style="1"/>
    <col min="8" max="8" width="10.140625" style="1" bestFit="1" customWidth="1"/>
    <col min="9" max="11" width="9.140625" style="1"/>
    <col min="12" max="12" width="10.140625" style="1" bestFit="1" customWidth="1"/>
    <col min="13" max="13" width="9.140625" style="1"/>
    <col min="14" max="14" width="10.140625" style="1" bestFit="1" customWidth="1"/>
    <col min="15" max="15" width="9.140625" style="1"/>
    <col min="16" max="16" width="10.140625" style="1" bestFit="1" customWidth="1"/>
    <col min="17" max="16384" width="9.140625" style="1"/>
  </cols>
  <sheetData>
    <row r="1" spans="2:45" s="6" customFormat="1" x14ac:dyDescent="0.2">
      <c r="C1" s="6">
        <v>44469</v>
      </c>
      <c r="D1" s="6">
        <v>44561</v>
      </c>
      <c r="E1" s="6">
        <v>44651</v>
      </c>
      <c r="F1" s="6">
        <v>44742</v>
      </c>
      <c r="G1" s="6">
        <v>44834</v>
      </c>
      <c r="H1" s="6">
        <v>44926</v>
      </c>
      <c r="I1" s="6">
        <v>45016</v>
      </c>
      <c r="J1" s="6">
        <v>45107</v>
      </c>
      <c r="K1" s="6">
        <v>45199</v>
      </c>
      <c r="L1" s="6">
        <v>45291</v>
      </c>
      <c r="M1" s="6">
        <v>45382</v>
      </c>
      <c r="N1" s="6">
        <v>45473</v>
      </c>
    </row>
    <row r="2" spans="2:45" s="3" customFormat="1" x14ac:dyDescent="0.2"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T2" s="4">
        <v>2014</v>
      </c>
      <c r="U2" s="4">
        <f>+T2+1</f>
        <v>2015</v>
      </c>
      <c r="V2" s="4">
        <f t="shared" ref="V2:AS2" si="0">+U2+1</f>
        <v>2016</v>
      </c>
      <c r="W2" s="4">
        <f t="shared" si="0"/>
        <v>2017</v>
      </c>
      <c r="X2" s="4">
        <f t="shared" si="0"/>
        <v>2018</v>
      </c>
      <c r="Y2" s="4">
        <f t="shared" si="0"/>
        <v>2019</v>
      </c>
      <c r="Z2" s="4">
        <f t="shared" si="0"/>
        <v>2020</v>
      </c>
      <c r="AA2" s="4">
        <f t="shared" si="0"/>
        <v>2021</v>
      </c>
      <c r="AB2" s="4">
        <f t="shared" si="0"/>
        <v>2022</v>
      </c>
      <c r="AC2" s="4">
        <f t="shared" si="0"/>
        <v>2023</v>
      </c>
      <c r="AD2" s="4">
        <f t="shared" si="0"/>
        <v>2024</v>
      </c>
      <c r="AE2" s="4">
        <f t="shared" si="0"/>
        <v>2025</v>
      </c>
      <c r="AF2" s="4">
        <f t="shared" si="0"/>
        <v>2026</v>
      </c>
      <c r="AG2" s="4">
        <f t="shared" si="0"/>
        <v>2027</v>
      </c>
      <c r="AH2" s="4">
        <f t="shared" si="0"/>
        <v>2028</v>
      </c>
      <c r="AI2" s="4">
        <f t="shared" si="0"/>
        <v>2029</v>
      </c>
      <c r="AJ2" s="4">
        <f t="shared" si="0"/>
        <v>2030</v>
      </c>
      <c r="AK2" s="4">
        <f t="shared" si="0"/>
        <v>2031</v>
      </c>
      <c r="AL2" s="4">
        <f t="shared" si="0"/>
        <v>2032</v>
      </c>
      <c r="AM2" s="4">
        <f t="shared" si="0"/>
        <v>2033</v>
      </c>
      <c r="AN2" s="4">
        <f t="shared" si="0"/>
        <v>2034</v>
      </c>
      <c r="AO2" s="4">
        <f t="shared" si="0"/>
        <v>2035</v>
      </c>
      <c r="AP2" s="4">
        <f t="shared" si="0"/>
        <v>2036</v>
      </c>
      <c r="AQ2" s="4">
        <f t="shared" si="0"/>
        <v>2037</v>
      </c>
      <c r="AR2" s="4">
        <f t="shared" si="0"/>
        <v>2038</v>
      </c>
      <c r="AS2" s="4">
        <f t="shared" si="0"/>
        <v>2039</v>
      </c>
    </row>
    <row r="3" spans="2:45" x14ac:dyDescent="0.2">
      <c r="B3" s="1" t="s">
        <v>7</v>
      </c>
      <c r="C3" s="1">
        <v>1629.8879999999999</v>
      </c>
      <c r="D3" s="1">
        <v>1895.769</v>
      </c>
      <c r="E3" s="1">
        <v>1800.6590000000001</v>
      </c>
      <c r="F3" s="1">
        <f>+AB3-SUM(C3:E3)</f>
        <v>1975.1119999999992</v>
      </c>
      <c r="G3" s="1">
        <v>2195</v>
      </c>
      <c r="H3" s="1">
        <v>2463.4079999999999</v>
      </c>
      <c r="I3" s="1">
        <v>1903.4839999999999</v>
      </c>
      <c r="J3" s="1">
        <f>+AC3-SUM(G3:I3)</f>
        <v>1817.1329999999998</v>
      </c>
      <c r="K3" s="1">
        <v>1836.664</v>
      </c>
      <c r="L3" s="1">
        <v>1921.809</v>
      </c>
      <c r="M3" s="1">
        <v>1769.3689999999999</v>
      </c>
      <c r="X3" s="1">
        <v>3160.6709999999998</v>
      </c>
      <c r="Y3" s="1">
        <v>3392.2429999999999</v>
      </c>
      <c r="Z3" s="1">
        <v>4328.7250000000004</v>
      </c>
      <c r="AA3" s="1">
        <v>5240.3159999999998</v>
      </c>
      <c r="AB3" s="1">
        <v>7301.4279999999999</v>
      </c>
      <c r="AC3" s="1">
        <v>8379.0249999999996</v>
      </c>
    </row>
    <row r="4" spans="2:45" x14ac:dyDescent="0.2">
      <c r="B4" s="1" t="s">
        <v>8</v>
      </c>
      <c r="C4" s="1">
        <v>453.95</v>
      </c>
      <c r="D4" s="1">
        <v>456.86099999999999</v>
      </c>
      <c r="E4" s="1">
        <v>488.017</v>
      </c>
      <c r="F4" s="1">
        <f>+AB4-SUM(C4:E4)</f>
        <v>511.62699999999995</v>
      </c>
      <c r="G4" s="1">
        <v>528.81500000000005</v>
      </c>
      <c r="H4" s="1">
        <v>520.47900000000004</v>
      </c>
      <c r="I4" s="1">
        <v>529.12400000000002</v>
      </c>
      <c r="J4" s="1">
        <f>+AC4-SUM(G4:I4)</f>
        <v>538.61299999999983</v>
      </c>
      <c r="K4" s="1">
        <v>560.29200000000003</v>
      </c>
      <c r="L4" s="1">
        <v>564.91700000000003</v>
      </c>
      <c r="M4" s="1">
        <v>590.46100000000001</v>
      </c>
      <c r="X4" s="1">
        <v>876.03</v>
      </c>
      <c r="Y4" s="1">
        <v>1176.6610000000001</v>
      </c>
      <c r="Z4" s="1">
        <v>1477.6990000000001</v>
      </c>
      <c r="AA4" s="1">
        <v>1678.4179999999999</v>
      </c>
      <c r="AB4" s="1">
        <v>1910.4549999999999</v>
      </c>
      <c r="AC4" s="1">
        <v>2117.0309999999999</v>
      </c>
    </row>
    <row r="5" spans="2:45" s="7" customFormat="1" x14ac:dyDescent="0.2">
      <c r="B5" s="7" t="s">
        <v>6</v>
      </c>
      <c r="C5" s="7">
        <f>+C4+C3</f>
        <v>2083.8379999999997</v>
      </c>
      <c r="D5" s="7">
        <f>+D4+D3</f>
        <v>2352.63</v>
      </c>
      <c r="E5" s="7">
        <f>+E4+E3</f>
        <v>2288.6759999999999</v>
      </c>
      <c r="F5" s="7">
        <f>+F4+F3</f>
        <v>2486.7389999999991</v>
      </c>
      <c r="G5" s="7">
        <f>+G4+G3</f>
        <v>2723.8150000000001</v>
      </c>
      <c r="H5" s="7">
        <f>+H4+H3</f>
        <v>2983.8869999999997</v>
      </c>
      <c r="I5" s="7">
        <f>+I4+I3</f>
        <v>2432.6080000000002</v>
      </c>
      <c r="J5" s="7">
        <f>+J4+J3</f>
        <v>2355.7459999999996</v>
      </c>
      <c r="K5" s="7">
        <f>+K4+K3</f>
        <v>2396.9560000000001</v>
      </c>
      <c r="L5" s="7">
        <f>+L4+L3</f>
        <v>2486.7260000000001</v>
      </c>
      <c r="M5" s="7">
        <f>+M4+M3</f>
        <v>2359.83</v>
      </c>
      <c r="X5" s="7">
        <f>+X4+X3</f>
        <v>4036.701</v>
      </c>
      <c r="Y5" s="7">
        <f>+Y4+Y3</f>
        <v>4568.9040000000005</v>
      </c>
      <c r="Z5" s="7">
        <f>+Z4+Z3</f>
        <v>5806.4240000000009</v>
      </c>
      <c r="AA5" s="7">
        <f>+AA4+AA3</f>
        <v>6918.7339999999995</v>
      </c>
      <c r="AB5" s="7">
        <f>+AB4+AB3</f>
        <v>9211.8829999999998</v>
      </c>
      <c r="AC5" s="7">
        <f>+AC4+AC3</f>
        <v>10496.056</v>
      </c>
    </row>
    <row r="6" spans="2:45" x14ac:dyDescent="0.2">
      <c r="B6" s="1" t="s">
        <v>9</v>
      </c>
      <c r="C6" s="1">
        <v>813.62400000000002</v>
      </c>
      <c r="D6" s="1">
        <v>908.16200000000003</v>
      </c>
      <c r="E6" s="1">
        <v>892.09100000000001</v>
      </c>
      <c r="F6" s="1">
        <f>+AB6-SUM(C6:E6)</f>
        <v>978.56399999999985</v>
      </c>
      <c r="G6" s="1">
        <v>1041.2260000000001</v>
      </c>
      <c r="H6" s="1">
        <v>1208.7860000000001</v>
      </c>
      <c r="I6" s="1">
        <v>1005.346</v>
      </c>
      <c r="J6" s="1">
        <f>+AC6-SUM(G6:I6)</f>
        <v>962.94899999999961</v>
      </c>
      <c r="K6" s="1">
        <v>946.89099999999996</v>
      </c>
      <c r="L6" s="1">
        <v>976.74599999999998</v>
      </c>
      <c r="M6" s="1">
        <v>993.88499999999999</v>
      </c>
      <c r="X6" s="1">
        <v>1446.0409999999999</v>
      </c>
      <c r="Y6" s="1">
        <v>1869.377</v>
      </c>
      <c r="Z6" s="1">
        <v>2449.5610000000001</v>
      </c>
      <c r="AA6" s="1">
        <v>2772.165</v>
      </c>
      <c r="AB6" s="1">
        <v>3592.4409999999998</v>
      </c>
      <c r="AC6" s="1">
        <v>4218.3069999999998</v>
      </c>
    </row>
    <row r="7" spans="2:45" s="7" customFormat="1" x14ac:dyDescent="0.2">
      <c r="B7" s="7" t="s">
        <v>10</v>
      </c>
      <c r="C7" s="7">
        <f>+C5-C6</f>
        <v>1270.2139999999997</v>
      </c>
      <c r="D7" s="7">
        <f>+D5-D6</f>
        <v>1444.4680000000001</v>
      </c>
      <c r="E7" s="7">
        <f>+E5-E6</f>
        <v>1396.585</v>
      </c>
      <c r="F7" s="7">
        <f>+F5-F6</f>
        <v>1508.1749999999993</v>
      </c>
      <c r="G7" s="7">
        <f>+G5-G6</f>
        <v>1682.5889999999999</v>
      </c>
      <c r="H7" s="7">
        <f>+H5-H6</f>
        <v>1775.1009999999997</v>
      </c>
      <c r="I7" s="7">
        <f>+I5-I6</f>
        <v>1427.2620000000002</v>
      </c>
      <c r="J7" s="7">
        <f>+J5-J6</f>
        <v>1392.797</v>
      </c>
      <c r="K7" s="7">
        <f>+K5-K6</f>
        <v>1450.0650000000001</v>
      </c>
      <c r="L7" s="7">
        <f>+L5-L6</f>
        <v>1509.98</v>
      </c>
      <c r="M7" s="7">
        <f>+M5-M6</f>
        <v>1365.9449999999999</v>
      </c>
      <c r="X7" s="7">
        <f>+X5-X6</f>
        <v>2590.66</v>
      </c>
      <c r="Y7" s="7">
        <f>+Y5-Y6</f>
        <v>2699.5270000000005</v>
      </c>
      <c r="Z7" s="7">
        <f>+Z5-Z6</f>
        <v>3356.8630000000007</v>
      </c>
      <c r="AA7" s="7">
        <f>+AA5-AA6</f>
        <v>4146.5689999999995</v>
      </c>
      <c r="AB7" s="7">
        <f>+AB5-AB6</f>
        <v>5619.442</v>
      </c>
      <c r="AC7" s="7">
        <f>+AC5-AC6</f>
        <v>6277.7490000000007</v>
      </c>
    </row>
    <row r="8" spans="2:45" x14ac:dyDescent="0.2">
      <c r="B8" s="1" t="s">
        <v>11</v>
      </c>
      <c r="C8" s="1">
        <v>258.15300000000002</v>
      </c>
      <c r="D8" s="1">
        <v>265.03100000000001</v>
      </c>
      <c r="E8" s="1">
        <v>285.18900000000002</v>
      </c>
      <c r="F8" s="1">
        <f>+AB8-SUM(C8:E8)</f>
        <v>296.88099999999986</v>
      </c>
      <c r="G8" s="1">
        <v>318.51499999999999</v>
      </c>
      <c r="H8" s="1">
        <v>332.82600000000002</v>
      </c>
      <c r="I8" s="1">
        <v>328.27600000000001</v>
      </c>
      <c r="J8" s="1">
        <f>+AC8-SUM(G8:I8)</f>
        <v>317.11000000000013</v>
      </c>
      <c r="K8" s="1">
        <v>311.214</v>
      </c>
      <c r="L8" s="1">
        <v>320.41800000000001</v>
      </c>
      <c r="M8" s="1">
        <v>321.58999999999997</v>
      </c>
      <c r="X8" s="1">
        <v>608.53099999999995</v>
      </c>
      <c r="Y8" s="1">
        <v>711.03</v>
      </c>
      <c r="Z8" s="1">
        <v>863.86400000000003</v>
      </c>
      <c r="AA8" s="1">
        <v>928.48699999999997</v>
      </c>
      <c r="AB8" s="1">
        <v>1105.2539999999999</v>
      </c>
      <c r="AC8" s="1">
        <v>1296.7270000000001</v>
      </c>
    </row>
    <row r="9" spans="2:45" x14ac:dyDescent="0.2">
      <c r="B9" s="1" t="s">
        <v>12</v>
      </c>
      <c r="C9" s="1">
        <v>193.261</v>
      </c>
      <c r="D9" s="1">
        <v>213.47900000000001</v>
      </c>
      <c r="E9" s="1">
        <v>216.489</v>
      </c>
      <c r="F9" s="1">
        <f>+AB9-SUM(C9:E9)</f>
        <v>236.77799999999991</v>
      </c>
      <c r="G9" s="1">
        <v>253.98</v>
      </c>
      <c r="H9" s="1">
        <v>243.096</v>
      </c>
      <c r="I9" s="1">
        <v>238.393</v>
      </c>
      <c r="J9" s="1">
        <f>+AC9-SUM(G9:I9)</f>
        <v>250.85699999999997</v>
      </c>
      <c r="K9" s="1">
        <v>239.64500000000001</v>
      </c>
      <c r="L9" s="1">
        <v>237.244</v>
      </c>
      <c r="M9" s="1">
        <v>237.51400000000001</v>
      </c>
      <c r="X9" s="1">
        <v>442.30399999999997</v>
      </c>
      <c r="Y9" s="1">
        <v>599.12400000000002</v>
      </c>
      <c r="Z9" s="1">
        <v>734.149</v>
      </c>
      <c r="AA9" s="1">
        <v>729.60199999999998</v>
      </c>
      <c r="AB9" s="1">
        <v>860.00699999999995</v>
      </c>
      <c r="AC9" s="1">
        <v>986.32600000000002</v>
      </c>
    </row>
    <row r="10" spans="2:45" x14ac:dyDescent="0.2">
      <c r="B10" s="1" t="s">
        <v>13</v>
      </c>
      <c r="C10" s="1">
        <f>+SUM(C8:C9)</f>
        <v>451.41399999999999</v>
      </c>
      <c r="D10" s="1">
        <f>+SUM(D8:D9)</f>
        <v>478.51</v>
      </c>
      <c r="E10" s="1">
        <f>+SUM(E8:E9)</f>
        <v>501.678</v>
      </c>
      <c r="F10" s="1">
        <f>+SUM(F8:F9)</f>
        <v>533.65899999999976</v>
      </c>
      <c r="G10" s="1">
        <f>+SUM(G8:G9)</f>
        <v>572.495</v>
      </c>
      <c r="H10" s="1">
        <f>+SUM(H8:H9)</f>
        <v>575.92200000000003</v>
      </c>
      <c r="I10" s="1">
        <f>+SUM(I8:I9)</f>
        <v>566.66899999999998</v>
      </c>
      <c r="J10" s="1">
        <f>+SUM(J8:J9)</f>
        <v>567.9670000000001</v>
      </c>
      <c r="K10" s="1">
        <f>+SUM(K8:K9)</f>
        <v>550.85900000000004</v>
      </c>
      <c r="L10" s="1">
        <f>+SUM(L8:L9)</f>
        <v>557.66200000000003</v>
      </c>
      <c r="M10" s="1">
        <f>+SUM(M8:M9)</f>
        <v>559.10400000000004</v>
      </c>
      <c r="X10" s="1">
        <f>+SUM(X8:X9)</f>
        <v>1050.835</v>
      </c>
      <c r="Y10" s="1">
        <f>+SUM(Y8:Y9)</f>
        <v>1310.154</v>
      </c>
      <c r="Z10" s="1">
        <f>+SUM(Z8:Z9)</f>
        <v>1598.0129999999999</v>
      </c>
      <c r="AA10" s="1">
        <f>+SUM(AA8:AA9)</f>
        <v>1658.0889999999999</v>
      </c>
      <c r="AB10" s="1">
        <f>+SUM(AB8:AB9)</f>
        <v>1965.261</v>
      </c>
      <c r="AC10" s="1">
        <f>+SUM(AC8:AC9)</f>
        <v>2283.0529999999999</v>
      </c>
    </row>
    <row r="11" spans="2:45" s="7" customFormat="1" x14ac:dyDescent="0.2">
      <c r="B11" s="7" t="s">
        <v>14</v>
      </c>
      <c r="C11" s="7">
        <f>+C7-C10</f>
        <v>818.79999999999973</v>
      </c>
      <c r="D11" s="7">
        <f>+D7-D10</f>
        <v>965.95800000000008</v>
      </c>
      <c r="E11" s="7">
        <f>+E7-E10</f>
        <v>894.90700000000004</v>
      </c>
      <c r="F11" s="7">
        <f>+F7-F10</f>
        <v>974.51599999999951</v>
      </c>
      <c r="G11" s="7">
        <f>+G7-G10</f>
        <v>1110.0940000000001</v>
      </c>
      <c r="H11" s="7">
        <f>+H7-H10</f>
        <v>1199.1789999999996</v>
      </c>
      <c r="I11" s="7">
        <f>+I7-I10</f>
        <v>860.59300000000019</v>
      </c>
      <c r="J11" s="7">
        <f>+J7-J10</f>
        <v>824.82999999999993</v>
      </c>
      <c r="K11" s="7">
        <f>+K7-K10</f>
        <v>899.20600000000002</v>
      </c>
      <c r="L11" s="7">
        <f>+L7-L10</f>
        <v>952.31799999999998</v>
      </c>
      <c r="M11" s="7">
        <f>+M7-M10</f>
        <v>806.84099999999989</v>
      </c>
      <c r="X11" s="7">
        <f>+X7-X10</f>
        <v>1539.8249999999998</v>
      </c>
      <c r="Y11" s="7">
        <f>+Y7-Y10</f>
        <v>1389.3730000000005</v>
      </c>
      <c r="Z11" s="7">
        <f>+Z7-Z10</f>
        <v>1758.8500000000008</v>
      </c>
      <c r="AA11" s="7">
        <f>+AA7-AA10</f>
        <v>2488.4799999999996</v>
      </c>
      <c r="AB11" s="7">
        <f>+AB7-AB10</f>
        <v>3654.181</v>
      </c>
      <c r="AC11" s="7">
        <f>+AC7-AC10</f>
        <v>3994.6960000000008</v>
      </c>
    </row>
    <row r="12" spans="2:45" x14ac:dyDescent="0.2">
      <c r="B12" s="1" t="s">
        <v>15</v>
      </c>
      <c r="C12" s="1">
        <v>38.311999999999998</v>
      </c>
      <c r="D12" s="1">
        <v>37.851999999999997</v>
      </c>
      <c r="E12" s="1">
        <v>39.978000000000002</v>
      </c>
      <c r="F12" s="1">
        <f>+AB12-SUM(C12:E12)</f>
        <v>44.197000000000003</v>
      </c>
      <c r="G12" s="1">
        <v>74.394999999999996</v>
      </c>
      <c r="H12" s="1">
        <v>74.28</v>
      </c>
      <c r="I12" s="1">
        <v>74.774000000000001</v>
      </c>
      <c r="J12" s="1">
        <f>+AC12-SUM(G12:I12)</f>
        <v>73.490999999999985</v>
      </c>
      <c r="K12" s="1">
        <v>74.233999999999995</v>
      </c>
      <c r="L12" s="1">
        <v>74.201999999999998</v>
      </c>
      <c r="M12" s="1">
        <v>79.980999999999995</v>
      </c>
      <c r="X12" s="1">
        <v>114.376</v>
      </c>
      <c r="Y12" s="1">
        <v>124.604</v>
      </c>
      <c r="Z12" s="1">
        <v>160.274</v>
      </c>
      <c r="AA12" s="1">
        <v>157.328</v>
      </c>
      <c r="AB12" s="1">
        <v>160.339</v>
      </c>
      <c r="AC12" s="1">
        <v>296.94</v>
      </c>
    </row>
    <row r="13" spans="2:45" x14ac:dyDescent="0.2">
      <c r="B13" s="1" t="s">
        <v>16</v>
      </c>
      <c r="C13" s="1">
        <v>14.14</v>
      </c>
      <c r="D13" s="1">
        <v>1.2010000000000001</v>
      </c>
      <c r="E13" s="1">
        <v>8.6440000000000001</v>
      </c>
      <c r="F13" s="1">
        <f>+AB13-SUM(C13:E13)</f>
        <v>-19.38</v>
      </c>
      <c r="G13" s="1">
        <v>-47.006</v>
      </c>
      <c r="H13" s="1">
        <v>-18.074000000000002</v>
      </c>
      <c r="I13" s="1">
        <v>-14.864000000000001</v>
      </c>
      <c r="J13" s="1">
        <f>+AC13-SUM(G13:I13)</f>
        <v>-24.775999999999996</v>
      </c>
      <c r="K13" s="1">
        <v>-26.739000000000001</v>
      </c>
      <c r="L13" s="1">
        <v>-32.154000000000003</v>
      </c>
      <c r="M13" s="1">
        <v>-45.622</v>
      </c>
      <c r="X13" s="1">
        <v>-30.481999999999999</v>
      </c>
      <c r="Y13" s="1">
        <v>-31.462</v>
      </c>
      <c r="Z13" s="1">
        <v>2.6779999999999999</v>
      </c>
      <c r="AA13" s="1">
        <v>-29.302</v>
      </c>
      <c r="AB13" s="1">
        <v>4.6050000000000004</v>
      </c>
      <c r="AC13" s="1">
        <v>-104.72</v>
      </c>
    </row>
    <row r="14" spans="2:45" x14ac:dyDescent="0.2">
      <c r="B14" s="1" t="s">
        <v>17</v>
      </c>
      <c r="C14" s="1">
        <f>+C11-SUM(C12:C13)</f>
        <v>766.34799999999973</v>
      </c>
      <c r="D14" s="1">
        <f>+D11-SUM(D12:D13)</f>
        <v>926.90500000000009</v>
      </c>
      <c r="E14" s="1">
        <f>+E11-SUM(E12:E13)</f>
        <v>846.28500000000008</v>
      </c>
      <c r="F14" s="1">
        <f>+F11-SUM(F12:F13)</f>
        <v>949.6989999999995</v>
      </c>
      <c r="G14" s="1">
        <f>+G11-SUM(G12:G13)</f>
        <v>1082.7050000000002</v>
      </c>
      <c r="H14" s="1">
        <f>+H11-SUM(H12:H13)</f>
        <v>1142.9729999999997</v>
      </c>
      <c r="I14" s="1">
        <f>+I11-SUM(I12:I13)</f>
        <v>800.68300000000022</v>
      </c>
      <c r="J14" s="1">
        <f>+J11-SUM(J12:J13)</f>
        <v>776.1149999999999</v>
      </c>
      <c r="K14" s="1">
        <f>+K11-SUM(K12:K13)</f>
        <v>851.71100000000001</v>
      </c>
      <c r="L14" s="1">
        <f>+L11-SUM(L12:L13)</f>
        <v>910.27</v>
      </c>
      <c r="M14" s="1">
        <f>+M11-SUM(M12:M13)</f>
        <v>772.48199999999986</v>
      </c>
      <c r="X14" s="1">
        <f>+X11-SUM(X12:X13)</f>
        <v>1455.9309999999998</v>
      </c>
      <c r="Y14" s="1">
        <f>+Y11-SUM(Y12:Y13)</f>
        <v>1296.2310000000004</v>
      </c>
      <c r="Z14" s="1">
        <f>+Z11-SUM(Z12:Z13)</f>
        <v>1595.8980000000008</v>
      </c>
      <c r="AA14" s="1">
        <f>+AA11-SUM(AA12:AA13)</f>
        <v>2360.4539999999997</v>
      </c>
      <c r="AB14" s="1">
        <f>+AB11-SUM(AB12:AB13)</f>
        <v>3489.2370000000001</v>
      </c>
      <c r="AC14" s="1">
        <f>+AC11-SUM(AC12:AC13)</f>
        <v>3802.476000000001</v>
      </c>
    </row>
    <row r="15" spans="2:45" x14ac:dyDescent="0.2">
      <c r="B15" s="1" t="s">
        <v>18</v>
      </c>
      <c r="C15" s="1">
        <v>-302.137</v>
      </c>
      <c r="D15" s="1">
        <v>209.38800000000001</v>
      </c>
      <c r="E15" s="1">
        <v>115.625</v>
      </c>
      <c r="F15" s="1">
        <f>+AB15-SUM(C15:E15)</f>
        <v>144.30099999999999</v>
      </c>
      <c r="G15" s="1">
        <v>43.963000000000001</v>
      </c>
      <c r="H15" s="1">
        <v>164.178</v>
      </c>
      <c r="I15" s="1">
        <v>102.846</v>
      </c>
      <c r="J15" s="1">
        <f>+AC15-SUM(G15:I15)</f>
        <v>90.852000000000032</v>
      </c>
      <c r="K15" s="1">
        <v>110.336</v>
      </c>
      <c r="L15" s="1">
        <v>108.736</v>
      </c>
      <c r="M15" s="1">
        <v>100.467</v>
      </c>
      <c r="X15" s="1">
        <v>653.66600000000005</v>
      </c>
      <c r="Y15" s="1">
        <v>121.214</v>
      </c>
      <c r="Z15" s="1">
        <v>101.68600000000001</v>
      </c>
      <c r="AA15" s="1">
        <v>283.101</v>
      </c>
      <c r="AB15" s="1">
        <v>167.17699999999999</v>
      </c>
      <c r="AC15" s="1">
        <v>401.839</v>
      </c>
    </row>
    <row r="16" spans="2:45" s="7" customFormat="1" x14ac:dyDescent="0.2">
      <c r="B16" s="7" t="s">
        <v>19</v>
      </c>
      <c r="C16" s="7">
        <f>+C14-C15</f>
        <v>1068.4849999999997</v>
      </c>
      <c r="D16" s="7">
        <f>+D14-D15</f>
        <v>717.51700000000005</v>
      </c>
      <c r="E16" s="7">
        <f>+E14-E15</f>
        <v>730.66000000000008</v>
      </c>
      <c r="F16" s="7">
        <f>+F14-F15</f>
        <v>805.39799999999946</v>
      </c>
      <c r="G16" s="7">
        <f>+G14-G15</f>
        <v>1038.7420000000002</v>
      </c>
      <c r="H16" s="7">
        <f>+H14-H15</f>
        <v>978.79499999999973</v>
      </c>
      <c r="I16" s="7">
        <f>+I14-I15</f>
        <v>697.83700000000022</v>
      </c>
      <c r="J16" s="7">
        <f>+J14-J15</f>
        <v>685.26299999999992</v>
      </c>
      <c r="K16" s="7">
        <f>+K14-K15</f>
        <v>741.375</v>
      </c>
      <c r="L16" s="7">
        <f>+L14-L15</f>
        <v>801.53399999999999</v>
      </c>
      <c r="M16" s="7">
        <f>+M14-M15</f>
        <v>672.01499999999987</v>
      </c>
      <c r="X16" s="7">
        <f>+X14-X15</f>
        <v>802.26499999999976</v>
      </c>
      <c r="Y16" s="7">
        <f>+Y14-Y15</f>
        <v>1175.0170000000005</v>
      </c>
      <c r="Z16" s="7">
        <f>+Z14-Z15</f>
        <v>1494.2120000000009</v>
      </c>
      <c r="AA16" s="7">
        <f>+AA14-AA15</f>
        <v>2077.3529999999996</v>
      </c>
      <c r="AB16" s="7">
        <f>+AB14-AB15</f>
        <v>3322.06</v>
      </c>
      <c r="AC16" s="7">
        <f>+AC14-AC15</f>
        <v>3400.6370000000011</v>
      </c>
    </row>
    <row r="17" spans="2:29" x14ac:dyDescent="0.2">
      <c r="B17" s="1" t="s">
        <v>20</v>
      </c>
      <c r="C17" s="8">
        <f>+C16/C18</f>
        <v>6.9648979857897118</v>
      </c>
      <c r="D17" s="8">
        <f>+D16/D18</f>
        <v>4.7102493911285297</v>
      </c>
      <c r="E17" s="8">
        <f>+E16/E18</f>
        <v>4.832854893971664</v>
      </c>
      <c r="F17" s="8">
        <f>+F16/F18</f>
        <v>5.2879212653224661</v>
      </c>
      <c r="G17" s="8">
        <f>+G16/G18</f>
        <v>7.2861962781366856</v>
      </c>
      <c r="H17" s="8">
        <f>+H16/H18</f>
        <v>6.8945733485482412</v>
      </c>
      <c r="I17" s="8">
        <f>+I16/I18</f>
        <v>5.03326481301165</v>
      </c>
      <c r="J17" s="8">
        <f>+J16/J18</f>
        <v>4.8580229409179196</v>
      </c>
      <c r="K17" s="8">
        <f>+K16/K18</f>
        <v>5.4073914692496201</v>
      </c>
      <c r="L17" s="8">
        <f>+L16/L18</f>
        <v>5.8826456471002686</v>
      </c>
      <c r="M17" s="8">
        <f>+M16/M18</f>
        <v>4.9465242609822155</v>
      </c>
      <c r="X17" s="8">
        <f>+X16/X18</f>
        <v>5.0976947222610516</v>
      </c>
      <c r="Y17" s="8">
        <f>+Y16/Y18</f>
        <v>7.486616671657675</v>
      </c>
      <c r="Z17" s="8">
        <f>+Z16/Z18</f>
        <v>9.4567387108002965</v>
      </c>
      <c r="AA17" s="8">
        <f>+AA16/AA18</f>
        <v>13.364597875666666</v>
      </c>
      <c r="AB17" s="8">
        <f>+AB16/AB18</f>
        <v>21.919831084424796</v>
      </c>
      <c r="AC17" s="8">
        <f>+AC16/AC18</f>
        <v>24.249559667700652</v>
      </c>
    </row>
    <row r="18" spans="2:29" x14ac:dyDescent="0.2">
      <c r="B18" s="1" t="s">
        <v>1</v>
      </c>
      <c r="C18" s="1">
        <v>153.41</v>
      </c>
      <c r="D18" s="1">
        <v>152.33099999999999</v>
      </c>
      <c r="E18" s="1">
        <v>151.18600000000001</v>
      </c>
      <c r="F18" s="1">
        <f>+AVERAGE(C18:E18)</f>
        <v>152.309</v>
      </c>
      <c r="G18" s="1">
        <v>142.56299999999999</v>
      </c>
      <c r="H18" s="1">
        <v>141.96600000000001</v>
      </c>
      <c r="I18" s="1">
        <v>138.64500000000001</v>
      </c>
      <c r="J18" s="1">
        <f>+AVERAGE(G18:I18)</f>
        <v>141.05799999999999</v>
      </c>
      <c r="K18" s="1">
        <v>137.10400000000001</v>
      </c>
      <c r="L18" s="1">
        <v>136.25399999999999</v>
      </c>
      <c r="M18" s="1">
        <v>135.85599999999999</v>
      </c>
      <c r="X18" s="1">
        <v>157.37799999999999</v>
      </c>
      <c r="Y18" s="1">
        <v>156.94900000000001</v>
      </c>
      <c r="Z18" s="1">
        <v>158.005</v>
      </c>
      <c r="AA18" s="1">
        <v>155.43700000000001</v>
      </c>
      <c r="AB18" s="1">
        <v>151.55500000000001</v>
      </c>
      <c r="AC18" s="1">
        <v>140.23500000000001</v>
      </c>
    </row>
    <row r="20" spans="2:29" s="5" customFormat="1" x14ac:dyDescent="0.2">
      <c r="B20" s="5" t="s">
        <v>21</v>
      </c>
      <c r="C20" s="5">
        <f>+C7/C5</f>
        <v>0.60955506138193083</v>
      </c>
      <c r="D20" s="5">
        <f>+D7/D5</f>
        <v>0.61398009886807525</v>
      </c>
      <c r="E20" s="5">
        <f>+E7/E5</f>
        <v>0.61021525108840224</v>
      </c>
      <c r="F20" s="5">
        <f>+F7/F5</f>
        <v>0.60648704990752944</v>
      </c>
      <c r="G20" s="5">
        <f>+G7/G5</f>
        <v>0.61773248183154872</v>
      </c>
      <c r="H20" s="5">
        <f>+H7/H5</f>
        <v>0.59489551715597799</v>
      </c>
      <c r="I20" s="5">
        <f>+I7/I5</f>
        <v>0.58672091845459695</v>
      </c>
      <c r="J20" s="5">
        <f>+J7/J5</f>
        <v>0.5912339445763678</v>
      </c>
      <c r="K20" s="5">
        <f>+K7/K5</f>
        <v>0.60496104225526037</v>
      </c>
      <c r="L20" s="5">
        <f>+L7/L5</f>
        <v>0.60721607446900061</v>
      </c>
      <c r="M20" s="5">
        <f>+M7/M5</f>
        <v>0.5788319497590928</v>
      </c>
      <c r="X20" s="5">
        <f>+X7/X5</f>
        <v>0.64177653980317095</v>
      </c>
      <c r="Y20" s="5">
        <f>+Y7/Y5</f>
        <v>0.59084782696244009</v>
      </c>
      <c r="Z20" s="5">
        <f>+Z7/Z5</f>
        <v>0.57812915488086991</v>
      </c>
      <c r="AA20" s="5">
        <f>+AA7/AA5</f>
        <v>0.59932481867347409</v>
      </c>
      <c r="AB20" s="5">
        <f>+AB7/AB5</f>
        <v>0.61002099136517474</v>
      </c>
      <c r="AC20" s="5">
        <f>+AC7/AC5</f>
        <v>0.59810551696751624</v>
      </c>
    </row>
    <row r="21" spans="2:29" s="5" customFormat="1" x14ac:dyDescent="0.2">
      <c r="B21" s="5" t="s">
        <v>22</v>
      </c>
      <c r="C21" s="5">
        <f>+C11/C5</f>
        <v>0.39292881692338838</v>
      </c>
      <c r="D21" s="5">
        <f>+D11/D5</f>
        <v>0.41058645005802019</v>
      </c>
      <c r="E21" s="5">
        <f>+E11/E5</f>
        <v>0.39101515461340969</v>
      </c>
      <c r="F21" s="5">
        <f>+F11/F5</f>
        <v>0.39188511540616039</v>
      </c>
      <c r="G21" s="5">
        <f>+G11/G5</f>
        <v>0.40755117362963345</v>
      </c>
      <c r="H21" s="5">
        <f>+H11/H5</f>
        <v>0.40188485689974174</v>
      </c>
      <c r="I21" s="5">
        <f>+I11/I5</f>
        <v>0.35377380983701451</v>
      </c>
      <c r="J21" s="5">
        <f>+J11/J5</f>
        <v>0.35013537113084348</v>
      </c>
      <c r="K21" s="5">
        <f>+K11/K5</f>
        <v>0.37514497554398163</v>
      </c>
      <c r="L21" s="5">
        <f>+L11/L5</f>
        <v>0.38296056742882006</v>
      </c>
      <c r="M21" s="5">
        <f>+M11/M5</f>
        <v>0.34190640851247756</v>
      </c>
      <c r="X21" s="5">
        <f>+X11/X5</f>
        <v>0.3814562931463093</v>
      </c>
      <c r="Y21" s="5">
        <f>+Y11/Y5</f>
        <v>0.30409327926347335</v>
      </c>
      <c r="Z21" s="5">
        <f>+Z11/Z5</f>
        <v>0.30291449608227033</v>
      </c>
      <c r="AA21" s="5">
        <f>+AA11/AA5</f>
        <v>0.35967273781590675</v>
      </c>
      <c r="AB21" s="5">
        <f>+AB11/AB5</f>
        <v>0.39668122141803147</v>
      </c>
      <c r="AC21" s="5">
        <f>+AC11/AC5</f>
        <v>0.38059019502182539</v>
      </c>
    </row>
    <row r="22" spans="2:29" s="5" customFormat="1" x14ac:dyDescent="0.2">
      <c r="B22" s="5" t="s">
        <v>23</v>
      </c>
      <c r="C22" s="5">
        <f>+C16/C5</f>
        <v>0.51274859178112686</v>
      </c>
      <c r="D22" s="5">
        <f>+D16/D5</f>
        <v>0.30498505927408903</v>
      </c>
      <c r="E22" s="5">
        <f>+E16/E5</f>
        <v>0.31925008170662866</v>
      </c>
      <c r="F22" s="5">
        <f>+F16/F5</f>
        <v>0.32387717408220151</v>
      </c>
      <c r="G22" s="5">
        <f>+G16/G5</f>
        <v>0.38135556195997167</v>
      </c>
      <c r="H22" s="5">
        <f>+H16/H5</f>
        <v>0.32802683211529116</v>
      </c>
      <c r="I22" s="5">
        <f>+I16/I5</f>
        <v>0.28686783896131235</v>
      </c>
      <c r="J22" s="5">
        <f>+J16/J5</f>
        <v>0.29089001955219285</v>
      </c>
      <c r="K22" s="5">
        <f>+K16/K5</f>
        <v>0.30929854365286635</v>
      </c>
      <c r="L22" s="5">
        <f>+L16/L5</f>
        <v>0.32232501690978416</v>
      </c>
      <c r="M22" s="5">
        <f>+M16/M5</f>
        <v>0.28477263192687602</v>
      </c>
      <c r="X22" s="5">
        <f>+X16/X5</f>
        <v>0.19874273571413878</v>
      </c>
      <c r="Y22" s="5">
        <f>+Y16/Y5</f>
        <v>0.25717699474534822</v>
      </c>
      <c r="Z22" s="5">
        <f>+Z16/Z5</f>
        <v>0.25733773489500605</v>
      </c>
      <c r="AA22" s="5">
        <f>+AA16/AA5</f>
        <v>0.30025045044367943</v>
      </c>
      <c r="AB22" s="5">
        <f>+AB16/AB5</f>
        <v>0.36062768057301642</v>
      </c>
      <c r="AC22" s="5">
        <f>+AC16/AC5</f>
        <v>0.32399188800059764</v>
      </c>
    </row>
    <row r="23" spans="2:29" s="5" customFormat="1" x14ac:dyDescent="0.2">
      <c r="B23" s="5" t="s">
        <v>24</v>
      </c>
      <c r="C23" s="5">
        <f>+C15/C14</f>
        <v>-0.39425561233277845</v>
      </c>
      <c r="D23" s="5">
        <f>+D15/D14</f>
        <v>0.22590017315690386</v>
      </c>
      <c r="E23" s="5">
        <f>+E15/E14</f>
        <v>0.13662655015745284</v>
      </c>
      <c r="F23" s="5">
        <f>+F15/F14</f>
        <v>0.1519439317088889</v>
      </c>
      <c r="G23" s="5">
        <f>+G15/G14</f>
        <v>4.0604781542525427E-2</v>
      </c>
      <c r="H23" s="5">
        <f>+H15/H14</f>
        <v>0.14364118837452855</v>
      </c>
      <c r="I23" s="5">
        <f>+I15/I14</f>
        <v>0.12844783765859893</v>
      </c>
      <c r="J23" s="5">
        <f>+J15/J14</f>
        <v>0.11705997178253229</v>
      </c>
      <c r="K23" s="5">
        <f>+K15/K14</f>
        <v>0.12954628976260726</v>
      </c>
      <c r="L23" s="5">
        <f>+L15/L14</f>
        <v>0.11945466729651642</v>
      </c>
      <c r="M23" s="5">
        <f>+M15/M14</f>
        <v>0.13005739939571409</v>
      </c>
      <c r="X23" s="5">
        <f>+X15/X14</f>
        <v>0.4489677052003152</v>
      </c>
      <c r="Y23" s="5">
        <f>+Y15/Y14</f>
        <v>9.3512653223075171E-2</v>
      </c>
      <c r="Z23" s="5">
        <f>+Z15/Z14</f>
        <v>6.3717104727244442E-2</v>
      </c>
      <c r="AA23" s="5">
        <f>+AA15/AA14</f>
        <v>0.11993497861004707</v>
      </c>
      <c r="AB23" s="5">
        <f>+AB15/AB14</f>
        <v>4.7912193983956949E-2</v>
      </c>
      <c r="AC23" s="5">
        <f>+AC15/AC14</f>
        <v>0.10567824754186479</v>
      </c>
    </row>
    <row r="24" spans="2:29" s="5" customFormat="1" x14ac:dyDescent="0.2"/>
    <row r="25" spans="2:29" s="9" customFormat="1" x14ac:dyDescent="0.2">
      <c r="B25" s="9" t="s">
        <v>25</v>
      </c>
      <c r="G25" s="9">
        <f>+G5/C5-1</f>
        <v>0.30711456456787922</v>
      </c>
      <c r="H25" s="9">
        <f>+H5/F5-1</f>
        <v>0.19991965381167898</v>
      </c>
      <c r="I25" s="9">
        <f>+I5/G5-1</f>
        <v>-0.10691144589482027</v>
      </c>
      <c r="J25" s="9">
        <f>+J5/H5-1</f>
        <v>-0.21051098784907074</v>
      </c>
      <c r="K25" s="9">
        <f>+K5/G5-1</f>
        <v>-0.12000044055855474</v>
      </c>
      <c r="L25" s="9">
        <f>+L5/H5-1</f>
        <v>-0.16661522369982495</v>
      </c>
      <c r="M25" s="9">
        <f>+M5/I5-1</f>
        <v>-2.9917685052421206E-2</v>
      </c>
      <c r="X25" s="9" t="e">
        <f>+X5/W5-1</f>
        <v>#DIV/0!</v>
      </c>
      <c r="Y25" s="9">
        <f>+Y5/X5-1</f>
        <v>0.13184107517500077</v>
      </c>
      <c r="Z25" s="9">
        <f>+Z5/Y5-1</f>
        <v>0.27085708082288451</v>
      </c>
      <c r="AA25" s="9">
        <f>+AA5/Z5-1</f>
        <v>0.19156541099995428</v>
      </c>
      <c r="AB25" s="9">
        <f>+AB5/AA5-1</f>
        <v>0.33144054967281589</v>
      </c>
      <c r="AC25" s="9">
        <f>+AC5/AB5-1</f>
        <v>0.13940396333735472</v>
      </c>
    </row>
    <row r="27" spans="2:29" x14ac:dyDescent="0.2">
      <c r="B27" s="1" t="s">
        <v>42</v>
      </c>
      <c r="K27" s="1">
        <f>+K28-K40</f>
        <v>-2542.41</v>
      </c>
    </row>
    <row r="28" spans="2:29" x14ac:dyDescent="0.2">
      <c r="B28" s="1" t="s">
        <v>3</v>
      </c>
      <c r="K28" s="1">
        <f>1711.57+1637.751</f>
        <v>3349.3209999999999</v>
      </c>
    </row>
    <row r="29" spans="2:29" x14ac:dyDescent="0.2">
      <c r="B29" s="1" t="s">
        <v>43</v>
      </c>
      <c r="K29" s="1">
        <v>1630.7460000000001</v>
      </c>
    </row>
    <row r="30" spans="2:29" x14ac:dyDescent="0.2">
      <c r="B30" s="1" t="s">
        <v>44</v>
      </c>
      <c r="K30" s="1">
        <v>3007.7049999999999</v>
      </c>
    </row>
    <row r="31" spans="2:29" x14ac:dyDescent="0.2">
      <c r="B31" s="1" t="s">
        <v>53</v>
      </c>
      <c r="K31" s="1">
        <v>443.01900000000001</v>
      </c>
    </row>
    <row r="32" spans="2:29" x14ac:dyDescent="0.2">
      <c r="B32" s="1" t="s">
        <v>45</v>
      </c>
      <c r="E32" s="5"/>
      <c r="I32" s="5"/>
      <c r="K32" s="1">
        <v>1059.925</v>
      </c>
    </row>
    <row r="33" spans="2:11" x14ac:dyDescent="0.2">
      <c r="B33" s="1" t="s">
        <v>46</v>
      </c>
      <c r="E33" s="5"/>
      <c r="I33" s="5"/>
      <c r="K33" s="1">
        <f>2278.805+871.999</f>
        <v>3150.8040000000001</v>
      </c>
    </row>
    <row r="34" spans="2:11" x14ac:dyDescent="0.2">
      <c r="B34" s="1" t="s">
        <v>47</v>
      </c>
      <c r="E34" s="5"/>
      <c r="I34" s="5"/>
      <c r="K34" s="1">
        <v>870.47199999999998</v>
      </c>
    </row>
    <row r="35" spans="2:11" x14ac:dyDescent="0.2">
      <c r="B35" s="1" t="s">
        <v>52</v>
      </c>
      <c r="E35" s="5"/>
      <c r="K35" s="1">
        <v>624.84900000000005</v>
      </c>
    </row>
    <row r="36" spans="2:11" s="7" customFormat="1" x14ac:dyDescent="0.2">
      <c r="B36" s="7" t="s">
        <v>48</v>
      </c>
      <c r="E36" s="9"/>
      <c r="K36" s="7">
        <f>+SUM(K28:K35)</f>
        <v>14136.840999999999</v>
      </c>
    </row>
    <row r="37" spans="2:11" x14ac:dyDescent="0.2">
      <c r="B37" s="1" t="s">
        <v>49</v>
      </c>
      <c r="K37" s="1">
        <v>363.66199999999998</v>
      </c>
    </row>
    <row r="38" spans="2:11" x14ac:dyDescent="0.2">
      <c r="B38" s="1" t="s">
        <v>50</v>
      </c>
      <c r="K38" s="1">
        <f>665.777+406.94+192.236</f>
        <v>1264.953</v>
      </c>
    </row>
    <row r="39" spans="2:11" x14ac:dyDescent="0.2">
      <c r="B39" s="1" t="s">
        <v>51</v>
      </c>
      <c r="K39" s="1">
        <v>2381.364</v>
      </c>
    </row>
    <row r="40" spans="2:11" x14ac:dyDescent="0.2">
      <c r="B40" s="1" t="s">
        <v>4</v>
      </c>
      <c r="K40" s="1">
        <v>5891.7309999999998</v>
      </c>
    </row>
    <row r="41" spans="2:11" x14ac:dyDescent="0.2">
      <c r="B41" s="1" t="s">
        <v>47</v>
      </c>
      <c r="K41" s="1">
        <v>505.81200000000001</v>
      </c>
    </row>
    <row r="42" spans="2:11" x14ac:dyDescent="0.2">
      <c r="B42" s="1" t="s">
        <v>54</v>
      </c>
      <c r="K42" s="1">
        <v>739.10199999999998</v>
      </c>
    </row>
    <row r="43" spans="2:11" x14ac:dyDescent="0.2">
      <c r="B43" s="1" t="s">
        <v>55</v>
      </c>
      <c r="K43" s="1">
        <f>+SUM(K37:K42)</f>
        <v>11146.624</v>
      </c>
    </row>
    <row r="44" spans="2:11" x14ac:dyDescent="0.2">
      <c r="B44" s="1" t="s">
        <v>56</v>
      </c>
      <c r="K44" s="1">
        <v>2990.2170000000001</v>
      </c>
    </row>
    <row r="45" spans="2:11" x14ac:dyDescent="0.2">
      <c r="B45" s="1" t="s">
        <v>57</v>
      </c>
      <c r="K45" s="1">
        <f>+K44+K43</f>
        <v>14136.841</v>
      </c>
    </row>
    <row r="47" spans="2:11" x14ac:dyDescent="0.2">
      <c r="B47" s="1" t="s">
        <v>58</v>
      </c>
    </row>
    <row r="48" spans="2:11" x14ac:dyDescent="0.2">
      <c r="B48" s="1" t="s">
        <v>59</v>
      </c>
    </row>
    <row r="50" spans="2:11" x14ac:dyDescent="0.2">
      <c r="B50" s="1" t="s">
        <v>60</v>
      </c>
      <c r="K50" s="1">
        <f>+K16</f>
        <v>741.375</v>
      </c>
    </row>
    <row r="51" spans="2:11" x14ac:dyDescent="0.2">
      <c r="B51" s="1" t="s">
        <v>61</v>
      </c>
      <c r="K51" s="1">
        <v>741.375</v>
      </c>
    </row>
    <row r="52" spans="2:11" x14ac:dyDescent="0.2">
      <c r="B52" s="1" t="s">
        <v>62</v>
      </c>
      <c r="K52" s="1">
        <v>102.40300000000001</v>
      </c>
    </row>
    <row r="53" spans="2:11" x14ac:dyDescent="0.2">
      <c r="B53" s="1" t="s">
        <v>63</v>
      </c>
      <c r="K53" s="1">
        <v>0</v>
      </c>
    </row>
    <row r="54" spans="2:11" x14ac:dyDescent="0.2">
      <c r="B54" s="1" t="s">
        <v>64</v>
      </c>
      <c r="K54" s="1">
        <v>9.9700000000000006</v>
      </c>
    </row>
    <row r="55" spans="2:11" x14ac:dyDescent="0.2">
      <c r="B55" s="1" t="s">
        <v>65</v>
      </c>
      <c r="K55" s="1">
        <v>0</v>
      </c>
    </row>
    <row r="56" spans="2:11" x14ac:dyDescent="0.2">
      <c r="B56" s="1" t="s">
        <v>66</v>
      </c>
      <c r="K56" s="1">
        <v>0</v>
      </c>
    </row>
    <row r="57" spans="2:11" x14ac:dyDescent="0.2">
      <c r="B57" s="1" t="s">
        <v>67</v>
      </c>
      <c r="K57" s="1">
        <v>48.771999999999998</v>
      </c>
    </row>
    <row r="58" spans="2:11" x14ac:dyDescent="0.2">
      <c r="B58" s="1" t="s">
        <v>68</v>
      </c>
      <c r="K58" s="1">
        <v>0</v>
      </c>
    </row>
    <row r="59" spans="2:11" x14ac:dyDescent="0.2">
      <c r="B59" s="1" t="s">
        <v>47</v>
      </c>
      <c r="K59" s="1">
        <v>-71.322000000000003</v>
      </c>
    </row>
    <row r="60" spans="2:11" x14ac:dyDescent="0.2">
      <c r="B60" s="1" t="s">
        <v>69</v>
      </c>
      <c r="K60" s="1">
        <f>107.018-138.419-7.52+8.345+14.057+5.901+63.16</f>
        <v>52.541999999999987</v>
      </c>
    </row>
    <row r="61" spans="2:11" s="7" customFormat="1" x14ac:dyDescent="0.2">
      <c r="B61" s="7" t="s">
        <v>70</v>
      </c>
      <c r="K61" s="7">
        <f>+SUM(K51:K60)</f>
        <v>883.74000000000012</v>
      </c>
    </row>
    <row r="63" spans="2:11" x14ac:dyDescent="0.2">
      <c r="B63" s="1" t="s">
        <v>71</v>
      </c>
      <c r="K63" s="1">
        <v>0</v>
      </c>
    </row>
    <row r="64" spans="2:11" x14ac:dyDescent="0.2">
      <c r="B64" s="1" t="s">
        <v>72</v>
      </c>
      <c r="K64" s="1">
        <v>0</v>
      </c>
    </row>
    <row r="65" spans="2:11" x14ac:dyDescent="0.2">
      <c r="B65" s="1" t="s">
        <v>73</v>
      </c>
      <c r="K65" s="1">
        <v>-68.045000000000002</v>
      </c>
    </row>
    <row r="66" spans="2:11" x14ac:dyDescent="0.2">
      <c r="B66" s="1" t="s">
        <v>74</v>
      </c>
      <c r="K66" s="1">
        <f>-530.842+7.983+201.149</f>
        <v>-321.71000000000004</v>
      </c>
    </row>
    <row r="67" spans="2:11" x14ac:dyDescent="0.2">
      <c r="B67" s="1" t="s">
        <v>75</v>
      </c>
      <c r="K67" s="1">
        <f>-49.958+48.042</f>
        <v>-1.9159999999999968</v>
      </c>
    </row>
    <row r="68" spans="2:11" x14ac:dyDescent="0.2">
      <c r="B68" s="1" t="s">
        <v>76</v>
      </c>
      <c r="K68" s="1">
        <v>0</v>
      </c>
    </row>
    <row r="69" spans="2:11" x14ac:dyDescent="0.2">
      <c r="B69" s="1" t="s">
        <v>77</v>
      </c>
      <c r="K69" s="1">
        <f>+SUM(K63:K68)</f>
        <v>-391.67100000000005</v>
      </c>
    </row>
    <row r="71" spans="2:11" x14ac:dyDescent="0.2">
      <c r="B71" s="1" t="s">
        <v>78</v>
      </c>
      <c r="K71" s="1">
        <v>0</v>
      </c>
    </row>
    <row r="72" spans="2:11" x14ac:dyDescent="0.2">
      <c r="B72" s="1" t="s">
        <v>4</v>
      </c>
      <c r="K72" s="1">
        <v>0</v>
      </c>
    </row>
    <row r="73" spans="2:11" x14ac:dyDescent="0.2">
      <c r="B73" s="1" t="s">
        <v>79</v>
      </c>
      <c r="K73" s="1">
        <v>0</v>
      </c>
    </row>
    <row r="74" spans="2:11" x14ac:dyDescent="0.2">
      <c r="B74" s="1" t="s">
        <v>80</v>
      </c>
      <c r="K74" s="1">
        <v>-455.41199999999998</v>
      </c>
    </row>
    <row r="75" spans="2:11" x14ac:dyDescent="0.2">
      <c r="B75" s="1" t="s">
        <v>81</v>
      </c>
      <c r="K75" s="1">
        <v>-181.50700000000001</v>
      </c>
    </row>
    <row r="76" spans="2:11" x14ac:dyDescent="0.2">
      <c r="B76" s="1" t="s">
        <v>82</v>
      </c>
      <c r="K76" s="1">
        <v>0</v>
      </c>
    </row>
    <row r="77" spans="2:11" x14ac:dyDescent="0.2">
      <c r="B77" s="1" t="s">
        <v>83</v>
      </c>
      <c r="K77" s="1">
        <v>-68.236999999999995</v>
      </c>
    </row>
    <row r="78" spans="2:11" x14ac:dyDescent="0.2">
      <c r="B78" s="1" t="s">
        <v>84</v>
      </c>
      <c r="K78" s="1">
        <v>0</v>
      </c>
    </row>
    <row r="79" spans="2:11" x14ac:dyDescent="0.2">
      <c r="B79" s="1" t="s">
        <v>85</v>
      </c>
      <c r="K79" s="1">
        <f>+SUM(K71:K78)</f>
        <v>-705.15599999999995</v>
      </c>
    </row>
    <row r="81" spans="2:11" x14ac:dyDescent="0.2">
      <c r="B81" s="1" t="s">
        <v>64</v>
      </c>
      <c r="K81" s="1">
        <v>-3.2080000000000002</v>
      </c>
    </row>
    <row r="82" spans="2:11" x14ac:dyDescent="0.2">
      <c r="B82" s="1" t="s">
        <v>86</v>
      </c>
      <c r="K82" s="1">
        <f>+K61+K69+K79+K81</f>
        <v>-216.29499999999987</v>
      </c>
    </row>
    <row r="84" spans="2:11" x14ac:dyDescent="0.2">
      <c r="B84" s="1" t="s">
        <v>87</v>
      </c>
      <c r="K84" s="1">
        <f>+K61+K65</f>
        <v>815.69500000000016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2024-07-18T20:27:50Z</dcterms:created>
  <dcterms:modified xsi:type="dcterms:W3CDTF">2024-07-19T15:51:57Z</dcterms:modified>
</cp:coreProperties>
</file>