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5526C79C-C543-4E86-98F8-0D17DE857F96}" xr6:coauthVersionLast="47" xr6:coauthVersionMax="47" xr10:uidLastSave="{00000000-0000-0000-0000-000000000000}"/>
  <bookViews>
    <workbookView xWindow="0" yWindow="0" windowWidth="14400" windowHeight="15600" activeTab="1" xr2:uid="{65C5931E-1F99-4F64-B8A8-DDB3AD36A95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1" i="2" l="1"/>
  <c r="Q48" i="2"/>
  <c r="Q54" i="2" s="1"/>
  <c r="Q56" i="2" s="1"/>
  <c r="Q37" i="2"/>
  <c r="Q30" i="2"/>
  <c r="Q29" i="2" s="1"/>
  <c r="M12" i="2"/>
  <c r="M8" i="2"/>
  <c r="M5" i="2"/>
  <c r="M27" i="2" s="1"/>
  <c r="Q12" i="2"/>
  <c r="Q8" i="2"/>
  <c r="Q5" i="2"/>
  <c r="Q9" i="2" s="1"/>
  <c r="Q22" i="2" s="1"/>
  <c r="L8" i="1"/>
  <c r="L7" i="1"/>
  <c r="L6" i="1"/>
  <c r="L5" i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Q43" i="2" l="1"/>
  <c r="M9" i="2"/>
  <c r="M22" i="2" s="1"/>
  <c r="Q27" i="2"/>
  <c r="Q13" i="2"/>
  <c r="Q16" i="2" l="1"/>
  <c r="Q23" i="2"/>
  <c r="M13" i="2"/>
  <c r="M16" i="2" s="1"/>
  <c r="M18" i="2" s="1"/>
  <c r="Q25" i="2" l="1"/>
  <c r="Q18" i="2"/>
  <c r="M23" i="2"/>
  <c r="M25" i="2"/>
  <c r="Q24" i="2" l="1"/>
  <c r="Q19" i="2"/>
  <c r="M24" i="2"/>
  <c r="M19" i="2"/>
</calcChain>
</file>

<file path=xl/sharedStrings.xml><?xml version="1.0" encoding="utf-8"?>
<sst xmlns="http://schemas.openxmlformats.org/spreadsheetml/2006/main" count="118" uniqueCount="100">
  <si>
    <t>Revenue</t>
  </si>
  <si>
    <t>COGS</t>
  </si>
  <si>
    <t>Gross profit</t>
  </si>
  <si>
    <t>SG&amp;A</t>
  </si>
  <si>
    <t>R&amp;D</t>
  </si>
  <si>
    <t>Operating expense</t>
  </si>
  <si>
    <t>Operating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</si>
  <si>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</si>
  <si>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</si>
  <si>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</si>
  <si>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</si>
  <si>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</si>
  <si>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</si>
  <si>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</si>
  <si>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</si>
  <si>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</si>
  <si>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</si>
  <si>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</si>
  <si>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</si>
  <si>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</si>
  <si>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</si>
  <si>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</si>
  <si>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</si>
  <si>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</si>
  <si>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</si>
  <si>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</si>
  <si>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</si>
  <si>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</si>
  <si>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</si>
  <si>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</si>
  <si>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</si>
  <si>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</si>
  <si>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</si>
  <si>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</si>
  <si>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</si>
  <si>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</si>
  <si>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</si>
  <si>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</si>
  <si>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Service</t>
  </si>
  <si>
    <t>Product</t>
  </si>
  <si>
    <t>Other</t>
  </si>
  <si>
    <t>Interest</t>
  </si>
  <si>
    <t>Net cash</t>
  </si>
  <si>
    <t>A/R</t>
  </si>
  <si>
    <t>Contract</t>
  </si>
  <si>
    <t>Inventories</t>
  </si>
  <si>
    <t>Prepaids</t>
  </si>
  <si>
    <t>Held for sale</t>
  </si>
  <si>
    <t>PP&amp;E</t>
  </si>
  <si>
    <t>Goodwill</t>
  </si>
  <si>
    <t>Operating leases</t>
  </si>
  <si>
    <t>Finance leases</t>
  </si>
  <si>
    <t>Restricted cash</t>
  </si>
  <si>
    <t>DT</t>
  </si>
  <si>
    <t>Assets</t>
  </si>
  <si>
    <t>A/P</t>
  </si>
  <si>
    <t>Accrued expense</t>
  </si>
  <si>
    <t>Benefits</t>
  </si>
  <si>
    <t>Contract liabilties</t>
  </si>
  <si>
    <t>OCL</t>
  </si>
  <si>
    <t>Lease</t>
  </si>
  <si>
    <t>Operating lease</t>
  </si>
  <si>
    <t>Finance lease</t>
  </si>
  <si>
    <t>ONCL</t>
  </si>
  <si>
    <t>Liabilties</t>
  </si>
  <si>
    <t>S/E</t>
  </si>
  <si>
    <t>L+S/E</t>
  </si>
  <si>
    <t>ROTA</t>
  </si>
  <si>
    <t>NI TTM</t>
  </si>
  <si>
    <t>Model NI</t>
  </si>
  <si>
    <t>Reported NI</t>
  </si>
  <si>
    <t>D&amp;A</t>
  </si>
  <si>
    <t>SBC</t>
  </si>
  <si>
    <t>Disposal</t>
  </si>
  <si>
    <t>Loss on paid debt</t>
  </si>
  <si>
    <t>Debt issuance cost</t>
  </si>
  <si>
    <t>Lease expense</t>
  </si>
  <si>
    <t>Change in fair value</t>
  </si>
  <si>
    <t>Accretion of securities</t>
  </si>
  <si>
    <t>Deferred income taxes</t>
  </si>
  <si>
    <t>ONCA</t>
  </si>
  <si>
    <t>Accrued expenses</t>
  </si>
  <si>
    <t>Contract assets</t>
  </si>
  <si>
    <t>CFFO</t>
  </si>
  <si>
    <t>Working capital</t>
  </si>
  <si>
    <t>CFFI</t>
  </si>
  <si>
    <t>CapEx</t>
  </si>
  <si>
    <t>Acquisitions</t>
  </si>
  <si>
    <t>Securities</t>
  </si>
  <si>
    <t>ESOP</t>
  </si>
  <si>
    <t>ESPP</t>
  </si>
  <si>
    <t>Sale of restricted stock</t>
  </si>
  <si>
    <t>Earnout</t>
  </si>
  <si>
    <t>Finance lease payments</t>
  </si>
  <si>
    <t>Convertible senior notes</t>
  </si>
  <si>
    <t>CFFF</t>
  </si>
  <si>
    <t>FX</t>
  </si>
  <si>
    <t>CIC</t>
  </si>
  <si>
    <t>FCF</t>
  </si>
  <si>
    <t>TTM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</si>
</sst>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left"/>
    </xf>
    <xf numFmtId="3" fontId="1" fillId="0" borderId="0" xfId="0" applyNumberFormat="1" applyFont="1"/>
    <xf numFmtId="9" fontId="1" fillId="0" borderId="0" xfId="0" applyNumberFormat="1" applyFont="1"/>
    <xf numFmtId="3" fontId="0" fillId="0" borderId="0" xfId="0" applyNumberFormat="1" applyFont="1" applyAlignment="1">
      <alignment horizontal="left"/>
    </xf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0</xdr:row>
      <xdr:rowOff>9525</xdr:rowOff>
    </xdr:from>
    <xdr:to>
      <xdr:col>17</xdr:col>
      <xdr:colOff>28575</xdr:colOff>
      <xdr:row>112</xdr:row>
      <xdr:rowOff>85725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CEE48C5-C0E6-459C-ECF6-15F5D09207AB}"/>
            </a:ext>
          </a:extLst>
        </xdr:cNvPr>
        <xdr:cNvCxnSpPr/>
      </xdr:nvCxnSpPr>
      <xdr:spPr>
        <a:xfrm>
          <a:off x="10896600" y="9525"/>
          <a:ext cx="0" cy="182118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0</xdr:row>
      <xdr:rowOff>0</xdr:rowOff>
    </xdr:from>
    <xdr:to>
      <xdr:col>29</xdr:col>
      <xdr:colOff>38100</xdr:colOff>
      <xdr:row>40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699ACEA-0A46-44FA-B6B7-0639306601A8}"/>
            </a:ext>
          </a:extLst>
        </xdr:cNvPr>
        <xdr:cNvCxnSpPr/>
      </xdr:nvCxnSpPr>
      <xdr:spPr>
        <a:xfrm>
          <a:off x="18221325" y="0"/>
          <a:ext cx="0" cy="56769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211F-A7FF-41B9-8A6C-80270FA13256}">
  <dimension ref="K3:L8"/>
  <sheetViews>
    <sheetView workbookViewId="0">
      <selection activeCell="L9" sqref="L9"/>
    </sheetView>
  </sheetViews>
  <sheetFormatPr defaultRowHeight="12.75" x14ac:dyDescent="0.2"/>
  <sheetData>
    <row r="3" spans="11:12" x14ac:dyDescent="0.2">
      <c r="K3" t="s">
        <v>33</v>
      </c>
      <c r="L3">
        <v>18.66</v>
      </c>
    </row>
    <row r="4" spans="11:12" x14ac:dyDescent="0.2">
      <c r="K4" t="s">
        <v>11</v>
      </c>
      <c r="L4" s="1">
        <v>453.545095</v>
      </c>
    </row>
    <row r="5" spans="11:12" x14ac:dyDescent="0.2">
      <c r="K5" t="s">
        <v>34</v>
      </c>
      <c r="L5" s="1">
        <f>+L3*L4</f>
        <v>8463.1514726999994</v>
      </c>
    </row>
    <row r="6" spans="11:12" x14ac:dyDescent="0.2">
      <c r="K6" t="s">
        <v>35</v>
      </c>
      <c r="L6" s="1">
        <f>271.042+147.948+60.686</f>
        <v>479.67599999999999</v>
      </c>
    </row>
    <row r="7" spans="11:12" x14ac:dyDescent="0.2">
      <c r="K7" t="s">
        <v>36</v>
      </c>
      <c r="L7" s="1">
        <f>12.045+345.392+44.049</f>
        <v>401.48599999999999</v>
      </c>
    </row>
    <row r="8" spans="11:12" x14ac:dyDescent="0.2">
      <c r="K8" t="s">
        <v>37</v>
      </c>
      <c r="L8" s="1">
        <f>+L5-L6+L7</f>
        <v>8384.9614726999989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967D0-2B76-4E19-9885-9ABA67853444}">
  <dimension ref="A2:AM106"/>
  <sheetViews>
    <sheetView tabSelected="1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Q62" sqref="Q62"/>
    </sheetView>
  </sheetViews>
  <sheetFormatPr defaultRowHeight="12.75" x14ac:dyDescent="0.2"/>
  <cols>
    <col min="1" max="1" width="16.7109375" style="1" bestFit="1" customWidth="1"/>
    <col min="2" max="16384" width="9.140625" style="1"/>
  </cols>
  <sheetData>
    <row r="2" spans="1:39" x14ac:dyDescent="0.2">
      <c r="A2" s="3"/>
      <c r="B2" s="3" t="s">
        <v>17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18</v>
      </c>
      <c r="H2" s="3" t="s">
        <v>19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29</v>
      </c>
      <c r="O2" s="3" t="s">
        <v>30</v>
      </c>
      <c r="P2" s="3" t="s">
        <v>31</v>
      </c>
      <c r="Q2" s="3" t="s">
        <v>32</v>
      </c>
      <c r="S2" s="2">
        <v>2014</v>
      </c>
      <c r="T2" s="2">
        <f>+S2+1</f>
        <v>2015</v>
      </c>
      <c r="U2" s="2">
        <f t="shared" ref="U2:AN2" si="0">+T2+1</f>
        <v>2016</v>
      </c>
      <c r="V2" s="2">
        <f t="shared" si="0"/>
        <v>2017</v>
      </c>
      <c r="W2" s="2">
        <f t="shared" si="0"/>
        <v>2018</v>
      </c>
      <c r="X2" s="2">
        <f t="shared" si="0"/>
        <v>2019</v>
      </c>
      <c r="Y2" s="2">
        <f t="shared" si="0"/>
        <v>2020</v>
      </c>
      <c r="Z2" s="2">
        <f t="shared" si="0"/>
        <v>2021</v>
      </c>
      <c r="AA2" s="2">
        <f t="shared" si="0"/>
        <v>2022</v>
      </c>
      <c r="AB2" s="2">
        <f t="shared" si="0"/>
        <v>2023</v>
      </c>
      <c r="AC2" s="2">
        <f t="shared" si="0"/>
        <v>2024</v>
      </c>
      <c r="AD2" s="2">
        <f t="shared" si="0"/>
        <v>2025</v>
      </c>
      <c r="AE2" s="2">
        <f t="shared" si="0"/>
        <v>2026</v>
      </c>
      <c r="AF2" s="2">
        <f t="shared" si="0"/>
        <v>2027</v>
      </c>
      <c r="AG2" s="2">
        <f t="shared" si="0"/>
        <v>2028</v>
      </c>
      <c r="AH2" s="2">
        <f t="shared" si="0"/>
        <v>2029</v>
      </c>
      <c r="AI2" s="2">
        <f t="shared" si="0"/>
        <v>2030</v>
      </c>
      <c r="AJ2" s="2">
        <f t="shared" si="0"/>
        <v>2031</v>
      </c>
      <c r="AK2" s="2">
        <f t="shared" si="0"/>
        <v>2032</v>
      </c>
      <c r="AL2" s="2">
        <f t="shared" si="0"/>
        <v>2033</v>
      </c>
      <c r="AM2" s="2">
        <f t="shared" si="0"/>
        <v>2034</v>
      </c>
    </row>
    <row r="3" spans="1:39" x14ac:dyDescent="0.2">
      <c r="A3" s="6" t="s">
        <v>39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>
        <v>47.868000000000002</v>
      </c>
      <c r="N3" s="3"/>
      <c r="O3" s="3"/>
      <c r="P3" s="3"/>
      <c r="Q3" s="3">
        <v>84.003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x14ac:dyDescent="0.2">
      <c r="A4" s="6" t="s">
        <v>38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>
        <v>12.122999999999999</v>
      </c>
      <c r="N4" s="3"/>
      <c r="O4" s="3"/>
      <c r="P4" s="3"/>
      <c r="Q4" s="3">
        <v>48.384999999999998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s="7" customFormat="1" x14ac:dyDescent="0.2">
      <c r="A5" s="7" t="s">
        <v>0</v>
      </c>
      <c r="M5" s="7">
        <f>+SUM(M3:M4)</f>
        <v>59.991</v>
      </c>
      <c r="Q5" s="7">
        <f>+SUM(Q3:Q4)</f>
        <v>132.38800000000001</v>
      </c>
    </row>
    <row r="6" spans="1:39" s="10" customFormat="1" x14ac:dyDescent="0.2">
      <c r="A6" s="9" t="s">
        <v>39</v>
      </c>
      <c r="M6" s="10">
        <v>31.103999999999999</v>
      </c>
      <c r="Q6" s="10">
        <v>60.62</v>
      </c>
    </row>
    <row r="7" spans="1:39" s="10" customFormat="1" x14ac:dyDescent="0.2">
      <c r="A7" s="9" t="s">
        <v>38</v>
      </c>
      <c r="M7" s="10">
        <v>13.395</v>
      </c>
      <c r="Q7" s="10">
        <v>34.951000000000001</v>
      </c>
    </row>
    <row r="8" spans="1:39" x14ac:dyDescent="0.2">
      <c r="A8" s="1" t="s">
        <v>1</v>
      </c>
      <c r="M8" s="1">
        <f>+SUM(M6:M7)</f>
        <v>44.498999999999995</v>
      </c>
      <c r="Q8" s="1">
        <f>+SUM(Q6:Q7)</f>
        <v>95.570999999999998</v>
      </c>
    </row>
    <row r="9" spans="1:39" x14ac:dyDescent="0.2">
      <c r="A9" s="1" t="s">
        <v>2</v>
      </c>
      <c r="M9" s="1">
        <f>+M5-M8</f>
        <v>15.492000000000004</v>
      </c>
      <c r="Q9" s="1">
        <f>+Q5-Q8</f>
        <v>36.817000000000007</v>
      </c>
    </row>
    <row r="10" spans="1:39" x14ac:dyDescent="0.2">
      <c r="A10" s="1" t="s">
        <v>4</v>
      </c>
      <c r="M10" s="1">
        <v>37.488</v>
      </c>
      <c r="Q10" s="1">
        <v>48.255000000000003</v>
      </c>
    </row>
    <row r="11" spans="1:39" x14ac:dyDescent="0.2">
      <c r="A11" s="1" t="s">
        <v>3</v>
      </c>
      <c r="M11" s="1">
        <v>25.887</v>
      </c>
      <c r="Q11" s="1">
        <v>40.110999999999997</v>
      </c>
    </row>
    <row r="12" spans="1:39" x14ac:dyDescent="0.2">
      <c r="A12" s="1" t="s">
        <v>5</v>
      </c>
      <c r="M12" s="1">
        <f>+SUM(M10:M11)</f>
        <v>63.375</v>
      </c>
      <c r="Q12" s="1">
        <f>+SUM(Q10:Q11)</f>
        <v>88.366</v>
      </c>
    </row>
    <row r="13" spans="1:39" x14ac:dyDescent="0.2">
      <c r="A13" s="1" t="s">
        <v>6</v>
      </c>
      <c r="M13" s="1">
        <f>+M9-M12</f>
        <v>-47.882999999999996</v>
      </c>
      <c r="Q13" s="1">
        <f>+Q9-Q12</f>
        <v>-51.548999999999992</v>
      </c>
    </row>
    <row r="14" spans="1:39" x14ac:dyDescent="0.2">
      <c r="A14" s="1" t="s">
        <v>41</v>
      </c>
      <c r="M14" s="1">
        <v>-1.405</v>
      </c>
      <c r="Q14" s="1">
        <v>-1.778</v>
      </c>
    </row>
    <row r="15" spans="1:39" x14ac:dyDescent="0.2">
      <c r="A15" s="1" t="s">
        <v>40</v>
      </c>
      <c r="M15" s="1">
        <v>0.19600000000000001</v>
      </c>
      <c r="Q15" s="1">
        <v>1.2789999999999999</v>
      </c>
    </row>
    <row r="16" spans="1:39" x14ac:dyDescent="0.2">
      <c r="A16" s="1" t="s">
        <v>7</v>
      </c>
      <c r="M16" s="1">
        <f>+M13+M14+M15</f>
        <v>-49.091999999999999</v>
      </c>
      <c r="Q16" s="1">
        <f>+Q13+Q14+Q15</f>
        <v>-52.047999999999988</v>
      </c>
    </row>
    <row r="17" spans="1:17" x14ac:dyDescent="0.2">
      <c r="A17" s="1" t="s">
        <v>8</v>
      </c>
      <c r="M17" s="1">
        <v>1.0109999999999999</v>
      </c>
      <c r="Q17" s="1">
        <v>0.67500000000000004</v>
      </c>
    </row>
    <row r="18" spans="1:17" x14ac:dyDescent="0.2">
      <c r="A18" s="1" t="s">
        <v>9</v>
      </c>
      <c r="M18" s="1">
        <f>+M16-M17</f>
        <v>-50.103000000000002</v>
      </c>
      <c r="Q18" s="1">
        <f>+Q16-Q17</f>
        <v>-52.722999999999985</v>
      </c>
    </row>
    <row r="19" spans="1:17" s="5" customFormat="1" x14ac:dyDescent="0.2">
      <c r="A19" s="5" t="s">
        <v>10</v>
      </c>
      <c r="M19" s="5">
        <f>+M18/M20</f>
        <v>-0.10288946972574846</v>
      </c>
      <c r="Q19" s="5">
        <f>+Q18/Q20</f>
        <v>-0.10507845720286653</v>
      </c>
    </row>
    <row r="20" spans="1:17" x14ac:dyDescent="0.2">
      <c r="A20" s="1" t="s">
        <v>11</v>
      </c>
      <c r="M20" s="1">
        <v>486.95945399999999</v>
      </c>
      <c r="Q20" s="1">
        <v>501.748897</v>
      </c>
    </row>
    <row r="22" spans="1:17" s="4" customFormat="1" x14ac:dyDescent="0.2">
      <c r="A22" s="4" t="s">
        <v>12</v>
      </c>
      <c r="M22" s="4">
        <f>+M9/M5</f>
        <v>0.25823873581037166</v>
      </c>
      <c r="Q22" s="4">
        <f>+Q9/Q5</f>
        <v>0.27809922349457661</v>
      </c>
    </row>
    <row r="23" spans="1:17" s="4" customFormat="1" x14ac:dyDescent="0.2">
      <c r="A23" s="4" t="s">
        <v>13</v>
      </c>
      <c r="M23" s="4">
        <f>+M13/M5</f>
        <v>-0.7981697254588187</v>
      </c>
      <c r="Q23" s="4">
        <f>+Q13/Q5</f>
        <v>-0.38937819137686186</v>
      </c>
    </row>
    <row r="24" spans="1:17" s="4" customFormat="1" x14ac:dyDescent="0.2">
      <c r="A24" s="4" t="s">
        <v>14</v>
      </c>
      <c r="M24" s="4">
        <f>+M18/M5</f>
        <v>-0.83517527629144372</v>
      </c>
      <c r="Q24" s="4">
        <f>+Q18/Q5</f>
        <v>-0.39824606459799966</v>
      </c>
    </row>
    <row r="25" spans="1:17" s="4" customFormat="1" x14ac:dyDescent="0.2">
      <c r="A25" s="4" t="s">
        <v>15</v>
      </c>
      <c r="M25" s="4">
        <f>+M17/M16</f>
        <v>-2.0593986800293326E-2</v>
      </c>
      <c r="Q25" s="4">
        <f>+Q17/Q16</f>
        <v>-1.296879803258531E-2</v>
      </c>
    </row>
    <row r="26" spans="1:17" s="4" customFormat="1" x14ac:dyDescent="0.2"/>
    <row r="27" spans="1:17" s="8" customFormat="1" x14ac:dyDescent="0.2">
      <c r="A27" s="8" t="s">
        <v>16</v>
      </c>
      <c r="M27" s="8" t="e">
        <f>+M5/I5-1</f>
        <v>#DIV/0!</v>
      </c>
      <c r="Q27" s="8">
        <f>+Q5/M5-1</f>
        <v>1.2067976863196148</v>
      </c>
    </row>
    <row r="29" spans="1:17" x14ac:dyDescent="0.2">
      <c r="A29" s="1" t="s">
        <v>42</v>
      </c>
      <c r="Q29" s="1">
        <f>+Q30-Q48</f>
        <v>78.19</v>
      </c>
    </row>
    <row r="30" spans="1:17" x14ac:dyDescent="0.2">
      <c r="A30" s="1" t="s">
        <v>35</v>
      </c>
      <c r="Q30" s="1">
        <f>271.042+147.948+60.686</f>
        <v>479.67599999999999</v>
      </c>
    </row>
    <row r="31" spans="1:17" x14ac:dyDescent="0.2">
      <c r="A31" s="1" t="s">
        <v>43</v>
      </c>
      <c r="Q31" s="1">
        <v>36.44</v>
      </c>
    </row>
    <row r="32" spans="1:17" x14ac:dyDescent="0.2">
      <c r="A32" s="1" t="s">
        <v>44</v>
      </c>
      <c r="Q32" s="1">
        <v>63.107999999999997</v>
      </c>
    </row>
    <row r="33" spans="1:17" x14ac:dyDescent="0.2">
      <c r="A33" s="1" t="s">
        <v>45</v>
      </c>
      <c r="Q33" s="1">
        <v>119.074</v>
      </c>
    </row>
    <row r="34" spans="1:17" x14ac:dyDescent="0.2">
      <c r="A34" s="1" t="s">
        <v>46</v>
      </c>
      <c r="Q34" s="1">
        <v>55.009</v>
      </c>
    </row>
    <row r="35" spans="1:17" x14ac:dyDescent="0.2">
      <c r="A35" s="1" t="s">
        <v>47</v>
      </c>
      <c r="Q35" s="1">
        <v>0</v>
      </c>
    </row>
    <row r="36" spans="1:17" x14ac:dyDescent="0.2">
      <c r="A36" s="1" t="s">
        <v>48</v>
      </c>
      <c r="Q36" s="1">
        <v>194.83799999999999</v>
      </c>
    </row>
    <row r="37" spans="1:17" x14ac:dyDescent="0.2">
      <c r="A37" s="1" t="s">
        <v>49</v>
      </c>
      <c r="Q37" s="1">
        <f>58.637+71.02</f>
        <v>129.65699999999998</v>
      </c>
    </row>
    <row r="38" spans="1:17" x14ac:dyDescent="0.2">
      <c r="A38" s="1" t="s">
        <v>50</v>
      </c>
      <c r="Q38" s="1">
        <v>53.664000000000001</v>
      </c>
    </row>
    <row r="39" spans="1:17" x14ac:dyDescent="0.2">
      <c r="A39" s="1" t="s">
        <v>51</v>
      </c>
      <c r="Q39" s="1">
        <v>14.396000000000001</v>
      </c>
    </row>
    <row r="40" spans="1:17" x14ac:dyDescent="0.2">
      <c r="A40" s="1" t="s">
        <v>52</v>
      </c>
      <c r="Q40" s="1">
        <v>4.26</v>
      </c>
    </row>
    <row r="41" spans="1:17" x14ac:dyDescent="0.2">
      <c r="A41" s="1" t="s">
        <v>53</v>
      </c>
      <c r="Q41" s="1">
        <v>3.01</v>
      </c>
    </row>
    <row r="42" spans="1:17" x14ac:dyDescent="0.2">
      <c r="A42" s="1" t="s">
        <v>40</v>
      </c>
      <c r="Q42" s="1">
        <v>31.21</v>
      </c>
    </row>
    <row r="43" spans="1:17" s="7" customFormat="1" x14ac:dyDescent="0.2">
      <c r="A43" s="7" t="s">
        <v>54</v>
      </c>
      <c r="Q43" s="7">
        <f>+SUM(Q30:Q42)</f>
        <v>1184.3419999999999</v>
      </c>
    </row>
    <row r="44" spans="1:17" x14ac:dyDescent="0.2">
      <c r="A44" s="1" t="s">
        <v>55</v>
      </c>
      <c r="Q44" s="1">
        <v>53.058999999999997</v>
      </c>
    </row>
    <row r="45" spans="1:17" x14ac:dyDescent="0.2">
      <c r="A45" s="1" t="s">
        <v>56</v>
      </c>
      <c r="Q45" s="1">
        <v>19.46</v>
      </c>
    </row>
    <row r="46" spans="1:17" x14ac:dyDescent="0.2">
      <c r="A46" s="1" t="s">
        <v>57</v>
      </c>
      <c r="Q46" s="1">
        <v>20.847000000000001</v>
      </c>
    </row>
    <row r="47" spans="1:17" x14ac:dyDescent="0.2">
      <c r="A47" s="1" t="s">
        <v>58</v>
      </c>
      <c r="Q47" s="1">
        <v>216.16</v>
      </c>
    </row>
    <row r="48" spans="1:17" x14ac:dyDescent="0.2">
      <c r="A48" s="1" t="s">
        <v>36</v>
      </c>
      <c r="Q48" s="1">
        <f>12.045+345.392+44.049</f>
        <v>401.48599999999999</v>
      </c>
    </row>
    <row r="49" spans="1:17" x14ac:dyDescent="0.2">
      <c r="A49" s="1" t="s">
        <v>59</v>
      </c>
      <c r="Q49" s="1">
        <v>17.954000000000001</v>
      </c>
    </row>
    <row r="50" spans="1:17" x14ac:dyDescent="0.2">
      <c r="A50" s="1" t="s">
        <v>61</v>
      </c>
      <c r="Q50" s="1">
        <v>51.965000000000003</v>
      </c>
    </row>
    <row r="51" spans="1:17" x14ac:dyDescent="0.2">
      <c r="A51" s="1" t="s">
        <v>62</v>
      </c>
      <c r="Q51" s="1">
        <v>14.97</v>
      </c>
    </row>
    <row r="52" spans="1:17" x14ac:dyDescent="0.2">
      <c r="A52" s="1" t="s">
        <v>53</v>
      </c>
      <c r="Q52" s="1">
        <v>0.89100000000000001</v>
      </c>
    </row>
    <row r="53" spans="1:17" x14ac:dyDescent="0.2">
      <c r="A53" s="1" t="s">
        <v>63</v>
      </c>
      <c r="Q53" s="1">
        <v>5.0970000000000004</v>
      </c>
    </row>
    <row r="54" spans="1:17" s="7" customFormat="1" x14ac:dyDescent="0.2">
      <c r="A54" s="7" t="s">
        <v>64</v>
      </c>
      <c r="Q54" s="7">
        <f>+SUM(Q44:Q53)</f>
        <v>801.8889999999999</v>
      </c>
    </row>
    <row r="55" spans="1:17" x14ac:dyDescent="0.2">
      <c r="A55" s="1" t="s">
        <v>65</v>
      </c>
      <c r="Q55" s="1">
        <v>382.45299999999997</v>
      </c>
    </row>
    <row r="56" spans="1:17" x14ac:dyDescent="0.2">
      <c r="A56" s="1" t="s">
        <v>66</v>
      </c>
      <c r="Q56" s="1">
        <f>+Q55+Q54</f>
        <v>1184.3419999999999</v>
      </c>
    </row>
    <row r="58" spans="1:17" x14ac:dyDescent="0.2">
      <c r="A58" s="1" t="s">
        <v>68</v>
      </c>
    </row>
    <row r="59" spans="1:17" x14ac:dyDescent="0.2">
      <c r="A59" s="1" t="s">
        <v>67</v>
      </c>
    </row>
    <row r="61" spans="1:17" x14ac:dyDescent="0.2">
      <c r="A61" s="1" t="s">
        <v>69</v>
      </c>
      <c r="Q61" s="1">
        <f>+Q18</f>
        <v>-52.722999999999985</v>
      </c>
    </row>
    <row r="62" spans="1:17" x14ac:dyDescent="0.2">
      <c r="A62" s="1" t="s">
        <v>70</v>
      </c>
    </row>
    <row r="63" spans="1:17" x14ac:dyDescent="0.2">
      <c r="A63" s="1" t="s">
        <v>71</v>
      </c>
    </row>
    <row r="64" spans="1:17" x14ac:dyDescent="0.2">
      <c r="A64" s="1" t="s">
        <v>72</v>
      </c>
    </row>
    <row r="65" spans="1:1" x14ac:dyDescent="0.2">
      <c r="A65" s="1" t="s">
        <v>73</v>
      </c>
    </row>
    <row r="66" spans="1:1" x14ac:dyDescent="0.2">
      <c r="A66" s="1" t="s">
        <v>74</v>
      </c>
    </row>
    <row r="67" spans="1:1" x14ac:dyDescent="0.2">
      <c r="A67" s="1" t="s">
        <v>75</v>
      </c>
    </row>
    <row r="68" spans="1:1" x14ac:dyDescent="0.2">
      <c r="A68" s="1" t="s">
        <v>76</v>
      </c>
    </row>
    <row r="69" spans="1:1" x14ac:dyDescent="0.2">
      <c r="A69" s="1" t="s">
        <v>77</v>
      </c>
    </row>
    <row r="70" spans="1:1" x14ac:dyDescent="0.2">
      <c r="A70" s="1" t="s">
        <v>78</v>
      </c>
    </row>
    <row r="71" spans="1:1" x14ac:dyDescent="0.2">
      <c r="A71" s="1" t="s">
        <v>79</v>
      </c>
    </row>
    <row r="72" spans="1:1" x14ac:dyDescent="0.2">
      <c r="A72" s="1" t="s">
        <v>43</v>
      </c>
    </row>
    <row r="73" spans="1:1" x14ac:dyDescent="0.2">
      <c r="A73" s="1" t="s">
        <v>82</v>
      </c>
    </row>
    <row r="74" spans="1:1" x14ac:dyDescent="0.2">
      <c r="A74" s="1" t="s">
        <v>45</v>
      </c>
    </row>
    <row r="75" spans="1:1" x14ac:dyDescent="0.2">
      <c r="A75" s="1" t="s">
        <v>46</v>
      </c>
    </row>
    <row r="76" spans="1:1" x14ac:dyDescent="0.2">
      <c r="A76" s="1" t="s">
        <v>80</v>
      </c>
    </row>
    <row r="77" spans="1:1" x14ac:dyDescent="0.2">
      <c r="A77" s="1" t="s">
        <v>55</v>
      </c>
    </row>
    <row r="78" spans="1:1" x14ac:dyDescent="0.2">
      <c r="A78" s="1" t="s">
        <v>81</v>
      </c>
    </row>
    <row r="79" spans="1:1" x14ac:dyDescent="0.2">
      <c r="A79" s="1" t="s">
        <v>57</v>
      </c>
    </row>
    <row r="80" spans="1:1" x14ac:dyDescent="0.2">
      <c r="A80" s="1" t="s">
        <v>58</v>
      </c>
    </row>
    <row r="81" spans="1:1" x14ac:dyDescent="0.2">
      <c r="A81" s="1" t="s">
        <v>59</v>
      </c>
    </row>
    <row r="82" spans="1:1" x14ac:dyDescent="0.2">
      <c r="A82" s="1" t="s">
        <v>60</v>
      </c>
    </row>
    <row r="83" spans="1:1" x14ac:dyDescent="0.2">
      <c r="A83" s="1" t="s">
        <v>63</v>
      </c>
    </row>
    <row r="84" spans="1:1" x14ac:dyDescent="0.2">
      <c r="A84" s="1" t="s">
        <v>84</v>
      </c>
    </row>
    <row r="85" spans="1:1" s="7" customFormat="1" x14ac:dyDescent="0.2">
      <c r="A85" s="7" t="s">
        <v>83</v>
      </c>
    </row>
    <row r="87" spans="1:1" x14ac:dyDescent="0.2">
      <c r="A87" s="1" t="s">
        <v>86</v>
      </c>
    </row>
    <row r="88" spans="1:1" x14ac:dyDescent="0.2">
      <c r="A88" s="1" t="s">
        <v>73</v>
      </c>
    </row>
    <row r="89" spans="1:1" x14ac:dyDescent="0.2">
      <c r="A89" s="1" t="s">
        <v>87</v>
      </c>
    </row>
    <row r="90" spans="1:1" x14ac:dyDescent="0.2">
      <c r="A90" s="1" t="s">
        <v>88</v>
      </c>
    </row>
    <row r="91" spans="1:1" x14ac:dyDescent="0.2">
      <c r="A91" s="1" t="s">
        <v>85</v>
      </c>
    </row>
    <row r="93" spans="1:1" x14ac:dyDescent="0.2">
      <c r="A93" s="1" t="s">
        <v>89</v>
      </c>
    </row>
    <row r="94" spans="1:1" x14ac:dyDescent="0.2">
      <c r="A94" s="1" t="s">
        <v>90</v>
      </c>
    </row>
    <row r="95" spans="1:1" x14ac:dyDescent="0.2">
      <c r="A95" s="1" t="s">
        <v>91</v>
      </c>
    </row>
    <row r="96" spans="1:1" x14ac:dyDescent="0.2">
      <c r="A96" s="1" t="s">
        <v>92</v>
      </c>
    </row>
    <row r="97" spans="1:1" x14ac:dyDescent="0.2">
      <c r="A97" s="1" t="s">
        <v>93</v>
      </c>
    </row>
    <row r="98" spans="1:1" x14ac:dyDescent="0.2">
      <c r="A98" s="1" t="s">
        <v>94</v>
      </c>
    </row>
    <row r="99" spans="1:1" x14ac:dyDescent="0.2">
      <c r="A99" s="1" t="s">
        <v>36</v>
      </c>
    </row>
    <row r="100" spans="1:1" x14ac:dyDescent="0.2">
      <c r="A100" s="1" t="s">
        <v>75</v>
      </c>
    </row>
    <row r="101" spans="1:1" x14ac:dyDescent="0.2">
      <c r="A101" s="1" t="s">
        <v>95</v>
      </c>
    </row>
    <row r="102" spans="1:1" x14ac:dyDescent="0.2">
      <c r="A102" s="1" t="s">
        <v>96</v>
      </c>
    </row>
    <row r="103" spans="1:1" x14ac:dyDescent="0.2">
      <c r="A103" s="1" t="s">
        <v>97</v>
      </c>
    </row>
    <row r="105" spans="1:1" x14ac:dyDescent="0.2">
      <c r="A105" s="1" t="s">
        <v>98</v>
      </c>
    </row>
    <row r="106" spans="1:1" x14ac:dyDescent="0.2">
      <c r="A106" s="1" t="s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2025-03-07T13:24:25Z</dcterms:created>
  <dcterms:modified xsi:type="dcterms:W3CDTF">2025-03-07T15:04:05Z</dcterms:modified>
</cp:coreProperties>
</file>