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6CC78DE-D215-4C47-9CE5-2E229DA34BBA}" xr6:coauthVersionLast="47" xr6:coauthVersionMax="47" xr10:uidLastSave="{00000000-0000-0000-0000-000000000000}"/>
  <bookViews>
    <workbookView xWindow="0" yWindow="0" windowWidth="14400" windowHeight="15600" activeTab="1" xr2:uid="{B0A29CDA-7523-4181-AB3D-55C5BD464F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AE6" i="2"/>
  <c r="AE9" i="2" s="1"/>
  <c r="AD6" i="2"/>
  <c r="AN16" i="2"/>
  <c r="AN11" i="2"/>
  <c r="AN8" i="2"/>
  <c r="AN7" i="2"/>
  <c r="AN4" i="2"/>
  <c r="AN3" i="2"/>
  <c r="AN23" i="2" s="1"/>
  <c r="AE4" i="2"/>
  <c r="AF4" i="2" s="1"/>
  <c r="AG4" i="2" s="1"/>
  <c r="AH4" i="2" s="1"/>
  <c r="AI4" i="2" s="1"/>
  <c r="AJ4" i="2" s="1"/>
  <c r="AK4" i="2" s="1"/>
  <c r="AL4" i="2" s="1"/>
  <c r="AM4" i="2" s="1"/>
  <c r="AM5" i="2" s="1"/>
  <c r="AM18" i="2" s="1"/>
  <c r="AD4" i="2"/>
  <c r="AM23" i="2"/>
  <c r="AL23" i="2"/>
  <c r="AK23" i="2"/>
  <c r="AJ23" i="2"/>
  <c r="AI23" i="2"/>
  <c r="AH23" i="2"/>
  <c r="AG23" i="2"/>
  <c r="AF23" i="2"/>
  <c r="AE23" i="2"/>
  <c r="AD23" i="2"/>
  <c r="AD18" i="2"/>
  <c r="AE16" i="2"/>
  <c r="AD16" i="2"/>
  <c r="AC13" i="2"/>
  <c r="AC14" i="2" s="1"/>
  <c r="AC20" i="2" s="1"/>
  <c r="AE11" i="2"/>
  <c r="AF11" i="2" s="1"/>
  <c r="AG11" i="2" s="1"/>
  <c r="AH11" i="2" s="1"/>
  <c r="AI11" i="2" s="1"/>
  <c r="AJ11" i="2" s="1"/>
  <c r="AK11" i="2" s="1"/>
  <c r="AL11" i="2" s="1"/>
  <c r="AM11" i="2" s="1"/>
  <c r="AD11" i="2"/>
  <c r="AD9" i="2"/>
  <c r="AE8" i="2"/>
  <c r="AF8" i="2" s="1"/>
  <c r="AG8" i="2" s="1"/>
  <c r="AH8" i="2" s="1"/>
  <c r="AI8" i="2" s="1"/>
  <c r="AJ8" i="2" s="1"/>
  <c r="AK8" i="2" s="1"/>
  <c r="AL8" i="2" s="1"/>
  <c r="AM8" i="2" s="1"/>
  <c r="AD8" i="2"/>
  <c r="AE7" i="2"/>
  <c r="AF7" i="2" s="1"/>
  <c r="AG7" i="2" s="1"/>
  <c r="AH7" i="2" s="1"/>
  <c r="AI7" i="2" s="1"/>
  <c r="AJ7" i="2" s="1"/>
  <c r="AK7" i="2" s="1"/>
  <c r="AL7" i="2" s="1"/>
  <c r="AM7" i="2" s="1"/>
  <c r="AD7" i="2"/>
  <c r="AD5" i="2"/>
  <c r="AE3" i="2"/>
  <c r="AF3" i="2" s="1"/>
  <c r="AG3" i="2" s="1"/>
  <c r="AH3" i="2" s="1"/>
  <c r="AI3" i="2" s="1"/>
  <c r="AJ3" i="2" s="1"/>
  <c r="AK3" i="2" s="1"/>
  <c r="AL3" i="2" s="1"/>
  <c r="AM3" i="2" s="1"/>
  <c r="AD3" i="2"/>
  <c r="AC23" i="2"/>
  <c r="AC21" i="2"/>
  <c r="AC19" i="2"/>
  <c r="AC18" i="2"/>
  <c r="AC16" i="2"/>
  <c r="AC12" i="2"/>
  <c r="AC11" i="2"/>
  <c r="AC9" i="2"/>
  <c r="AC10" i="2" s="1"/>
  <c r="AC8" i="2"/>
  <c r="AC7" i="2"/>
  <c r="AC6" i="2"/>
  <c r="AC5" i="2"/>
  <c r="AC4" i="2"/>
  <c r="AC3" i="2"/>
  <c r="Q21" i="2"/>
  <c r="Q20" i="2"/>
  <c r="Q19" i="2"/>
  <c r="Q18" i="2"/>
  <c r="Q15" i="2"/>
  <c r="Q16" i="2"/>
  <c r="Q14" i="2"/>
  <c r="Z14" i="2"/>
  <c r="Q13" i="2"/>
  <c r="Q12" i="2"/>
  <c r="Q11" i="2"/>
  <c r="Q9" i="2"/>
  <c r="Q10" i="2" s="1"/>
  <c r="Q8" i="2"/>
  <c r="Q7" i="2"/>
  <c r="Q6" i="2"/>
  <c r="Q23" i="2"/>
  <c r="Q5" i="2"/>
  <c r="Q4" i="2"/>
  <c r="Q3" i="2"/>
  <c r="P29" i="2"/>
  <c r="O29" i="2"/>
  <c r="N29" i="2"/>
  <c r="J29" i="2"/>
  <c r="K29" i="2"/>
  <c r="L29" i="2"/>
  <c r="M29" i="2"/>
  <c r="K25" i="2"/>
  <c r="M26" i="2"/>
  <c r="M25" i="2"/>
  <c r="M27" i="2"/>
  <c r="M28" i="2"/>
  <c r="Z29" i="2"/>
  <c r="AA29" i="2"/>
  <c r="AB29" i="2"/>
  <c r="M23" i="2"/>
  <c r="M21" i="2"/>
  <c r="M20" i="2"/>
  <c r="M19" i="2"/>
  <c r="M18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Z11" i="2"/>
  <c r="Z6" i="2"/>
  <c r="Z9" i="2" s="1"/>
  <c r="Z23" i="2"/>
  <c r="Z5" i="2"/>
  <c r="Z18" i="2" s="1"/>
  <c r="AA11" i="2"/>
  <c r="AA6" i="2"/>
  <c r="AA23" i="2"/>
  <c r="AA9" i="2"/>
  <c r="AA5" i="2"/>
  <c r="AA18" i="2" s="1"/>
  <c r="AB23" i="2"/>
  <c r="AB11" i="2"/>
  <c r="AB6" i="2"/>
  <c r="AB9" i="2"/>
  <c r="AB5" i="2"/>
  <c r="J11" i="2"/>
  <c r="J6" i="2"/>
  <c r="J23" i="2"/>
  <c r="J9" i="2"/>
  <c r="J5" i="2"/>
  <c r="J18" i="2" s="1"/>
  <c r="N11" i="2"/>
  <c r="N6" i="2"/>
  <c r="N9" i="2" s="1"/>
  <c r="N23" i="2"/>
  <c r="N5" i="2"/>
  <c r="N18" i="2" s="1"/>
  <c r="K28" i="2"/>
  <c r="L28" i="2" s="1"/>
  <c r="K27" i="2"/>
  <c r="L27" i="2" s="1"/>
  <c r="K26" i="2"/>
  <c r="L26" i="2" s="1"/>
  <c r="L25" i="2"/>
  <c r="O28" i="2"/>
  <c r="P28" i="2" s="1"/>
  <c r="O27" i="2"/>
  <c r="P27" i="2" s="1"/>
  <c r="O26" i="2"/>
  <c r="O25" i="2"/>
  <c r="K11" i="2"/>
  <c r="K6" i="2"/>
  <c r="K9" i="2" s="1"/>
  <c r="K23" i="2"/>
  <c r="K5" i="2"/>
  <c r="O11" i="2"/>
  <c r="O6" i="2"/>
  <c r="O9" i="2" s="1"/>
  <c r="O23" i="2"/>
  <c r="O5" i="2"/>
  <c r="P26" i="2"/>
  <c r="P25" i="2"/>
  <c r="L11" i="2"/>
  <c r="L6" i="2"/>
  <c r="L23" i="2"/>
  <c r="L9" i="2"/>
  <c r="L5" i="2"/>
  <c r="P23" i="2"/>
  <c r="P11" i="2"/>
  <c r="P12" i="2"/>
  <c r="P21" i="2" s="1"/>
  <c r="P19" i="2"/>
  <c r="P10" i="2"/>
  <c r="P9" i="2"/>
  <c r="P6" i="2"/>
  <c r="P18" i="2"/>
  <c r="P5" i="2"/>
  <c r="L8" i="1"/>
  <c r="L7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F6" i="2" l="1"/>
  <c r="AD10" i="2"/>
  <c r="AN5" i="2"/>
  <c r="AD12" i="2"/>
  <c r="AD19" i="2"/>
  <c r="AK5" i="2"/>
  <c r="AK18" i="2" s="1"/>
  <c r="AL5" i="2"/>
  <c r="AL18" i="2" s="1"/>
  <c r="AE5" i="2"/>
  <c r="AF5" i="2"/>
  <c r="AF18" i="2" s="1"/>
  <c r="AG5" i="2"/>
  <c r="AG18" i="2" s="1"/>
  <c r="AI5" i="2"/>
  <c r="AI18" i="2" s="1"/>
  <c r="AH5" i="2"/>
  <c r="AH18" i="2" s="1"/>
  <c r="AJ5" i="2"/>
  <c r="AJ18" i="2" s="1"/>
  <c r="AF16" i="2"/>
  <c r="AC15" i="2"/>
  <c r="Z10" i="2"/>
  <c r="Z12" i="2" s="1"/>
  <c r="AA10" i="2"/>
  <c r="AA19" i="2" s="1"/>
  <c r="AB10" i="2"/>
  <c r="AB19" i="2" s="1"/>
  <c r="AB18" i="2"/>
  <c r="J10" i="2"/>
  <c r="J19" i="2" s="1"/>
  <c r="N10" i="2"/>
  <c r="N12" i="2"/>
  <c r="N19" i="2"/>
  <c r="K10" i="2"/>
  <c r="K19" i="2" s="1"/>
  <c r="K18" i="2"/>
  <c r="O10" i="2"/>
  <c r="O12" i="2" s="1"/>
  <c r="O18" i="2"/>
  <c r="L10" i="2"/>
  <c r="L19" i="2"/>
  <c r="L12" i="2"/>
  <c r="L18" i="2"/>
  <c r="P14" i="2"/>
  <c r="AF9" i="2" l="1"/>
  <c r="AF10" i="2" s="1"/>
  <c r="AG6" i="2"/>
  <c r="AN18" i="2"/>
  <c r="AE18" i="2"/>
  <c r="AE10" i="2"/>
  <c r="AD13" i="2"/>
  <c r="AD21" i="2" s="1"/>
  <c r="AD14" i="2"/>
  <c r="AG16" i="2"/>
  <c r="Z19" i="2"/>
  <c r="Z21" i="2"/>
  <c r="AA12" i="2"/>
  <c r="AA21" i="2" s="1"/>
  <c r="AB12" i="2"/>
  <c r="AB21" i="2" s="1"/>
  <c r="J12" i="2"/>
  <c r="J21" i="2" s="1"/>
  <c r="N21" i="2"/>
  <c r="N14" i="2"/>
  <c r="K12" i="2"/>
  <c r="K21" i="2"/>
  <c r="K14" i="2"/>
  <c r="O19" i="2"/>
  <c r="O21" i="2"/>
  <c r="O14" i="2"/>
  <c r="L21" i="2"/>
  <c r="L14" i="2"/>
  <c r="P15" i="2"/>
  <c r="P20" i="2"/>
  <c r="AG9" i="2" l="1"/>
  <c r="AG10" i="2" s="1"/>
  <c r="AH6" i="2"/>
  <c r="AD15" i="2"/>
  <c r="AD20" i="2"/>
  <c r="AF19" i="2"/>
  <c r="AF12" i="2"/>
  <c r="AE19" i="2"/>
  <c r="AE12" i="2"/>
  <c r="AH16" i="2"/>
  <c r="Z20" i="2"/>
  <c r="Z15" i="2"/>
  <c r="AA14" i="2"/>
  <c r="AA20" i="2" s="1"/>
  <c r="AB14" i="2"/>
  <c r="AB20" i="2"/>
  <c r="AB15" i="2"/>
  <c r="J14" i="2"/>
  <c r="J15" i="2" s="1"/>
  <c r="N20" i="2"/>
  <c r="N15" i="2"/>
  <c r="K20" i="2"/>
  <c r="K15" i="2"/>
  <c r="O20" i="2"/>
  <c r="O15" i="2"/>
  <c r="L20" i="2"/>
  <c r="L15" i="2"/>
  <c r="AI6" i="2" l="1"/>
  <c r="AH9" i="2"/>
  <c r="AH10" i="2" s="1"/>
  <c r="AG19" i="2"/>
  <c r="AG12" i="2"/>
  <c r="AG13" i="2" s="1"/>
  <c r="AG21" i="2" s="1"/>
  <c r="AF13" i="2"/>
  <c r="AF21" i="2" s="1"/>
  <c r="AG14" i="2"/>
  <c r="AE13" i="2"/>
  <c r="AE21" i="2" s="1"/>
  <c r="AI16" i="2"/>
  <c r="AA15" i="2"/>
  <c r="J20" i="2"/>
  <c r="AH19" i="2" l="1"/>
  <c r="AH12" i="2"/>
  <c r="AJ6" i="2"/>
  <c r="AI9" i="2"/>
  <c r="AI10" i="2" s="1"/>
  <c r="AE14" i="2"/>
  <c r="AE20" i="2" s="1"/>
  <c r="AG20" i="2"/>
  <c r="AG15" i="2"/>
  <c r="AF14" i="2"/>
  <c r="AJ16" i="2"/>
  <c r="AI12" i="2" l="1"/>
  <c r="AI19" i="2"/>
  <c r="AK6" i="2"/>
  <c r="AJ9" i="2"/>
  <c r="AJ10" i="2" s="1"/>
  <c r="AH13" i="2"/>
  <c r="AH21" i="2" s="1"/>
  <c r="AH14" i="2"/>
  <c r="AE15" i="2"/>
  <c r="AF20" i="2"/>
  <c r="AF15" i="2"/>
  <c r="AK16" i="2"/>
  <c r="AJ12" i="2" l="1"/>
  <c r="AJ19" i="2"/>
  <c r="AH20" i="2"/>
  <c r="AH15" i="2"/>
  <c r="AL6" i="2"/>
  <c r="AK9" i="2"/>
  <c r="AK10" i="2" s="1"/>
  <c r="AI13" i="2"/>
  <c r="AI21" i="2" s="1"/>
  <c r="AL16" i="2"/>
  <c r="AM6" i="2" l="1"/>
  <c r="AL9" i="2"/>
  <c r="AL10" i="2" s="1"/>
  <c r="AI14" i="2"/>
  <c r="AK19" i="2"/>
  <c r="AK12" i="2"/>
  <c r="AJ13" i="2"/>
  <c r="AJ21" i="2" s="1"/>
  <c r="AM16" i="2"/>
  <c r="AK13" i="2" l="1"/>
  <c r="AK21" i="2" s="1"/>
  <c r="AK14" i="2"/>
  <c r="AI20" i="2"/>
  <c r="AI15" i="2"/>
  <c r="AJ14" i="2"/>
  <c r="AL19" i="2"/>
  <c r="AL12" i="2"/>
  <c r="AN6" i="2"/>
  <c r="AN9" i="2" s="1"/>
  <c r="AN10" i="2" s="1"/>
  <c r="AM9" i="2"/>
  <c r="AM10" i="2" s="1"/>
  <c r="AM12" i="2" l="1"/>
  <c r="AM19" i="2"/>
  <c r="AL13" i="2"/>
  <c r="AL21" i="2" s="1"/>
  <c r="AK20" i="2"/>
  <c r="AK15" i="2"/>
  <c r="AN19" i="2"/>
  <c r="AN12" i="2"/>
  <c r="AJ20" i="2"/>
  <c r="AJ15" i="2"/>
  <c r="AN13" i="2" l="1"/>
  <c r="AN21" i="2" s="1"/>
  <c r="AN14" i="2"/>
  <c r="AL14" i="2"/>
  <c r="AM13" i="2"/>
  <c r="AM21" i="2" s="1"/>
  <c r="AM14" i="2"/>
  <c r="AN15" i="2" l="1"/>
  <c r="AN20" i="2"/>
  <c r="AM20" i="2"/>
  <c r="AM15" i="2"/>
  <c r="AL20" i="2"/>
  <c r="AL15" i="2"/>
</calcChain>
</file>

<file path=xl/sharedStrings.xml><?xml version="1.0" encoding="utf-8"?>
<sst xmlns="http://schemas.openxmlformats.org/spreadsheetml/2006/main" count="46" uniqueCount="45">
  <si>
    <t>Revenue</t>
  </si>
  <si>
    <t>COGS</t>
  </si>
  <si>
    <t>Gross profit</t>
  </si>
  <si>
    <t>SG&amp;A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</si>
  <si>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</si>
  <si>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</si>
  <si>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</si>
  <si>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</si>
  <si>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</si>
  <si>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</si>
  <si>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</si>
  <si>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</si>
  <si>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</si>
  <si>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</si>
  <si>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</si>
  <si>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</si>
  <si>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</si>
  <si>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</si>
  <si>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</si>
  <si>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</si>
  <si>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</si>
  <si>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</si>
  <si>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</si>
  <si>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</si>
  <si>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</si>
  <si>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</si>
  <si>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</si>
  <si>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</si>
  <si>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</si>
  <si>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</si>
  <si>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</si>
  <si>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</si>
  <si>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</si>
  <si>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</si>
  <si>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</si>
  <si>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</si>
  <si>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</si>
  <si>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</si>
  <si>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</si>
  <si>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G&amp;A</t>
  </si>
  <si>
    <t>CFFO</t>
  </si>
  <si>
    <t>SBC</t>
  </si>
  <si>
    <t>CapEx</t>
  </si>
  <si>
    <t>Software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</si>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</sst>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3]d/mmm;@"/>
    <numFmt numFmtId="167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6" fontId="0" fillId="0" borderId="0" xfId="0" applyNumberFormat="1"/>
    <xf numFmtId="3" fontId="0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0</xdr:rowOff>
    </xdr:from>
    <xdr:to>
      <xdr:col>16</xdr:col>
      <xdr:colOff>28575</xdr:colOff>
      <xdr:row>36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0428D46-1DA6-1377-223A-1C475674D438}"/>
            </a:ext>
          </a:extLst>
        </xdr:cNvPr>
        <xdr:cNvCxnSpPr/>
      </xdr:nvCxnSpPr>
      <xdr:spPr>
        <a:xfrm>
          <a:off x="10287000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36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7CEDD4-BD25-4CA1-9456-F8F6B69D3D62}"/>
            </a:ext>
          </a:extLst>
        </xdr:cNvPr>
        <xdr:cNvCxnSpPr/>
      </xdr:nvCxnSpPr>
      <xdr:spPr>
        <a:xfrm>
          <a:off x="17592675" y="0"/>
          <a:ext cx="0" cy="58388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9A98-754E-4FAE-A489-CD3E6B0B80F1}">
  <dimension ref="K3:L10"/>
  <sheetViews>
    <sheetView workbookViewId="0">
      <selection activeCell="K12" sqref="K12"/>
    </sheetView>
  </sheetViews>
  <sheetFormatPr defaultRowHeight="12.75" x14ac:dyDescent="0.2"/>
  <sheetData>
    <row r="3" spans="11:12" x14ac:dyDescent="0.2">
      <c r="K3" t="s">
        <v>34</v>
      </c>
      <c r="L3" s="5">
        <v>10.82</v>
      </c>
    </row>
    <row r="4" spans="11:12" x14ac:dyDescent="0.2">
      <c r="K4" t="s">
        <v>12</v>
      </c>
      <c r="L4" s="1">
        <v>172.16672299999999</v>
      </c>
    </row>
    <row r="5" spans="11:12" x14ac:dyDescent="0.2">
      <c r="K5" t="s">
        <v>35</v>
      </c>
      <c r="L5" s="1">
        <f>+L3*L4</f>
        <v>1862.84394286</v>
      </c>
    </row>
    <row r="6" spans="11:12" x14ac:dyDescent="0.2">
      <c r="K6" t="s">
        <v>36</v>
      </c>
      <c r="L6" s="1">
        <v>1243.866</v>
      </c>
    </row>
    <row r="7" spans="11:12" x14ac:dyDescent="0.2">
      <c r="K7" t="s">
        <v>37</v>
      </c>
      <c r="L7" s="1">
        <f>550.723+990.551</f>
        <v>1541.2739999999999</v>
      </c>
    </row>
    <row r="8" spans="11:12" x14ac:dyDescent="0.2">
      <c r="K8" t="s">
        <v>38</v>
      </c>
      <c r="L8" s="1">
        <f>+L5-L6+L7</f>
        <v>2160.2519428599999</v>
      </c>
    </row>
    <row r="9" spans="11:12" x14ac:dyDescent="0.2">
      <c r="L9">
        <v>194</v>
      </c>
    </row>
    <row r="10" spans="11:12" x14ac:dyDescent="0.2">
      <c r="L10" s="10">
        <f>+L8/L9</f>
        <v>11.135319293092783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9B3D-5D31-4965-A2C7-05FB48A82FAE}">
  <dimension ref="A1:AN29"/>
  <sheetViews>
    <sheetView tabSelected="1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A35" sqref="AA35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0" s="8" customFormat="1" x14ac:dyDescent="0.2">
      <c r="I1" s="8">
        <v>45657</v>
      </c>
      <c r="J1" s="8">
        <v>45382</v>
      </c>
      <c r="K1" s="8">
        <v>45473</v>
      </c>
      <c r="L1" s="8">
        <v>45565</v>
      </c>
      <c r="M1" s="8">
        <v>45657</v>
      </c>
      <c r="N1" s="8">
        <v>45382</v>
      </c>
      <c r="O1" s="8">
        <v>45473</v>
      </c>
      <c r="P1" s="8">
        <v>45565</v>
      </c>
      <c r="Q1" s="8">
        <v>45657</v>
      </c>
    </row>
    <row r="2" spans="1:40" x14ac:dyDescent="0.2">
      <c r="A2" s="3"/>
      <c r="B2" s="3" t="s">
        <v>18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19</v>
      </c>
      <c r="H2" s="3" t="s">
        <v>20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  <c r="AN2" s="2">
        <v>2035</v>
      </c>
    </row>
    <row r="3" spans="1:40" s="7" customFormat="1" x14ac:dyDescent="0.2">
      <c r="A3" s="7" t="s">
        <v>0</v>
      </c>
      <c r="J3" s="7">
        <v>629.24400000000003</v>
      </c>
      <c r="K3" s="7">
        <v>652.40599999999995</v>
      </c>
      <c r="L3" s="7">
        <v>660.23800000000006</v>
      </c>
      <c r="M3" s="7">
        <f>+AB3-SUM(J3:L3)</f>
        <v>660.52699999999982</v>
      </c>
      <c r="N3" s="7">
        <v>646.13099999999997</v>
      </c>
      <c r="O3" s="7">
        <v>642.44399999999996</v>
      </c>
      <c r="P3" s="7">
        <v>640.50800000000004</v>
      </c>
      <c r="Q3" s="7">
        <f>+M3*1.025</f>
        <v>677.04017499999975</v>
      </c>
      <c r="Z3" s="7">
        <v>2032.7070000000001</v>
      </c>
      <c r="AA3" s="7">
        <v>2406.84</v>
      </c>
      <c r="AB3" s="7">
        <v>2602.415</v>
      </c>
      <c r="AC3" s="7">
        <f>+SUM(N3:Q3)</f>
        <v>2606.1231749999997</v>
      </c>
      <c r="AD3" s="7">
        <f>+AC3*1.05</f>
        <v>2736.4293337499998</v>
      </c>
      <c r="AE3" s="7">
        <f t="shared" ref="AE3:AM3" si="1">+AD3*1.05</f>
        <v>2873.2508004374999</v>
      </c>
      <c r="AF3" s="7">
        <f t="shared" si="1"/>
        <v>3016.9133404593749</v>
      </c>
      <c r="AG3" s="7">
        <f t="shared" si="1"/>
        <v>3167.7590074823438</v>
      </c>
      <c r="AH3" s="7">
        <f t="shared" si="1"/>
        <v>3326.1469578564611</v>
      </c>
      <c r="AI3" s="7">
        <f t="shared" si="1"/>
        <v>3492.4543057492842</v>
      </c>
      <c r="AJ3" s="7">
        <f t="shared" si="1"/>
        <v>3667.0770210367486</v>
      </c>
      <c r="AK3" s="7">
        <f t="shared" si="1"/>
        <v>3850.4308720885861</v>
      </c>
      <c r="AL3" s="7">
        <f t="shared" si="1"/>
        <v>4042.9524156930156</v>
      </c>
      <c r="AM3" s="7">
        <f t="shared" si="1"/>
        <v>4245.1000364776664</v>
      </c>
      <c r="AN3" s="7">
        <f t="shared" ref="AN3" si="2">+AM3*1.05</f>
        <v>4457.3550383015499</v>
      </c>
    </row>
    <row r="4" spans="1:40" x14ac:dyDescent="0.2">
      <c r="A4" s="1" t="s">
        <v>1</v>
      </c>
      <c r="J4" s="1">
        <v>190.107</v>
      </c>
      <c r="K4" s="1">
        <v>190.54</v>
      </c>
      <c r="L4" s="1">
        <v>185.96</v>
      </c>
      <c r="M4" s="9">
        <f>+AB4-SUM(J4:L4)</f>
        <v>193.42399999999998</v>
      </c>
      <c r="N4" s="1">
        <v>194.53800000000001</v>
      </c>
      <c r="O4" s="1">
        <v>188.059</v>
      </c>
      <c r="P4" s="1">
        <v>179.745</v>
      </c>
      <c r="Q4" s="1">
        <f>+M4*1.025</f>
        <v>198.25959999999995</v>
      </c>
      <c r="Z4" s="1">
        <v>650.25800000000004</v>
      </c>
      <c r="AA4" s="1">
        <v>743.98699999999997</v>
      </c>
      <c r="AB4" s="1">
        <v>760.03099999999995</v>
      </c>
      <c r="AC4" s="9">
        <f>+SUM(N4:Q4)</f>
        <v>760.60159999999996</v>
      </c>
      <c r="AD4" s="1">
        <f>+AC4*1.04</f>
        <v>791.02566400000001</v>
      </c>
      <c r="AE4" s="1">
        <f t="shared" ref="AE4:AM4" si="3">+AD4*1.04</f>
        <v>822.66669056000001</v>
      </c>
      <c r="AF4" s="1">
        <f t="shared" si="3"/>
        <v>855.57335818240006</v>
      </c>
      <c r="AG4" s="1">
        <f t="shared" si="3"/>
        <v>889.79629250969606</v>
      </c>
      <c r="AH4" s="1">
        <f t="shared" si="3"/>
        <v>925.38814421008396</v>
      </c>
      <c r="AI4" s="1">
        <f t="shared" si="3"/>
        <v>962.4036699784873</v>
      </c>
      <c r="AJ4" s="1">
        <f t="shared" si="3"/>
        <v>1000.8998167776268</v>
      </c>
      <c r="AK4" s="1">
        <f t="shared" si="3"/>
        <v>1040.935809448732</v>
      </c>
      <c r="AL4" s="1">
        <f t="shared" si="3"/>
        <v>1082.5732418266814</v>
      </c>
      <c r="AM4" s="1">
        <f t="shared" si="3"/>
        <v>1125.8761714997486</v>
      </c>
      <c r="AN4" s="1">
        <f t="shared" ref="AN4" si="4">+AM4*1.04</f>
        <v>1170.9112183597385</v>
      </c>
    </row>
    <row r="5" spans="1:40" s="7" customFormat="1" x14ac:dyDescent="0.2">
      <c r="A5" s="7" t="s">
        <v>2</v>
      </c>
      <c r="J5" s="7">
        <f>+J3-J4</f>
        <v>439.13700000000006</v>
      </c>
      <c r="K5" s="7">
        <f>+K3-K4</f>
        <v>461.86599999999999</v>
      </c>
      <c r="L5" s="7">
        <f>+L3-L4</f>
        <v>474.27800000000002</v>
      </c>
      <c r="M5" s="7">
        <f>+M3-M4</f>
        <v>467.10299999999984</v>
      </c>
      <c r="N5" s="7">
        <f>+N3-N4</f>
        <v>451.59299999999996</v>
      </c>
      <c r="O5" s="7">
        <f>+O3-O4</f>
        <v>454.38499999999999</v>
      </c>
      <c r="P5" s="7">
        <f>+P3-P4</f>
        <v>460.76300000000003</v>
      </c>
      <c r="Q5" s="7">
        <f>+Q3-Q4</f>
        <v>478.78057499999977</v>
      </c>
      <c r="Z5" s="7">
        <f>+Z3-Z4</f>
        <v>1382.4490000000001</v>
      </c>
      <c r="AA5" s="7">
        <f>+AA3-AA4</f>
        <v>1662.8530000000001</v>
      </c>
      <c r="AB5" s="7">
        <f>+AB3-AB4</f>
        <v>1842.384</v>
      </c>
      <c r="AC5" s="7">
        <f>+AC3-AC4</f>
        <v>1845.5215749999998</v>
      </c>
      <c r="AD5" s="7">
        <f t="shared" ref="AD5:AN5" si="5">+AD3-AD4</f>
        <v>1945.4036697499998</v>
      </c>
      <c r="AE5" s="7">
        <f t="shared" si="5"/>
        <v>2050.5841098774999</v>
      </c>
      <c r="AF5" s="7">
        <f t="shared" si="5"/>
        <v>2161.3399822769748</v>
      </c>
      <c r="AG5" s="7">
        <f t="shared" si="5"/>
        <v>2277.9627149726475</v>
      </c>
      <c r="AH5" s="7">
        <f t="shared" si="5"/>
        <v>2400.7588136463773</v>
      </c>
      <c r="AI5" s="7">
        <f t="shared" si="5"/>
        <v>2530.0506357707968</v>
      </c>
      <c r="AJ5" s="7">
        <f t="shared" si="5"/>
        <v>2666.1772042591219</v>
      </c>
      <c r="AK5" s="7">
        <f t="shared" si="5"/>
        <v>2809.495062639854</v>
      </c>
      <c r="AL5" s="7">
        <f t="shared" si="5"/>
        <v>2960.379173866334</v>
      </c>
      <c r="AM5" s="7">
        <f t="shared" si="5"/>
        <v>3119.2238649779179</v>
      </c>
      <c r="AN5" s="7">
        <f t="shared" si="5"/>
        <v>3286.4438199418114</v>
      </c>
    </row>
    <row r="6" spans="1:40" x14ac:dyDescent="0.2">
      <c r="A6" s="1" t="s">
        <v>3</v>
      </c>
      <c r="J6" s="1">
        <f>176.79+54.49</f>
        <v>231.28</v>
      </c>
      <c r="K6" s="1">
        <f>178.756+53.53</f>
        <v>232.286</v>
      </c>
      <c r="L6" s="1">
        <f>186.152+52.309</f>
        <v>238.46099999999998</v>
      </c>
      <c r="M6" s="9">
        <f t="shared" ref="M6:M8" si="6">+AB6-SUM(J6:L6)</f>
        <v>200.60699999999997</v>
      </c>
      <c r="N6" s="1">
        <f>183.329+54.364</f>
        <v>237.69300000000001</v>
      </c>
      <c r="O6" s="1">
        <f>170.27+50.438</f>
        <v>220.70800000000003</v>
      </c>
      <c r="P6" s="1">
        <f>177.462+47.465</f>
        <v>224.92699999999999</v>
      </c>
      <c r="Q6" s="1">
        <f>+M6*1.01</f>
        <v>202.61306999999996</v>
      </c>
      <c r="Z6" s="1">
        <f>416.726+250.581</f>
        <v>667.30700000000002</v>
      </c>
      <c r="AA6" s="1">
        <f>623.536+227.172</f>
        <v>850.70799999999997</v>
      </c>
      <c r="AB6" s="1">
        <f>688.854+213.78</f>
        <v>902.63400000000001</v>
      </c>
      <c r="AC6" s="9">
        <f t="shared" ref="AC6:AC8" si="7">+SUM(N6:Q6)</f>
        <v>885.94107000000008</v>
      </c>
      <c r="AD6" s="1">
        <f>+AC6*1.03</f>
        <v>912.51930210000012</v>
      </c>
      <c r="AE6" s="1">
        <f t="shared" ref="AE6:AN6" si="8">+AD6*1.03</f>
        <v>939.89488116300015</v>
      </c>
      <c r="AF6" s="1">
        <f t="shared" si="8"/>
        <v>968.09172759789021</v>
      </c>
      <c r="AG6" s="1">
        <f t="shared" si="8"/>
        <v>997.13447942582695</v>
      </c>
      <c r="AH6" s="1">
        <f t="shared" si="8"/>
        <v>1027.0485138086017</v>
      </c>
      <c r="AI6" s="1">
        <f t="shared" si="8"/>
        <v>1057.8599692228597</v>
      </c>
      <c r="AJ6" s="1">
        <f t="shared" si="8"/>
        <v>1089.5957682995456</v>
      </c>
      <c r="AK6" s="1">
        <f t="shared" si="8"/>
        <v>1122.283641348532</v>
      </c>
      <c r="AL6" s="1">
        <f t="shared" si="8"/>
        <v>1155.9521505889879</v>
      </c>
      <c r="AM6" s="1">
        <f t="shared" si="8"/>
        <v>1190.6307151066576</v>
      </c>
      <c r="AN6" s="1">
        <f t="shared" si="8"/>
        <v>1226.3496365598573</v>
      </c>
    </row>
    <row r="7" spans="1:40" x14ac:dyDescent="0.2">
      <c r="A7" s="1" t="s">
        <v>4</v>
      </c>
      <c r="J7" s="1">
        <v>86.984999999999999</v>
      </c>
      <c r="K7" s="1">
        <v>87.308999999999997</v>
      </c>
      <c r="L7" s="1">
        <v>74.289000000000001</v>
      </c>
      <c r="M7" s="9">
        <f t="shared" si="6"/>
        <v>99.938000000000045</v>
      </c>
      <c r="N7" s="1">
        <v>81.388000000000005</v>
      </c>
      <c r="O7" s="1">
        <v>76.751000000000005</v>
      </c>
      <c r="P7" s="1">
        <v>72.382999999999996</v>
      </c>
      <c r="Q7" s="1">
        <f>+M7*1.01</f>
        <v>100.93738000000005</v>
      </c>
      <c r="Z7" s="1">
        <v>311.88400000000001</v>
      </c>
      <c r="AA7" s="1">
        <v>333.62900000000002</v>
      </c>
      <c r="AB7" s="1">
        <v>348.52100000000002</v>
      </c>
      <c r="AC7" s="9">
        <f t="shared" si="7"/>
        <v>331.45938000000001</v>
      </c>
      <c r="AD7" s="1">
        <f>+AC7*1.04</f>
        <v>344.7177552</v>
      </c>
      <c r="AE7" s="1">
        <f t="shared" ref="AE7:AM7" si="9">+AD7*1.04</f>
        <v>358.506465408</v>
      </c>
      <c r="AF7" s="1">
        <f t="shared" si="9"/>
        <v>372.84672402432</v>
      </c>
      <c r="AG7" s="1">
        <f t="shared" si="9"/>
        <v>387.76059298529282</v>
      </c>
      <c r="AH7" s="1">
        <f t="shared" si="9"/>
        <v>403.27101670470455</v>
      </c>
      <c r="AI7" s="1">
        <f t="shared" si="9"/>
        <v>419.40185737289272</v>
      </c>
      <c r="AJ7" s="1">
        <f t="shared" si="9"/>
        <v>436.17793166780842</v>
      </c>
      <c r="AK7" s="1">
        <f t="shared" si="9"/>
        <v>453.62504893452075</v>
      </c>
      <c r="AL7" s="1">
        <f t="shared" si="9"/>
        <v>471.77005089190158</v>
      </c>
      <c r="AM7" s="1">
        <f t="shared" si="9"/>
        <v>490.64085292757767</v>
      </c>
      <c r="AN7" s="1">
        <f t="shared" ref="AN7" si="10">+AM7*1.04</f>
        <v>510.26648704468079</v>
      </c>
    </row>
    <row r="8" spans="1:40" x14ac:dyDescent="0.2">
      <c r="A8" s="1" t="s">
        <v>39</v>
      </c>
      <c r="J8" s="1">
        <v>114.145</v>
      </c>
      <c r="K8" s="1">
        <v>125.84099999999999</v>
      </c>
      <c r="L8" s="1">
        <v>115.71599999999999</v>
      </c>
      <c r="M8" s="9">
        <f t="shared" si="6"/>
        <v>108.95699999999999</v>
      </c>
      <c r="N8" s="1">
        <v>111.697</v>
      </c>
      <c r="O8" s="1">
        <v>109.55200000000001</v>
      </c>
      <c r="P8" s="1">
        <v>114.245</v>
      </c>
      <c r="Q8" s="1">
        <f>+M8*1.01</f>
        <v>110.04656999999999</v>
      </c>
      <c r="Z8" s="1">
        <v>438.00700000000001</v>
      </c>
      <c r="AA8" s="1">
        <v>449.85500000000002</v>
      </c>
      <c r="AB8" s="1">
        <v>464.65899999999999</v>
      </c>
      <c r="AC8" s="9">
        <f t="shared" si="7"/>
        <v>445.54057</v>
      </c>
      <c r="AD8" s="1">
        <f>+AC8*1.04</f>
        <v>463.3621928</v>
      </c>
      <c r="AE8" s="1">
        <f t="shared" ref="AE8:AM8" si="11">+AD8*1.04</f>
        <v>481.89668051200005</v>
      </c>
      <c r="AF8" s="1">
        <f t="shared" si="11"/>
        <v>501.17254773248004</v>
      </c>
      <c r="AG8" s="1">
        <f t="shared" si="11"/>
        <v>521.21944964177931</v>
      </c>
      <c r="AH8" s="1">
        <f t="shared" si="11"/>
        <v>542.06822762745048</v>
      </c>
      <c r="AI8" s="1">
        <f t="shared" si="11"/>
        <v>563.7509567325485</v>
      </c>
      <c r="AJ8" s="1">
        <f t="shared" si="11"/>
        <v>586.30099500185042</v>
      </c>
      <c r="AK8" s="1">
        <f t="shared" si="11"/>
        <v>609.75303480192451</v>
      </c>
      <c r="AL8" s="1">
        <f t="shared" si="11"/>
        <v>634.14315619400156</v>
      </c>
      <c r="AM8" s="1">
        <f t="shared" si="11"/>
        <v>659.50888244176167</v>
      </c>
      <c r="AN8" s="1">
        <f t="shared" ref="AN8" si="12">+AM8*1.04</f>
        <v>685.88923773943213</v>
      </c>
    </row>
    <row r="9" spans="1:40" x14ac:dyDescent="0.2">
      <c r="A9" s="1" t="s">
        <v>5</v>
      </c>
      <c r="J9" s="1">
        <f>+SUM(J6:J8)</f>
        <v>432.40999999999997</v>
      </c>
      <c r="K9" s="1">
        <f>+SUM(K6:K8)</f>
        <v>445.43600000000004</v>
      </c>
      <c r="L9" s="1">
        <f>+SUM(L6:L8)</f>
        <v>428.46600000000001</v>
      </c>
      <c r="M9" s="1">
        <f>+SUM(M6:M8)</f>
        <v>409.50200000000001</v>
      </c>
      <c r="N9" s="1">
        <f>+SUM(N6:N8)</f>
        <v>430.77800000000002</v>
      </c>
      <c r="O9" s="1">
        <f>+SUM(O6:O8)</f>
        <v>407.01100000000008</v>
      </c>
      <c r="P9" s="1">
        <f>+SUM(P6:P8)</f>
        <v>411.55500000000001</v>
      </c>
      <c r="Q9" s="1">
        <f>+SUM(Q6:Q8)</f>
        <v>413.59701999999999</v>
      </c>
      <c r="Z9" s="1">
        <f>+SUM(Z6:Z8)</f>
        <v>1417.1980000000001</v>
      </c>
      <c r="AA9" s="1">
        <f>+SUM(AA6:AA8)</f>
        <v>1634.192</v>
      </c>
      <c r="AB9" s="1">
        <f>+SUM(AB6:AB8)</f>
        <v>1715.8139999999999</v>
      </c>
      <c r="AC9" s="1">
        <f>+SUM(AC6:AC8)</f>
        <v>1662.9410200000002</v>
      </c>
      <c r="AD9" s="1">
        <f t="shared" ref="AD9:AN9" si="13">+SUM(AD6:AD8)</f>
        <v>1720.5992501000001</v>
      </c>
      <c r="AE9" s="1">
        <f t="shared" si="13"/>
        <v>1780.2980270830003</v>
      </c>
      <c r="AF9" s="1">
        <f t="shared" si="13"/>
        <v>1842.1109993546904</v>
      </c>
      <c r="AG9" s="1">
        <f t="shared" si="13"/>
        <v>1906.1145220528992</v>
      </c>
      <c r="AH9" s="1">
        <f t="shared" si="13"/>
        <v>1972.3877581407569</v>
      </c>
      <c r="AI9" s="1">
        <f t="shared" si="13"/>
        <v>2041.0127833283009</v>
      </c>
      <c r="AJ9" s="1">
        <f t="shared" si="13"/>
        <v>2112.0746949692048</v>
      </c>
      <c r="AK9" s="1">
        <f t="shared" si="13"/>
        <v>2185.6617250849772</v>
      </c>
      <c r="AL9" s="1">
        <f t="shared" si="13"/>
        <v>2261.8653576748911</v>
      </c>
      <c r="AM9" s="1">
        <f t="shared" si="13"/>
        <v>2340.780450475997</v>
      </c>
      <c r="AN9" s="1">
        <f t="shared" si="13"/>
        <v>2422.5053613439704</v>
      </c>
    </row>
    <row r="10" spans="1:40" s="7" customFormat="1" x14ac:dyDescent="0.2">
      <c r="A10" s="7" t="s">
        <v>6</v>
      </c>
      <c r="J10" s="7">
        <f>+J5-J9</f>
        <v>6.7270000000000891</v>
      </c>
      <c r="K10" s="7">
        <f>+K5-K9</f>
        <v>16.42999999999995</v>
      </c>
      <c r="L10" s="7">
        <f>+L5-L9</f>
        <v>45.812000000000012</v>
      </c>
      <c r="M10" s="7">
        <f>+M5-M9</f>
        <v>57.600999999999829</v>
      </c>
      <c r="N10" s="7">
        <f>+N5-N9</f>
        <v>20.814999999999941</v>
      </c>
      <c r="O10" s="7">
        <f>+O5-O9</f>
        <v>47.37399999999991</v>
      </c>
      <c r="P10" s="7">
        <f>+P5-P9</f>
        <v>49.208000000000027</v>
      </c>
      <c r="Q10" s="7">
        <f>+Q5-Q9</f>
        <v>65.183554999999785</v>
      </c>
      <c r="Z10" s="7">
        <f>+Z5-Z9</f>
        <v>-34.749000000000024</v>
      </c>
      <c r="AA10" s="7">
        <f>+AA5-AA9</f>
        <v>28.661000000000058</v>
      </c>
      <c r="AB10" s="7">
        <f>+AB5-AB9</f>
        <v>126.57000000000016</v>
      </c>
      <c r="AC10" s="7">
        <f>+AC5-AC9</f>
        <v>182.58055499999955</v>
      </c>
      <c r="AD10" s="7">
        <f t="shared" ref="AD10:AN10" si="14">+AD5-AD9</f>
        <v>224.80441964999977</v>
      </c>
      <c r="AE10" s="7">
        <f t="shared" si="14"/>
        <v>270.28608279449963</v>
      </c>
      <c r="AF10" s="7">
        <f t="shared" si="14"/>
        <v>319.22898292228433</v>
      </c>
      <c r="AG10" s="7">
        <f t="shared" si="14"/>
        <v>371.84819291974827</v>
      </c>
      <c r="AH10" s="7">
        <f t="shared" si="14"/>
        <v>428.37105550562046</v>
      </c>
      <c r="AI10" s="7">
        <f t="shared" si="14"/>
        <v>489.03785244249593</v>
      </c>
      <c r="AJ10" s="7">
        <f t="shared" si="14"/>
        <v>554.10250928991718</v>
      </c>
      <c r="AK10" s="7">
        <f t="shared" si="14"/>
        <v>623.83333755487683</v>
      </c>
      <c r="AL10" s="7">
        <f t="shared" si="14"/>
        <v>698.51381619144286</v>
      </c>
      <c r="AM10" s="7">
        <f t="shared" si="14"/>
        <v>778.44341450192087</v>
      </c>
      <c r="AN10" s="7">
        <f t="shared" si="14"/>
        <v>863.93845859784096</v>
      </c>
    </row>
    <row r="11" spans="1:40" s="9" customFormat="1" x14ac:dyDescent="0.2">
      <c r="A11" s="9" t="s">
        <v>7</v>
      </c>
      <c r="J11" s="9">
        <f>+-8.911+5.263-4.907</f>
        <v>-8.5549999999999997</v>
      </c>
      <c r="K11" s="9">
        <f>+-11.558+5.835+0.207</f>
        <v>-5.516</v>
      </c>
      <c r="L11" s="9">
        <f>+-12.606+5.646+1.792</f>
        <v>-5.1680000000000001</v>
      </c>
      <c r="M11" s="9">
        <f t="shared" ref="M11:M13" si="15">+AB11-SUM(J11:L11)</f>
        <v>-9.705999999999996</v>
      </c>
      <c r="N11" s="9">
        <f>+-13.942+5.649+0.37</f>
        <v>-7.9229999999999992</v>
      </c>
      <c r="O11" s="9">
        <f>+-13.572+5.648+0.563</f>
        <v>-7.3609999999999998</v>
      </c>
      <c r="P11" s="9">
        <f>-15.326+5.66-2.239</f>
        <v>-11.905000000000001</v>
      </c>
      <c r="Q11" s="9">
        <f>+M11*1.01</f>
        <v>-9.8030599999999968</v>
      </c>
      <c r="Z11" s="9">
        <f>-0.776+81.141-5.088</f>
        <v>75.277000000000015</v>
      </c>
      <c r="AA11" s="9">
        <f>-12.674+21.944+0.859</f>
        <v>10.129</v>
      </c>
      <c r="AB11" s="9">
        <f>-46.782+22.282-4.445</f>
        <v>-28.944999999999997</v>
      </c>
      <c r="AC11" s="9">
        <f t="shared" ref="AC11:AC13" si="16">+SUM(N11:Q11)</f>
        <v>-36.992059999999995</v>
      </c>
      <c r="AD11" s="9">
        <f>+AC11*1.01</f>
        <v>-37.361980599999995</v>
      </c>
      <c r="AE11" s="9">
        <f t="shared" ref="AE11:AM11" si="17">+AD11*1.01</f>
        <v>-37.735600405999996</v>
      </c>
      <c r="AF11" s="9">
        <f t="shared" si="17"/>
        <v>-38.112956410059994</v>
      </c>
      <c r="AG11" s="9">
        <f t="shared" si="17"/>
        <v>-38.494085974160591</v>
      </c>
      <c r="AH11" s="9">
        <f t="shared" si="17"/>
        <v>-38.879026833902195</v>
      </c>
      <c r="AI11" s="9">
        <f t="shared" si="17"/>
        <v>-39.267817102241217</v>
      </c>
      <c r="AJ11" s="9">
        <f t="shared" si="17"/>
        <v>-39.660495273263628</v>
      </c>
      <c r="AK11" s="9">
        <f t="shared" si="17"/>
        <v>-40.057100225996265</v>
      </c>
      <c r="AL11" s="9">
        <f t="shared" si="17"/>
        <v>-40.457671228256231</v>
      </c>
      <c r="AM11" s="9">
        <f t="shared" si="17"/>
        <v>-40.862247940538794</v>
      </c>
      <c r="AN11" s="9">
        <f t="shared" ref="AN11" si="18">+AM11*1.01</f>
        <v>-41.270870419944181</v>
      </c>
    </row>
    <row r="12" spans="1:40" x14ac:dyDescent="0.2">
      <c r="A12" s="1" t="s">
        <v>8</v>
      </c>
      <c r="J12" s="1">
        <f>+J10+J11</f>
        <v>-1.8279999999999106</v>
      </c>
      <c r="K12" s="1">
        <f>+K10+K11</f>
        <v>10.91399999999995</v>
      </c>
      <c r="L12" s="1">
        <f>+L10+L11</f>
        <v>40.644000000000013</v>
      </c>
      <c r="M12" s="1">
        <f>+M10+M11</f>
        <v>47.894999999999833</v>
      </c>
      <c r="N12" s="1">
        <f>+N10+N11</f>
        <v>12.891999999999943</v>
      </c>
      <c r="O12" s="1">
        <f>+O10+O11</f>
        <v>40.012999999999913</v>
      </c>
      <c r="P12" s="1">
        <f>+P10+P11</f>
        <v>37.303000000000026</v>
      </c>
      <c r="Q12" s="1">
        <f>+Q10+Q11</f>
        <v>55.38049499999979</v>
      </c>
      <c r="Z12" s="1">
        <f>+Z10+Z11</f>
        <v>40.527999999999992</v>
      </c>
      <c r="AA12" s="1">
        <f>+AA10+AA11</f>
        <v>38.790000000000056</v>
      </c>
      <c r="AB12" s="1">
        <f>+AB10+AB11</f>
        <v>97.625000000000171</v>
      </c>
      <c r="AC12" s="1">
        <f>+AC10+AC11</f>
        <v>145.58849499999957</v>
      </c>
      <c r="AD12" s="1">
        <f t="shared" ref="AD12:AN12" si="19">+AD10+AD11</f>
        <v>187.44243904999979</v>
      </c>
      <c r="AE12" s="1">
        <f t="shared" si="19"/>
        <v>232.55048238849963</v>
      </c>
      <c r="AF12" s="1">
        <f t="shared" si="19"/>
        <v>281.11602651222432</v>
      </c>
      <c r="AG12" s="1">
        <f t="shared" si="19"/>
        <v>333.35410694558766</v>
      </c>
      <c r="AH12" s="1">
        <f t="shared" si="19"/>
        <v>389.49202867171829</v>
      </c>
      <c r="AI12" s="1">
        <f t="shared" si="19"/>
        <v>449.77003534025471</v>
      </c>
      <c r="AJ12" s="1">
        <f t="shared" si="19"/>
        <v>514.4420140166535</v>
      </c>
      <c r="AK12" s="1">
        <f t="shared" si="19"/>
        <v>583.7762373288806</v>
      </c>
      <c r="AL12" s="1">
        <f t="shared" si="19"/>
        <v>658.05614496318663</v>
      </c>
      <c r="AM12" s="1">
        <f t="shared" si="19"/>
        <v>737.58116656138213</v>
      </c>
      <c r="AN12" s="1">
        <f t="shared" si="19"/>
        <v>822.66758817789673</v>
      </c>
    </row>
    <row r="13" spans="1:40" x14ac:dyDescent="0.2">
      <c r="A13" s="1" t="s">
        <v>9</v>
      </c>
      <c r="J13" s="1">
        <v>0.68100000000000005</v>
      </c>
      <c r="K13" s="1">
        <v>-0.95199999999999996</v>
      </c>
      <c r="L13" s="1">
        <v>-2.484</v>
      </c>
      <c r="M13" s="9">
        <f t="shared" si="15"/>
        <v>3.5149999999999997</v>
      </c>
      <c r="N13" s="1">
        <v>2.69</v>
      </c>
      <c r="O13" s="1">
        <v>3.8839999999999999</v>
      </c>
      <c r="P13" s="1">
        <v>0.78</v>
      </c>
      <c r="Q13" s="1">
        <f>+Q12*0.21</f>
        <v>11.629903949999955</v>
      </c>
      <c r="Z13" s="1">
        <v>44.137</v>
      </c>
      <c r="AA13" s="1">
        <v>-3.8119999999999998</v>
      </c>
      <c r="AB13" s="1">
        <v>0.76</v>
      </c>
      <c r="AC13" s="9">
        <f>+SUM(N13:Q13)</f>
        <v>18.983903949999956</v>
      </c>
      <c r="AD13" s="1">
        <f>+AD12*0.21</f>
        <v>39.362912200499956</v>
      </c>
      <c r="AE13" s="1">
        <f t="shared" ref="AE13:AN13" si="20">+AE12*0.21</f>
        <v>48.835601301584923</v>
      </c>
      <c r="AF13" s="1">
        <f t="shared" si="20"/>
        <v>59.034365567567107</v>
      </c>
      <c r="AG13" s="1">
        <f t="shared" si="20"/>
        <v>70.004362458573411</v>
      </c>
      <c r="AH13" s="1">
        <f t="shared" si="20"/>
        <v>81.793326021060835</v>
      </c>
      <c r="AI13" s="1">
        <f t="shared" si="20"/>
        <v>94.451707421453492</v>
      </c>
      <c r="AJ13" s="1">
        <f t="shared" si="20"/>
        <v>108.03282294349724</v>
      </c>
      <c r="AK13" s="1">
        <f t="shared" si="20"/>
        <v>122.59300983906492</v>
      </c>
      <c r="AL13" s="1">
        <f t="shared" si="20"/>
        <v>138.19179044226919</v>
      </c>
      <c r="AM13" s="1">
        <f t="shared" si="20"/>
        <v>154.89204497789024</v>
      </c>
      <c r="AN13" s="1">
        <f t="shared" si="20"/>
        <v>172.76019351735832</v>
      </c>
    </row>
    <row r="14" spans="1:40" s="7" customFormat="1" x14ac:dyDescent="0.2">
      <c r="A14" s="7" t="s">
        <v>10</v>
      </c>
      <c r="J14" s="7">
        <f>+J12-J13</f>
        <v>-2.5089999999999106</v>
      </c>
      <c r="K14" s="7">
        <f>+K12-K13</f>
        <v>11.86599999999995</v>
      </c>
      <c r="L14" s="7">
        <f>+L12-L13</f>
        <v>43.128000000000014</v>
      </c>
      <c r="M14" s="7">
        <f>+M12-M13</f>
        <v>44.379999999999832</v>
      </c>
      <c r="N14" s="7">
        <f>+N12-N13</f>
        <v>10.201999999999943</v>
      </c>
      <c r="O14" s="7">
        <f>+O12-O13</f>
        <v>36.128999999999913</v>
      </c>
      <c r="P14" s="7">
        <f>+P12-P13</f>
        <v>36.523000000000025</v>
      </c>
      <c r="Q14" s="7">
        <f>+Q12-Q13</f>
        <v>43.750591049999834</v>
      </c>
      <c r="Z14" s="7">
        <f>+Z12-Z13</f>
        <v>-3.6090000000000089</v>
      </c>
      <c r="AA14" s="7">
        <f>+AA12-AA13</f>
        <v>42.602000000000054</v>
      </c>
      <c r="AB14" s="7">
        <f>+AB12-AB13</f>
        <v>96.865000000000165</v>
      </c>
      <c r="AC14" s="7">
        <f>+AC12-AC13</f>
        <v>126.60459104999961</v>
      </c>
      <c r="AD14" s="7">
        <f t="shared" ref="AD14:AN14" si="21">+AD12-AD13</f>
        <v>148.07952684949984</v>
      </c>
      <c r="AE14" s="7">
        <f t="shared" si="21"/>
        <v>183.71488108691472</v>
      </c>
      <c r="AF14" s="7">
        <f t="shared" si="21"/>
        <v>222.08166094465722</v>
      </c>
      <c r="AG14" s="7">
        <f t="shared" si="21"/>
        <v>263.34974448701428</v>
      </c>
      <c r="AH14" s="7">
        <f t="shared" si="21"/>
        <v>307.69870265065742</v>
      </c>
      <c r="AI14" s="7">
        <f t="shared" si="21"/>
        <v>355.31832791880123</v>
      </c>
      <c r="AJ14" s="7">
        <f t="shared" si="21"/>
        <v>406.40919107315625</v>
      </c>
      <c r="AK14" s="7">
        <f t="shared" si="21"/>
        <v>461.18322748981569</v>
      </c>
      <c r="AL14" s="7">
        <f t="shared" si="21"/>
        <v>519.86435452091746</v>
      </c>
      <c r="AM14" s="7">
        <f t="shared" si="21"/>
        <v>582.6891215834919</v>
      </c>
      <c r="AN14" s="7">
        <f t="shared" si="21"/>
        <v>649.90739466053844</v>
      </c>
    </row>
    <row r="15" spans="1:40" s="5" customFormat="1" x14ac:dyDescent="0.2">
      <c r="A15" s="5" t="s">
        <v>11</v>
      </c>
      <c r="J15" s="5">
        <f>+J14/J16</f>
        <v>-1.539994204981497E-2</v>
      </c>
      <c r="K15" s="5">
        <f>+K14/K16</f>
        <v>7.2278131415018876E-2</v>
      </c>
      <c r="L15" s="5">
        <f>+L14/L16</f>
        <v>0.26119284278558247</v>
      </c>
      <c r="M15" s="5">
        <f>+M14/M16</f>
        <v>0.26877523564329681</v>
      </c>
      <c r="N15" s="5">
        <f>+N14/N16</f>
        <v>6.0823672721278796E-2</v>
      </c>
      <c r="O15" s="5">
        <f>+O14/O16</f>
        <v>0.21223690596716033</v>
      </c>
      <c r="P15" s="5">
        <f>+P14/P16</f>
        <v>0.2129667160947549</v>
      </c>
      <c r="Q15" s="5">
        <f>+Q14/Q16</f>
        <v>0.25511101780037326</v>
      </c>
      <c r="Z15" s="5">
        <f>+Z14/Z16</f>
        <v>-2.2996144835544137E-2</v>
      </c>
      <c r="AA15" s="5">
        <f>+AA14/AA16</f>
        <v>0.26385952634619936</v>
      </c>
      <c r="AB15" s="5">
        <f>+AB14/AB16</f>
        <v>0.58856512476903255</v>
      </c>
      <c r="AC15" s="5">
        <f>+AC14/AC16</f>
        <v>0.74369074484569142</v>
      </c>
      <c r="AD15" s="5">
        <f t="shared" ref="AD15:AN15" si="22">+AD14/AD16</f>
        <v>0.86983712601394203</v>
      </c>
      <c r="AE15" s="5">
        <f t="shared" si="22"/>
        <v>1.0791635249689127</v>
      </c>
      <c r="AF15" s="5">
        <f t="shared" si="22"/>
        <v>1.3045346497685397</v>
      </c>
      <c r="AG15" s="5">
        <f t="shared" si="22"/>
        <v>1.5469483847953298</v>
      </c>
      <c r="AH15" s="5">
        <f t="shared" si="22"/>
        <v>1.8074595515414451</v>
      </c>
      <c r="AI15" s="5">
        <f t="shared" si="22"/>
        <v>2.0871830141049199</v>
      </c>
      <c r="AJ15" s="5">
        <f t="shared" si="22"/>
        <v>2.3872969496182534</v>
      </c>
      <c r="AK15" s="5">
        <f t="shared" si="22"/>
        <v>2.70904629222166</v>
      </c>
      <c r="AL15" s="5">
        <f t="shared" si="22"/>
        <v>3.0537463596379344</v>
      </c>
      <c r="AM15" s="5">
        <f t="shared" si="22"/>
        <v>3.4227866718733031</v>
      </c>
      <c r="AN15" s="5">
        <f t="shared" si="22"/>
        <v>3.8176349720598863</v>
      </c>
    </row>
    <row r="16" spans="1:40" x14ac:dyDescent="0.2">
      <c r="A16" s="1" t="s">
        <v>12</v>
      </c>
      <c r="J16" s="1">
        <v>162.92269099999999</v>
      </c>
      <c r="K16" s="1">
        <v>164.17137199999999</v>
      </c>
      <c r="L16" s="1">
        <v>165.11937900000001</v>
      </c>
      <c r="M16" s="1">
        <v>165.11937900000001</v>
      </c>
      <c r="N16" s="1">
        <v>167.73074600000001</v>
      </c>
      <c r="O16" s="1">
        <v>170.22958299999999</v>
      </c>
      <c r="P16" s="1">
        <v>171.49628200000001</v>
      </c>
      <c r="Q16" s="1">
        <f>+P16</f>
        <v>171.49628200000001</v>
      </c>
      <c r="Z16" s="1">
        <v>156.93934899999999</v>
      </c>
      <c r="AA16" s="1">
        <v>161.457123</v>
      </c>
      <c r="AB16" s="1">
        <v>164.57821899999999</v>
      </c>
      <c r="AC16" s="1">
        <f>+AVERAGE(N16:Q16)</f>
        <v>170.23822325</v>
      </c>
      <c r="AD16" s="1">
        <f>+AC16</f>
        <v>170.23822325</v>
      </c>
      <c r="AE16" s="1">
        <f t="shared" ref="AE16:AM16" si="23">+AD16</f>
        <v>170.23822325</v>
      </c>
      <c r="AF16" s="1">
        <f t="shared" si="23"/>
        <v>170.23822325</v>
      </c>
      <c r="AG16" s="1">
        <f t="shared" si="23"/>
        <v>170.23822325</v>
      </c>
      <c r="AH16" s="1">
        <f t="shared" si="23"/>
        <v>170.23822325</v>
      </c>
      <c r="AI16" s="1">
        <f t="shared" si="23"/>
        <v>170.23822325</v>
      </c>
      <c r="AJ16" s="1">
        <f t="shared" si="23"/>
        <v>170.23822325</v>
      </c>
      <c r="AK16" s="1">
        <f t="shared" si="23"/>
        <v>170.23822325</v>
      </c>
      <c r="AL16" s="1">
        <f t="shared" si="23"/>
        <v>170.23822325</v>
      </c>
      <c r="AM16" s="1">
        <f t="shared" si="23"/>
        <v>170.23822325</v>
      </c>
      <c r="AN16" s="1">
        <f t="shared" ref="AN16" si="24">+AM16</f>
        <v>170.23822325</v>
      </c>
    </row>
    <row r="18" spans="1:40" s="4" customFormat="1" x14ac:dyDescent="0.2">
      <c r="A18" s="4" t="s">
        <v>13</v>
      </c>
      <c r="J18" s="4">
        <f>+J5/J3</f>
        <v>0.69788031351908009</v>
      </c>
      <c r="K18" s="4">
        <f>+K5/K3</f>
        <v>0.70794260016002308</v>
      </c>
      <c r="L18" s="4">
        <f>+L5/L3</f>
        <v>0.71834399110623737</v>
      </c>
      <c r="M18" s="4">
        <f>+M5/M3</f>
        <v>0.70716715592246793</v>
      </c>
      <c r="N18" s="4">
        <f>+N5/N3</f>
        <v>0.69891864033764051</v>
      </c>
      <c r="O18" s="4">
        <f>+O5/O3</f>
        <v>0.7072756535978233</v>
      </c>
      <c r="P18" s="4">
        <f>+P5/P3</f>
        <v>0.71937118662061994</v>
      </c>
      <c r="Q18" s="4">
        <f>+Q5/Q3</f>
        <v>0.70716715592246793</v>
      </c>
      <c r="Z18" s="4">
        <f>+Z5/Z3</f>
        <v>0.68010244467107162</v>
      </c>
      <c r="AA18" s="4">
        <f>+AA5/AA3</f>
        <v>0.69088639045387312</v>
      </c>
      <c r="AB18" s="4">
        <f>+AB5/AB3</f>
        <v>0.70795165259960458</v>
      </c>
      <c r="AC18" s="4">
        <f>+AC5/AC3</f>
        <v>0.70814825358360123</v>
      </c>
      <c r="AD18" s="4">
        <f t="shared" ref="AD18:AM18" si="25">+AD5/AD3</f>
        <v>0.7109277940256622</v>
      </c>
      <c r="AE18" s="4">
        <f t="shared" si="25"/>
        <v>0.71368086265398922</v>
      </c>
      <c r="AF18" s="4">
        <f t="shared" si="25"/>
        <v>0.71640771158109406</v>
      </c>
      <c r="AG18" s="4">
        <f t="shared" si="25"/>
        <v>0.71910859051841691</v>
      </c>
      <c r="AH18" s="4">
        <f t="shared" si="25"/>
        <v>0.72178374679919399</v>
      </c>
      <c r="AI18" s="4">
        <f t="shared" si="25"/>
        <v>0.72443342540110633</v>
      </c>
      <c r="AJ18" s="4">
        <f t="shared" si="25"/>
        <v>0.72705786896871494</v>
      </c>
      <c r="AK18" s="4">
        <f t="shared" si="25"/>
        <v>0.72965731783567955</v>
      </c>
      <c r="AL18" s="4">
        <f t="shared" si="25"/>
        <v>0.73223201004676819</v>
      </c>
      <c r="AM18" s="4">
        <f t="shared" si="25"/>
        <v>0.73478218137965623</v>
      </c>
      <c r="AN18" s="4">
        <f t="shared" ref="AN18" si="26">+AN5/AN3</f>
        <v>0.73730806536651661</v>
      </c>
    </row>
    <row r="19" spans="1:40" s="4" customFormat="1" x14ac:dyDescent="0.2">
      <c r="A19" s="4" t="s">
        <v>14</v>
      </c>
      <c r="J19" s="4">
        <f>+J10/J3</f>
        <v>1.0690606505584621E-2</v>
      </c>
      <c r="K19" s="4">
        <f>+K10/K3</f>
        <v>2.5183704625647146E-2</v>
      </c>
      <c r="L19" s="4">
        <f>+L10/L3</f>
        <v>6.938709980340424E-2</v>
      </c>
      <c r="M19" s="4">
        <f>+M10/M3</f>
        <v>8.7204610863749463E-2</v>
      </c>
      <c r="N19" s="4">
        <f>+N10/N3</f>
        <v>3.2214829500519154E-2</v>
      </c>
      <c r="O19" s="4">
        <f>+O10/O3</f>
        <v>7.3740279308390944E-2</v>
      </c>
      <c r="P19" s="4">
        <f>+P10/P3</f>
        <v>7.6826518950583012E-2</v>
      </c>
      <c r="Q19" s="4">
        <f>+Q10/Q3</f>
        <v>9.6277233474364815E-2</v>
      </c>
      <c r="Z19" s="4">
        <f>+Z10/Z3</f>
        <v>-1.7094937932520538E-2</v>
      </c>
      <c r="AA19" s="4">
        <f>+AA10/AA3</f>
        <v>1.1908145119742091E-2</v>
      </c>
      <c r="AB19" s="4">
        <f>+AB10/AB3</f>
        <v>4.8635594246113772E-2</v>
      </c>
      <c r="AC19" s="4">
        <f>+AC10/AC3</f>
        <v>7.005829837647623E-2</v>
      </c>
      <c r="AD19" s="4">
        <f t="shared" ref="AD19:AM19" si="27">+AD10/AD3</f>
        <v>8.2152466675223079E-2</v>
      </c>
      <c r="AE19" s="4">
        <f t="shared" si="27"/>
        <v>9.4069784215615321E-2</v>
      </c>
      <c r="AF19" s="4">
        <f t="shared" si="27"/>
        <v>0.10581310992303028</v>
      </c>
      <c r="AG19" s="4">
        <f t="shared" si="27"/>
        <v>0.11738525312103334</v>
      </c>
      <c r="AH19" s="4">
        <f t="shared" si="27"/>
        <v>0.12878897442994661</v>
      </c>
      <c r="AI19" s="4">
        <f t="shared" si="27"/>
        <v>0.14002698664874183</v>
      </c>
      <c r="AJ19" s="4">
        <f t="shared" si="27"/>
        <v>0.15110195562057283</v>
      </c>
      <c r="AK19" s="4">
        <f t="shared" si="27"/>
        <v>0.16201650108225199</v>
      </c>
      <c r="AL19" s="4">
        <f t="shared" si="27"/>
        <v>0.1727731974979746</v>
      </c>
      <c r="AM19" s="4">
        <f t="shared" si="27"/>
        <v>0.18337457487758693</v>
      </c>
      <c r="AN19" s="4">
        <f t="shared" ref="AN19" si="28">+AN10/AN3</f>
        <v>0.19382311957968684</v>
      </c>
    </row>
    <row r="20" spans="1:40" s="4" customFormat="1" x14ac:dyDescent="0.2">
      <c r="A20" s="4" t="s">
        <v>15</v>
      </c>
      <c r="J20" s="4">
        <f>+J14/J3</f>
        <v>-3.9873244719058273E-3</v>
      </c>
      <c r="K20" s="4">
        <f>+K14/K3</f>
        <v>1.8188060808760113E-2</v>
      </c>
      <c r="L20" s="4">
        <f>+L14/L3</f>
        <v>6.5321899072758621E-2</v>
      </c>
      <c r="M20" s="4">
        <f>+M14/M3</f>
        <v>6.7188775023579422E-2</v>
      </c>
      <c r="N20" s="4">
        <f>+N14/N3</f>
        <v>1.5789367790742036E-2</v>
      </c>
      <c r="O20" s="4">
        <f>+O14/O3</f>
        <v>5.6236808188729157E-2</v>
      </c>
      <c r="P20" s="4">
        <f>+P14/P3</f>
        <v>5.7021926345962926E-2</v>
      </c>
      <c r="Q20" s="4">
        <f>+Q14/Q3</f>
        <v>6.4620376552986455E-2</v>
      </c>
      <c r="Z20" s="4">
        <f>+Z14/Z3</f>
        <v>-1.7754649341985877E-3</v>
      </c>
      <c r="AA20" s="4">
        <f>+AA14/AA3</f>
        <v>1.7700387229728626E-2</v>
      </c>
      <c r="AB20" s="4">
        <f>+AB14/AB3</f>
        <v>3.7221196465590682E-2</v>
      </c>
      <c r="AC20" s="4">
        <f>+AC14/AC3</f>
        <v>4.85796650996742E-2</v>
      </c>
      <c r="AD20" s="4">
        <f t="shared" ref="AD20:AM20" si="29">+AD14/AD3</f>
        <v>5.4114142478721282E-2</v>
      </c>
      <c r="AE20" s="4">
        <f t="shared" si="29"/>
        <v>6.3939730238286571E-2</v>
      </c>
      <c r="AF20" s="4">
        <f t="shared" si="29"/>
        <v>7.3612210853508178E-2</v>
      </c>
      <c r="AG20" s="4">
        <f t="shared" si="29"/>
        <v>8.3134400017480528E-2</v>
      </c>
      <c r="AH20" s="4">
        <f t="shared" si="29"/>
        <v>9.2509052230498615E-2</v>
      </c>
      <c r="AI20" s="4">
        <f t="shared" si="29"/>
        <v>0.10173886236217196</v>
      </c>
      <c r="AJ20" s="4">
        <f t="shared" si="29"/>
        <v>0.11082646716764544</v>
      </c>
      <c r="AK20" s="4">
        <f t="shared" si="29"/>
        <v>0.1197744467594237</v>
      </c>
      <c r="AL20" s="4">
        <f t="shared" si="29"/>
        <v>0.12858532603624667</v>
      </c>
      <c r="AM20" s="4">
        <f t="shared" si="29"/>
        <v>0.13726157607041292</v>
      </c>
      <c r="AN20" s="4">
        <f t="shared" ref="AN20" si="30">+AN14/AN3</f>
        <v>0.14580561545489587</v>
      </c>
    </row>
    <row r="21" spans="1:40" s="4" customFormat="1" x14ac:dyDescent="0.2">
      <c r="A21" s="4" t="s">
        <v>16</v>
      </c>
      <c r="J21" s="4">
        <f>+J13/J12</f>
        <v>-0.37253829321664844</v>
      </c>
      <c r="K21" s="4">
        <f>+K13/K12</f>
        <v>-8.7227414330218467E-2</v>
      </c>
      <c r="L21" s="4">
        <f>+L13/L12</f>
        <v>-6.1116031886625316E-2</v>
      </c>
      <c r="M21" s="4">
        <f>+M13/M12</f>
        <v>7.3389706649963707E-2</v>
      </c>
      <c r="N21" s="4">
        <f>+N13/N12</f>
        <v>0.20865653118212937</v>
      </c>
      <c r="O21" s="4">
        <f>+O13/O12</f>
        <v>9.7068452752855527E-2</v>
      </c>
      <c r="P21" s="4">
        <f>+P13/P12</f>
        <v>2.0909846393051483E-2</v>
      </c>
      <c r="Q21" s="4">
        <f>+Q13/Q12</f>
        <v>0.21</v>
      </c>
      <c r="Z21" s="4">
        <f>+Z13/Z12</f>
        <v>1.0890495459928939</v>
      </c>
      <c r="AA21" s="4">
        <f>+AA13/AA12</f>
        <v>-9.8272750708945464E-2</v>
      </c>
      <c r="AB21" s="4">
        <f>+AB13/AB12</f>
        <v>7.7848911651728419E-3</v>
      </c>
      <c r="AC21" s="4">
        <f>+AC13/AC12</f>
        <v>0.1303942591754933</v>
      </c>
      <c r="AD21" s="4">
        <f t="shared" ref="AD21:AM21" si="31">+AD13/AD12</f>
        <v>0.21</v>
      </c>
      <c r="AE21" s="4">
        <f t="shared" si="31"/>
        <v>0.21</v>
      </c>
      <c r="AF21" s="4">
        <f t="shared" si="31"/>
        <v>0.21</v>
      </c>
      <c r="AG21" s="4">
        <f t="shared" si="31"/>
        <v>0.21000000000000002</v>
      </c>
      <c r="AH21" s="4">
        <f t="shared" si="31"/>
        <v>0.21</v>
      </c>
      <c r="AI21" s="4">
        <f t="shared" si="31"/>
        <v>0.21000000000000002</v>
      </c>
      <c r="AJ21" s="4">
        <f t="shared" si="31"/>
        <v>0.21</v>
      </c>
      <c r="AK21" s="4">
        <f t="shared" si="31"/>
        <v>0.21</v>
      </c>
      <c r="AL21" s="4">
        <f t="shared" si="31"/>
        <v>0.21</v>
      </c>
      <c r="AM21" s="4">
        <f t="shared" si="31"/>
        <v>0.21</v>
      </c>
      <c r="AN21" s="4">
        <f t="shared" ref="AN21" si="32">+AN13/AN12</f>
        <v>0.21</v>
      </c>
    </row>
    <row r="22" spans="1:40" s="4" customFormat="1" x14ac:dyDescent="0.2"/>
    <row r="23" spans="1:40" s="6" customFormat="1" x14ac:dyDescent="0.2">
      <c r="A23" s="6" t="s">
        <v>17</v>
      </c>
      <c r="J23" s="6" t="e">
        <f>+J3/F3-1</f>
        <v>#DIV/0!</v>
      </c>
      <c r="K23" s="6" t="e">
        <f>+K3/G3-1</f>
        <v>#DIV/0!</v>
      </c>
      <c r="L23" s="6" t="e">
        <f>+L3/H3-1</f>
        <v>#DIV/0!</v>
      </c>
      <c r="M23" s="6" t="e">
        <f>+M3/I3-1</f>
        <v>#DIV/0!</v>
      </c>
      <c r="N23" s="6">
        <f>+N3/J3-1</f>
        <v>2.6836966264278894E-2</v>
      </c>
      <c r="O23" s="6">
        <f>+O3/K3-1</f>
        <v>-1.5269632713371672E-2</v>
      </c>
      <c r="P23" s="6">
        <f>+P3/L3-1</f>
        <v>-2.9883163344127439E-2</v>
      </c>
      <c r="Q23" s="6">
        <f>+Q3/M3-1</f>
        <v>2.4999999999999911E-2</v>
      </c>
      <c r="Z23" s="6" t="e">
        <f>+Z3/Y3-1</f>
        <v>#DIV/0!</v>
      </c>
      <c r="AA23" s="6">
        <f>+AA3/Z3-1</f>
        <v>0.18405653151191981</v>
      </c>
      <c r="AB23" s="6">
        <f>+AB3/AA3-1</f>
        <v>8.1257998038922308E-2</v>
      </c>
      <c r="AC23" s="6">
        <f>+AC3/AB3-1</f>
        <v>1.4248976431505689E-3</v>
      </c>
      <c r="AD23" s="6">
        <f t="shared" ref="AD23:AM23" si="33">+AD3/AC3-1</f>
        <v>5.0000000000000044E-2</v>
      </c>
      <c r="AE23" s="6">
        <f t="shared" si="33"/>
        <v>5.0000000000000044E-2</v>
      </c>
      <c r="AF23" s="6">
        <f t="shared" si="33"/>
        <v>5.0000000000000044E-2</v>
      </c>
      <c r="AG23" s="6">
        <f t="shared" si="33"/>
        <v>5.0000000000000044E-2</v>
      </c>
      <c r="AH23" s="6">
        <f t="shared" si="33"/>
        <v>5.0000000000000044E-2</v>
      </c>
      <c r="AI23" s="6">
        <f t="shared" si="33"/>
        <v>5.0000000000000044E-2</v>
      </c>
      <c r="AJ23" s="6">
        <f t="shared" si="33"/>
        <v>5.0000000000000044E-2</v>
      </c>
      <c r="AK23" s="6">
        <f t="shared" si="33"/>
        <v>5.0000000000000044E-2</v>
      </c>
      <c r="AL23" s="6">
        <f t="shared" si="33"/>
        <v>5.0000000000000044E-2</v>
      </c>
      <c r="AM23" s="6">
        <f t="shared" si="33"/>
        <v>5.0000000000000044E-2</v>
      </c>
      <c r="AN23" s="6">
        <f t="shared" ref="AN23" si="34">+AN3/AM3-1</f>
        <v>5.0000000000000044E-2</v>
      </c>
    </row>
    <row r="25" spans="1:40" x14ac:dyDescent="0.2">
      <c r="A25" s="1" t="s">
        <v>41</v>
      </c>
      <c r="J25" s="1">
        <v>46.037999999999997</v>
      </c>
      <c r="K25" s="1">
        <f>101.763-J25</f>
        <v>55.725000000000009</v>
      </c>
      <c r="L25" s="1">
        <f>154.727-SUM(J25:K25)</f>
        <v>52.963999999999999</v>
      </c>
      <c r="M25" s="1">
        <f>+AB25-SUM(J25:L25)</f>
        <v>46.823000000000008</v>
      </c>
      <c r="N25" s="1">
        <v>42.325000000000003</v>
      </c>
      <c r="O25" s="1">
        <f>84.432-N25</f>
        <v>42.106999999999999</v>
      </c>
      <c r="P25" s="1">
        <f>118.479-SUM(N25:O25)</f>
        <v>34.046999999999997</v>
      </c>
      <c r="Z25" s="1">
        <v>302.58600000000001</v>
      </c>
      <c r="AA25" s="1">
        <v>217.852</v>
      </c>
      <c r="AB25" s="1">
        <v>201.55</v>
      </c>
    </row>
    <row r="26" spans="1:40" x14ac:dyDescent="0.2">
      <c r="A26" s="1" t="s">
        <v>40</v>
      </c>
      <c r="J26" s="1">
        <v>13.156000000000001</v>
      </c>
      <c r="K26" s="1">
        <f>114.338-J26</f>
        <v>101.18199999999999</v>
      </c>
      <c r="L26" s="1">
        <f>219.939-SUM(J26:K26)</f>
        <v>105.601</v>
      </c>
      <c r="M26" s="1">
        <f>+AB26-SUM(J26:L26)</f>
        <v>130.08200000000002</v>
      </c>
      <c r="N26" s="1">
        <v>8.92</v>
      </c>
      <c r="O26" s="1">
        <f>97.603-N26</f>
        <v>88.682999999999993</v>
      </c>
      <c r="P26" s="1">
        <f>207.778-SUM(N26:O26)</f>
        <v>110.175</v>
      </c>
      <c r="Z26" s="1">
        <v>193.99</v>
      </c>
      <c r="AA26" s="1">
        <v>189.292</v>
      </c>
      <c r="AB26" s="1">
        <v>350.02100000000002</v>
      </c>
    </row>
    <row r="27" spans="1:40" x14ac:dyDescent="0.2">
      <c r="A27" s="1" t="s">
        <v>42</v>
      </c>
      <c r="J27" s="1">
        <v>-2.363</v>
      </c>
      <c r="K27" s="1">
        <f>-4.267-J27</f>
        <v>-1.9040000000000004</v>
      </c>
      <c r="L27" s="1">
        <f>-10.06-SUM(J27:K27)</f>
        <v>-5.7930000000000001</v>
      </c>
      <c r="M27" s="1">
        <f>+AB27-SUM(J27:L27)</f>
        <v>-1.4039999999999999</v>
      </c>
      <c r="N27" s="1">
        <v>-1.149</v>
      </c>
      <c r="O27" s="1">
        <f>-3.061-N27</f>
        <v>-1.9119999999999999</v>
      </c>
      <c r="P27" s="1">
        <f>-4.658-SUM(N27:O27)</f>
        <v>-1.5970000000000004</v>
      </c>
      <c r="Z27" s="1">
        <v>-8.5340000000000007</v>
      </c>
      <c r="AA27" s="1">
        <v>-16.48</v>
      </c>
      <c r="AB27" s="1">
        <v>-11.464</v>
      </c>
    </row>
    <row r="28" spans="1:40" x14ac:dyDescent="0.2">
      <c r="A28" s="1" t="s">
        <v>43</v>
      </c>
      <c r="J28" s="1">
        <v>-43.261000000000003</v>
      </c>
      <c r="K28" s="1">
        <f>-77.927-J28</f>
        <v>-34.666000000000004</v>
      </c>
      <c r="L28" s="1">
        <f>-109.781-SUM(J28:K28)</f>
        <v>-31.853999999999999</v>
      </c>
      <c r="M28" s="1">
        <f>+AB28-SUM(J28:L28)</f>
        <v>-35.10299999999998</v>
      </c>
      <c r="N28" s="1">
        <v>-34.363</v>
      </c>
      <c r="O28" s="1">
        <f>-60.199-N28</f>
        <v>-25.835999999999999</v>
      </c>
      <c r="P28" s="1">
        <f>-89.75-SUM(N28:O28)</f>
        <v>-29.551000000000002</v>
      </c>
      <c r="Z28" s="1">
        <v>-55.4</v>
      </c>
      <c r="AA28" s="1">
        <v>-156.28399999999999</v>
      </c>
      <c r="AB28" s="1">
        <v>-144.88399999999999</v>
      </c>
    </row>
    <row r="29" spans="1:40" s="7" customFormat="1" x14ac:dyDescent="0.2">
      <c r="A29" s="7" t="s">
        <v>44</v>
      </c>
      <c r="J29" s="7">
        <f>+J26+J27+J28</f>
        <v>-32.468000000000004</v>
      </c>
      <c r="K29" s="7">
        <f>+K26+K27+K28</f>
        <v>64.611999999999995</v>
      </c>
      <c r="L29" s="7">
        <f>+L26+L27+L28</f>
        <v>67.953999999999994</v>
      </c>
      <c r="M29" s="7">
        <f>+M26+M27+M28</f>
        <v>93.575000000000045</v>
      </c>
      <c r="N29" s="7">
        <f>+N26+N27+N28</f>
        <v>-26.591999999999999</v>
      </c>
      <c r="O29" s="7">
        <f>+O26+O27+O28</f>
        <v>60.934999999999988</v>
      </c>
      <c r="P29" s="7">
        <f>+P26+P27+P28</f>
        <v>79.027000000000001</v>
      </c>
      <c r="Z29" s="7">
        <f>+Z26+Z27+Z28</f>
        <v>130.05600000000001</v>
      </c>
      <c r="AA29" s="7">
        <f>+AA26+AA27+AA28</f>
        <v>16.52800000000002</v>
      </c>
      <c r="AB29" s="7">
        <f>+AB26+AB27+AB28</f>
        <v>193.67300000000003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2024-12-09T20:12:56Z</dcterms:created>
  <dcterms:modified xsi:type="dcterms:W3CDTF">2024-12-09T21:03:33Z</dcterms:modified>
</cp:coreProperties>
</file>