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55C037E5-C3BD-4A13-B943-994DB82ED070}" xr6:coauthVersionLast="47" xr6:coauthVersionMax="47" xr10:uidLastSave="{00000000-0000-0000-0000-000000000000}"/>
  <bookViews>
    <workbookView xWindow="255" yWindow="240" windowWidth="14070" windowHeight="15450" activeTab="1" xr2:uid="{328D1DBF-25F4-4724-A14E-E44EFAC1C2C1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L3" i="1"/>
  <c r="N11" i="1"/>
  <c r="N9" i="1"/>
  <c r="N7" i="1"/>
  <c r="N5" i="1"/>
  <c r="N4" i="1"/>
  <c r="N21" i="1" s="1"/>
  <c r="L21" i="1"/>
  <c r="L6" i="1"/>
  <c r="L8" i="1" s="1"/>
  <c r="L7" i="2"/>
  <c r="L6" i="2"/>
  <c r="L4" i="2"/>
  <c r="P21" i="1"/>
  <c r="P6" i="1"/>
  <c r="P8" i="1" s="1"/>
  <c r="V2" i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U2" i="1"/>
  <c r="P17" i="1" l="1"/>
  <c r="P10" i="1"/>
  <c r="N6" i="1"/>
  <c r="P16" i="1"/>
  <c r="N8" i="1"/>
  <c r="N17" i="1"/>
  <c r="N10" i="1"/>
  <c r="N16" i="1"/>
  <c r="L16" i="1"/>
  <c r="L17" i="1"/>
  <c r="L10" i="1"/>
  <c r="P12" i="1" l="1"/>
  <c r="P19" i="1"/>
  <c r="N19" i="1"/>
  <c r="N12" i="1"/>
  <c r="L19" i="1"/>
  <c r="L12" i="1"/>
  <c r="P18" i="1" l="1"/>
  <c r="P13" i="1"/>
  <c r="L18" i="1"/>
  <c r="L13" i="1"/>
  <c r="N18" i="1"/>
  <c r="N13" i="1"/>
</calcChain>
</file>

<file path=xl/sharedStrings.xml><?xml version="1.0" encoding="utf-8"?>
<sst xmlns="http://schemas.openxmlformats.org/spreadsheetml/2006/main" count="39" uniqueCount="38">
  <si>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</si>
  <si>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</si>
  <si>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</si>
  <si>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</si>
  <si>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</si>
  <si>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</si>
  <si>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</si>
  <si>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</si>
  <si>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</si>
  <si>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</si>
  <si>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</si>
  <si>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</si>
  <si>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</si>
  <si>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</si>
  <si>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</si>
  <si>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</si>
  <si>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COGS</t>
  </si>
  <si>
    <t>Gross profit</t>
  </si>
  <si>
    <t>SG&amp;A</t>
  </si>
  <si>
    <t>Operating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</si>
  <si>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</si>
  <si>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</si>
  <si>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</si>
  <si>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</si>
  <si>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</si>
  <si>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</si>
  <si>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</si>
  <si>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</si>
  <si>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</si>
  <si>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</si>
  <si>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Interest expense</t>
  </si>
  <si>
    <t>Price</t>
  </si>
  <si>
    <t>MC</t>
  </si>
  <si>
    <t>Cash</t>
  </si>
  <si>
    <t>Debt</t>
  </si>
  <si>
    <t>EV</t>
  </si>
  <si>
    <t>Revenue q/q</t>
  </si>
  <si>
    <t>Revenue h/y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</si>
</sst>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9" fontId="1" fillId="0" borderId="0" xfId="0" applyNumberFormat="1" applyFont="1"/>
    <xf numFmtId="2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408D-CEC8-4601-A377-C6D8298C0636}">
  <dimension ref="K2:L7"/>
  <sheetViews>
    <sheetView workbookViewId="0">
      <selection activeCell="L8" sqref="L8"/>
    </sheetView>
  </sheetViews>
  <sheetFormatPr defaultRowHeight="12.75" x14ac:dyDescent="0.2"/>
  <cols>
    <col min="12" max="12" width="11.140625" bestFit="1" customWidth="1"/>
  </cols>
  <sheetData>
    <row r="2" spans="11:12" x14ac:dyDescent="0.2">
      <c r="K2" t="s">
        <v>31</v>
      </c>
      <c r="L2" s="7">
        <v>25.1</v>
      </c>
    </row>
    <row r="3" spans="11:12" x14ac:dyDescent="0.2">
      <c r="K3" t="s">
        <v>24</v>
      </c>
      <c r="L3" s="1">
        <v>120.805103</v>
      </c>
    </row>
    <row r="4" spans="11:12" x14ac:dyDescent="0.2">
      <c r="K4" t="s">
        <v>32</v>
      </c>
      <c r="L4" s="1">
        <f>+L2*L3</f>
        <v>3032.2080853000002</v>
      </c>
    </row>
    <row r="5" spans="11:12" x14ac:dyDescent="0.2">
      <c r="K5" t="s">
        <v>33</v>
      </c>
      <c r="L5" s="1">
        <v>452.5</v>
      </c>
    </row>
    <row r="6" spans="11:12" x14ac:dyDescent="0.2">
      <c r="K6" t="s">
        <v>34</v>
      </c>
      <c r="L6" s="1">
        <f>1636.2+489.6</f>
        <v>2125.8000000000002</v>
      </c>
    </row>
    <row r="7" spans="11:12" x14ac:dyDescent="0.2">
      <c r="K7" t="s">
        <v>35</v>
      </c>
      <c r="L7" s="1">
        <f>+L4-L5+L6</f>
        <v>4705.5080852999999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6C0D-1499-442A-BFF6-6D43E11411EB}">
  <dimension ref="B2:AN21"/>
  <sheetViews>
    <sheetView tabSelected="1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I14" sqref="I14"/>
    </sheetView>
  </sheetViews>
  <sheetFormatPr defaultRowHeight="12.75" x14ac:dyDescent="0.2"/>
  <cols>
    <col min="1" max="1" width="4" style="1" customWidth="1"/>
    <col min="2" max="2" width="15.7109375" style="1" bestFit="1" customWidth="1"/>
    <col min="3" max="16384" width="9.140625" style="1"/>
  </cols>
  <sheetData>
    <row r="2" spans="2:40" x14ac:dyDescent="0.2"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T2" s="3">
        <v>2014</v>
      </c>
      <c r="U2" s="3">
        <f>+T2+1</f>
        <v>2015</v>
      </c>
      <c r="V2" s="3">
        <f t="shared" ref="V2:AN2" si="0">+U2+1</f>
        <v>2016</v>
      </c>
      <c r="W2" s="3">
        <f t="shared" si="0"/>
        <v>2017</v>
      </c>
      <c r="X2" s="3">
        <f t="shared" si="0"/>
        <v>2018</v>
      </c>
      <c r="Y2" s="3">
        <f t="shared" si="0"/>
        <v>2019</v>
      </c>
      <c r="Z2" s="3">
        <f t="shared" si="0"/>
        <v>2020</v>
      </c>
      <c r="AA2" s="3">
        <f t="shared" si="0"/>
        <v>2021</v>
      </c>
      <c r="AB2" s="3">
        <f t="shared" si="0"/>
        <v>2022</v>
      </c>
      <c r="AC2" s="3">
        <f t="shared" si="0"/>
        <v>2023</v>
      </c>
      <c r="AD2" s="3">
        <f t="shared" si="0"/>
        <v>2024</v>
      </c>
      <c r="AE2" s="3">
        <f t="shared" si="0"/>
        <v>2025</v>
      </c>
      <c r="AF2" s="3">
        <f t="shared" si="0"/>
        <v>2026</v>
      </c>
      <c r="AG2" s="3">
        <f t="shared" si="0"/>
        <v>2027</v>
      </c>
      <c r="AH2" s="3">
        <f t="shared" si="0"/>
        <v>2028</v>
      </c>
      <c r="AI2" s="3">
        <f t="shared" si="0"/>
        <v>2029</v>
      </c>
      <c r="AJ2" s="3">
        <f t="shared" si="0"/>
        <v>2030</v>
      </c>
      <c r="AK2" s="3">
        <f t="shared" si="0"/>
        <v>2031</v>
      </c>
      <c r="AL2" s="3">
        <f t="shared" si="0"/>
        <v>2032</v>
      </c>
      <c r="AM2" s="3">
        <f t="shared" si="0"/>
        <v>2033</v>
      </c>
      <c r="AN2" s="3">
        <f t="shared" si="0"/>
        <v>2034</v>
      </c>
    </row>
    <row r="3" spans="2:40" s="10" customFormat="1" x14ac:dyDescent="0.2">
      <c r="B3" s="10" t="s">
        <v>36</v>
      </c>
      <c r="C3" s="11"/>
      <c r="D3" s="11"/>
      <c r="E3" s="11"/>
      <c r="F3" s="11"/>
      <c r="G3" s="11"/>
      <c r="H3" s="11"/>
      <c r="I3" s="11"/>
      <c r="J3" s="11"/>
      <c r="K3" s="10">
        <v>1051.5999999999999</v>
      </c>
      <c r="L3" s="11">
        <f>+L4-K3</f>
        <v>1091.0999999999999</v>
      </c>
      <c r="M3" s="11"/>
      <c r="N3" s="11"/>
      <c r="O3" s="10">
        <v>836.4</v>
      </c>
      <c r="P3" s="11">
        <f>+P4-O3</f>
        <v>928.19999999999993</v>
      </c>
      <c r="Q3" s="11"/>
      <c r="R3" s="11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</row>
    <row r="4" spans="2:40" s="2" customFormat="1" x14ac:dyDescent="0.2">
      <c r="B4" s="2" t="s">
        <v>37</v>
      </c>
      <c r="L4" s="2">
        <v>2142.6999999999998</v>
      </c>
      <c r="N4" s="2">
        <f>3903.8-L4</f>
        <v>1761.1000000000004</v>
      </c>
      <c r="P4" s="2">
        <v>1764.6</v>
      </c>
    </row>
    <row r="5" spans="2:40" x14ac:dyDescent="0.2">
      <c r="B5" s="1" t="s">
        <v>16</v>
      </c>
      <c r="L5" s="1">
        <v>1499.7</v>
      </c>
      <c r="N5" s="1">
        <f>2853.5-L5</f>
        <v>1353.8</v>
      </c>
      <c r="P5" s="1">
        <v>1377.4</v>
      </c>
    </row>
    <row r="6" spans="2:40" x14ac:dyDescent="0.2">
      <c r="B6" s="1" t="s">
        <v>17</v>
      </c>
      <c r="L6" s="1">
        <f>+L4-L5</f>
        <v>642.99999999999977</v>
      </c>
      <c r="N6" s="1">
        <f>+N4-N5</f>
        <v>407.30000000000041</v>
      </c>
      <c r="P6" s="1">
        <f>+P4-P5</f>
        <v>387.19999999999982</v>
      </c>
    </row>
    <row r="7" spans="2:40" x14ac:dyDescent="0.2">
      <c r="B7" s="1" t="s">
        <v>18</v>
      </c>
      <c r="L7" s="1">
        <v>118.9</v>
      </c>
      <c r="N7" s="1">
        <f>212.4-L7</f>
        <v>93.5</v>
      </c>
      <c r="P7" s="1">
        <v>93.6</v>
      </c>
    </row>
    <row r="8" spans="2:40" x14ac:dyDescent="0.2">
      <c r="B8" s="1" t="s">
        <v>19</v>
      </c>
      <c r="L8" s="1">
        <f>+L6-L7</f>
        <v>524.0999999999998</v>
      </c>
      <c r="N8" s="1">
        <f>+N6-N7</f>
        <v>313.80000000000041</v>
      </c>
      <c r="P8" s="1">
        <f>+P6-P7</f>
        <v>293.5999999999998</v>
      </c>
    </row>
    <row r="9" spans="2:40" x14ac:dyDescent="0.2">
      <c r="B9" s="1" t="s">
        <v>30</v>
      </c>
      <c r="L9" s="1">
        <v>-55.7</v>
      </c>
      <c r="N9" s="1">
        <f>-119-L9</f>
        <v>-63.3</v>
      </c>
      <c r="P9" s="1">
        <v>-71.8</v>
      </c>
    </row>
    <row r="10" spans="2:40" x14ac:dyDescent="0.2">
      <c r="B10" s="1" t="s">
        <v>20</v>
      </c>
      <c r="L10" s="1">
        <f>+L8+L9</f>
        <v>468.39999999999981</v>
      </c>
      <c r="N10" s="1">
        <f>+N8+N9</f>
        <v>250.5000000000004</v>
      </c>
      <c r="P10" s="1">
        <f>+P8+P9</f>
        <v>221.79999999999978</v>
      </c>
    </row>
    <row r="11" spans="2:40" x14ac:dyDescent="0.2">
      <c r="B11" s="1" t="s">
        <v>21</v>
      </c>
      <c r="L11" s="1">
        <v>118</v>
      </c>
      <c r="N11" s="1">
        <f>167.4-L11</f>
        <v>49.400000000000006</v>
      </c>
      <c r="P11" s="1">
        <v>49.4</v>
      </c>
    </row>
    <row r="12" spans="2:40" x14ac:dyDescent="0.2">
      <c r="B12" s="1" t="s">
        <v>22</v>
      </c>
      <c r="L12" s="1">
        <f>+L10-L11</f>
        <v>350.39999999999981</v>
      </c>
      <c r="N12" s="1">
        <f>+N10-N11</f>
        <v>201.10000000000039</v>
      </c>
      <c r="P12" s="1">
        <f>+P10-P11</f>
        <v>172.39999999999978</v>
      </c>
    </row>
    <row r="13" spans="2:40" x14ac:dyDescent="0.2">
      <c r="B13" s="1" t="s">
        <v>23</v>
      </c>
      <c r="L13" s="8">
        <f>+L12/L14</f>
        <v>2.9005397230612004</v>
      </c>
      <c r="N13" s="8">
        <f>+N12/N14</f>
        <v>1.6646647782751396</v>
      </c>
      <c r="P13" s="8">
        <f>+P12/P14</f>
        <v>1.4270920326933521</v>
      </c>
    </row>
    <row r="14" spans="2:40" x14ac:dyDescent="0.2">
      <c r="B14" s="1" t="s">
        <v>24</v>
      </c>
      <c r="L14" s="9">
        <v>120.805103</v>
      </c>
      <c r="N14" s="9">
        <v>120.805103</v>
      </c>
      <c r="P14" s="1">
        <v>120.805103</v>
      </c>
    </row>
    <row r="16" spans="2:40" s="5" customFormat="1" x14ac:dyDescent="0.2">
      <c r="B16" s="5" t="s">
        <v>25</v>
      </c>
      <c r="L16" s="5">
        <f>+L6/L4</f>
        <v>0.30008867316936566</v>
      </c>
      <c r="N16" s="5">
        <f>+N6/N4</f>
        <v>0.23127590710351503</v>
      </c>
      <c r="P16" s="5">
        <f>+P6/P4</f>
        <v>0.21942649892326863</v>
      </c>
    </row>
    <row r="17" spans="2:16" s="5" customFormat="1" x14ac:dyDescent="0.2">
      <c r="B17" s="5" t="s">
        <v>26</v>
      </c>
      <c r="L17" s="5">
        <f>+L8/L4</f>
        <v>0.24459793718205994</v>
      </c>
      <c r="N17" s="5">
        <f>+N8/N4</f>
        <v>0.1781840894895238</v>
      </c>
      <c r="P17" s="5">
        <f>+P8/P4</f>
        <v>0.16638331633231315</v>
      </c>
    </row>
    <row r="18" spans="2:16" s="5" customFormat="1" x14ac:dyDescent="0.2">
      <c r="B18" s="5" t="s">
        <v>27</v>
      </c>
      <c r="L18" s="5">
        <f>+L12/L4</f>
        <v>0.1635319923461053</v>
      </c>
      <c r="N18" s="5">
        <f>+N12/N4</f>
        <v>0.11418999488955786</v>
      </c>
      <c r="P18" s="5">
        <f>+P12/P4</f>
        <v>9.7699195285050319E-2</v>
      </c>
    </row>
    <row r="19" spans="2:16" s="5" customFormat="1" x14ac:dyDescent="0.2">
      <c r="B19" s="5" t="s">
        <v>28</v>
      </c>
      <c r="L19" s="5">
        <f>+L11/L10</f>
        <v>0.2519214346712213</v>
      </c>
      <c r="N19" s="5">
        <f>+N11/N10</f>
        <v>0.197205588822355</v>
      </c>
      <c r="P19" s="5">
        <f>+P11/P10</f>
        <v>0.22272317403065847</v>
      </c>
    </row>
    <row r="20" spans="2:16" s="5" customFormat="1" x14ac:dyDescent="0.2"/>
    <row r="21" spans="2:16" s="6" customFormat="1" x14ac:dyDescent="0.2">
      <c r="B21" s="6" t="s">
        <v>29</v>
      </c>
      <c r="L21" s="6" t="e">
        <f>+L4/H4-1</f>
        <v>#DIV/0!</v>
      </c>
      <c r="N21" s="6" t="e">
        <f>+N4/J4-1</f>
        <v>#DIV/0!</v>
      </c>
      <c r="P21" s="6">
        <f>+P4/L4-1</f>
        <v>-0.17645960703784946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2024-10-11T07:35:48Z</dcterms:created>
  <dcterms:modified xsi:type="dcterms:W3CDTF">2024-10-11T09:13:32Z</dcterms:modified>
</cp:coreProperties>
</file>