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0C9BF900-05C2-469F-88B9-55F51C5DE923}" xr6:coauthVersionLast="47" xr6:coauthVersionMax="47" xr10:uidLastSave="{00000000-0000-0000-0000-000000000000}"/>
  <bookViews>
    <workbookView minimized="1" xWindow="150" yWindow="120" windowWidth="14250" windowHeight="15300" activeTab="1" xr2:uid="{FEB88B16-EBD2-49C7-B659-E6A8A9296A80}"/>
  </bookViews>
  <sheets>
    <sheet name="Main" sheetId="3" r:id="rId1"/>
    <sheet name="Model" sheetId="1" r:id="rId2"/>
    <sheet name="D&amp;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D94" i="1"/>
  <c r="D87" i="1"/>
  <c r="D111" i="1" s="1"/>
  <c r="D86" i="1"/>
  <c r="H106" i="1"/>
  <c r="H94" i="1"/>
  <c r="H86" i="1"/>
  <c r="H87" i="1"/>
  <c r="H111" i="1" s="1"/>
  <c r="D54" i="1"/>
  <c r="D61" i="1"/>
  <c r="D65" i="1" s="1"/>
  <c r="D51" i="1"/>
  <c r="H61" i="1"/>
  <c r="H65" i="1" s="1"/>
  <c r="H54" i="1"/>
  <c r="H51" i="1"/>
  <c r="D30" i="1"/>
  <c r="D23" i="1"/>
  <c r="D45" i="1" s="1"/>
  <c r="H30" i="1"/>
  <c r="H23" i="1"/>
  <c r="E30" i="1"/>
  <c r="E23" i="1"/>
  <c r="E25" i="1" s="1"/>
  <c r="J30" i="1"/>
  <c r="J23" i="1"/>
  <c r="F30" i="1"/>
  <c r="F23" i="1"/>
  <c r="F44" i="1" s="1"/>
  <c r="K30" i="1"/>
  <c r="K23" i="1"/>
  <c r="G30" i="1"/>
  <c r="G23" i="1"/>
  <c r="G25" i="1" s="1"/>
  <c r="L30" i="1"/>
  <c r="L23" i="1"/>
  <c r="L25" i="1" s="1"/>
  <c r="L39" i="1" s="1"/>
  <c r="M12" i="2"/>
  <c r="M10" i="2"/>
  <c r="M8" i="2"/>
  <c r="L12" i="2"/>
  <c r="L10" i="2"/>
  <c r="L8" i="2"/>
  <c r="K12" i="2"/>
  <c r="J8" i="2"/>
  <c r="I8" i="2"/>
  <c r="I10" i="2" s="1"/>
  <c r="H8" i="2"/>
  <c r="G8" i="2"/>
  <c r="F8" i="2"/>
  <c r="F10" i="2" s="1"/>
  <c r="E8" i="2"/>
  <c r="K8" i="2"/>
  <c r="K10" i="2" s="1"/>
  <c r="J10" i="2"/>
  <c r="H10" i="2"/>
  <c r="E10" i="2"/>
  <c r="Q30" i="1"/>
  <c r="Q23" i="1"/>
  <c r="Q25" i="1" s="1"/>
  <c r="R30" i="1"/>
  <c r="R23" i="1"/>
  <c r="G10" i="2"/>
  <c r="G3" i="2"/>
  <c r="H3" i="2" s="1"/>
  <c r="I3" i="2" s="1"/>
  <c r="J3" i="2" s="1"/>
  <c r="K3" i="2" s="1"/>
  <c r="L3" i="2" s="1"/>
  <c r="M3" i="2" s="1"/>
  <c r="S30" i="1"/>
  <c r="S23" i="1"/>
  <c r="S25" i="1" s="1"/>
  <c r="T30" i="1"/>
  <c r="T23" i="1"/>
  <c r="T25" i="1" s="1"/>
  <c r="U30" i="1"/>
  <c r="U23" i="1"/>
  <c r="U25" i="1" s="1"/>
  <c r="V30" i="1"/>
  <c r="V23" i="1"/>
  <c r="V25" i="1" s="1"/>
  <c r="W30" i="1"/>
  <c r="W23" i="1"/>
  <c r="W25" i="1" s="1"/>
  <c r="X30" i="1"/>
  <c r="X23" i="1"/>
  <c r="X25" i="1" s="1"/>
  <c r="Y30" i="1"/>
  <c r="Y23" i="1"/>
  <c r="Y25" i="1" s="1"/>
  <c r="Z30" i="1"/>
  <c r="Z23" i="1"/>
  <c r="Z25" i="1" s="1"/>
  <c r="L44" i="1" l="1"/>
  <c r="K45" i="1"/>
  <c r="J44" i="1"/>
  <c r="H56" i="1"/>
  <c r="H66" i="1" s="1"/>
  <c r="H67" i="1" s="1"/>
  <c r="J45" i="1"/>
  <c r="H109" i="1"/>
  <c r="D109" i="1"/>
  <c r="H45" i="1"/>
  <c r="K44" i="1"/>
  <c r="G45" i="1"/>
  <c r="G44" i="1"/>
  <c r="I44" i="1"/>
  <c r="H44" i="1"/>
  <c r="D56" i="1"/>
  <c r="D66" i="1" s="1"/>
  <c r="D67" i="1" s="1"/>
  <c r="D25" i="1"/>
  <c r="D39" i="1" s="1"/>
  <c r="H25" i="1"/>
  <c r="E39" i="1"/>
  <c r="E31" i="1"/>
  <c r="E45" i="1"/>
  <c r="J25" i="1"/>
  <c r="F25" i="1"/>
  <c r="F45" i="1"/>
  <c r="K25" i="1"/>
  <c r="L45" i="1"/>
  <c r="G39" i="1"/>
  <c r="G31" i="1"/>
  <c r="L31" i="1"/>
  <c r="Z31" i="1"/>
  <c r="Z33" i="1" s="1"/>
  <c r="Z35" i="1" s="1"/>
  <c r="Z36" i="1" s="1"/>
  <c r="Z44" i="1"/>
  <c r="R44" i="1"/>
  <c r="Q31" i="1"/>
  <c r="Q39" i="1"/>
  <c r="Q44" i="1"/>
  <c r="R25" i="1"/>
  <c r="S44" i="1"/>
  <c r="T44" i="1"/>
  <c r="U44" i="1"/>
  <c r="V44" i="1"/>
  <c r="W44" i="1"/>
  <c r="X44" i="1"/>
  <c r="Y44" i="1"/>
  <c r="Z39" i="1"/>
  <c r="S39" i="1"/>
  <c r="S31" i="1"/>
  <c r="T39" i="1"/>
  <c r="T31" i="1"/>
  <c r="U31" i="1"/>
  <c r="U39" i="1"/>
  <c r="V39" i="1"/>
  <c r="V31" i="1"/>
  <c r="W31" i="1"/>
  <c r="W39" i="1"/>
  <c r="X39" i="1"/>
  <c r="X31" i="1"/>
  <c r="Y31" i="1"/>
  <c r="Y33" i="1" s="1"/>
  <c r="Y39" i="1"/>
  <c r="D31" i="1" l="1"/>
  <c r="D33" i="1" s="1"/>
  <c r="H31" i="1"/>
  <c r="H39" i="1"/>
  <c r="E40" i="1"/>
  <c r="E33" i="1"/>
  <c r="J39" i="1"/>
  <c r="J31" i="1"/>
  <c r="F39" i="1"/>
  <c r="F31" i="1"/>
  <c r="K39" i="1"/>
  <c r="K31" i="1"/>
  <c r="G40" i="1"/>
  <c r="G33" i="1"/>
  <c r="L33" i="1"/>
  <c r="L40" i="1"/>
  <c r="Z41" i="1"/>
  <c r="Z40" i="1"/>
  <c r="Z42" i="1"/>
  <c r="Q40" i="1"/>
  <c r="Q33" i="1"/>
  <c r="R31" i="1"/>
  <c r="R39" i="1"/>
  <c r="S40" i="1"/>
  <c r="S33" i="1"/>
  <c r="T40" i="1"/>
  <c r="T33" i="1"/>
  <c r="U40" i="1"/>
  <c r="U33" i="1"/>
  <c r="V33" i="1"/>
  <c r="V40" i="1"/>
  <c r="W40" i="1"/>
  <c r="W33" i="1"/>
  <c r="X40" i="1"/>
  <c r="X33" i="1"/>
  <c r="Y40" i="1"/>
  <c r="Y35" i="1"/>
  <c r="Y42" i="1"/>
  <c r="D40" i="1" l="1"/>
  <c r="D42" i="1"/>
  <c r="D35" i="1"/>
  <c r="D69" i="1" s="1"/>
  <c r="H33" i="1"/>
  <c r="H40" i="1"/>
  <c r="E35" i="1"/>
  <c r="E42" i="1"/>
  <c r="J40" i="1"/>
  <c r="J33" i="1"/>
  <c r="F40" i="1"/>
  <c r="F33" i="1"/>
  <c r="K33" i="1"/>
  <c r="K40" i="1"/>
  <c r="G42" i="1"/>
  <c r="G35" i="1"/>
  <c r="L42" i="1"/>
  <c r="L35" i="1"/>
  <c r="Q42" i="1"/>
  <c r="Q35" i="1"/>
  <c r="R40" i="1"/>
  <c r="R33" i="1"/>
  <c r="S42" i="1"/>
  <c r="S35" i="1"/>
  <c r="T42" i="1"/>
  <c r="T35" i="1"/>
  <c r="U42" i="1"/>
  <c r="U35" i="1"/>
  <c r="V42" i="1"/>
  <c r="V35" i="1"/>
  <c r="W42" i="1"/>
  <c r="W35" i="1"/>
  <c r="X35" i="1"/>
  <c r="X42" i="1"/>
  <c r="Y36" i="1"/>
  <c r="Y41" i="1"/>
  <c r="D41" i="1" l="1"/>
  <c r="D36" i="1"/>
  <c r="H35" i="1"/>
  <c r="H69" i="1" s="1"/>
  <c r="H42" i="1"/>
  <c r="E36" i="1"/>
  <c r="E41" i="1"/>
  <c r="J42" i="1"/>
  <c r="J35" i="1"/>
  <c r="F42" i="1"/>
  <c r="F35" i="1"/>
  <c r="K35" i="1"/>
  <c r="K42" i="1"/>
  <c r="G41" i="1"/>
  <c r="G36" i="1"/>
  <c r="L41" i="1"/>
  <c r="L36" i="1"/>
  <c r="Q41" i="1"/>
  <c r="Q36" i="1"/>
  <c r="R42" i="1"/>
  <c r="R35" i="1"/>
  <c r="S41" i="1"/>
  <c r="S36" i="1"/>
  <c r="T41" i="1"/>
  <c r="T36" i="1"/>
  <c r="U41" i="1"/>
  <c r="U36" i="1"/>
  <c r="V41" i="1"/>
  <c r="V36" i="1"/>
  <c r="W41" i="1"/>
  <c r="W36" i="1"/>
  <c r="X36" i="1"/>
  <c r="X41" i="1"/>
  <c r="H36" i="1" l="1"/>
  <c r="H41" i="1"/>
  <c r="J41" i="1"/>
  <c r="J36" i="1"/>
  <c r="F41" i="1"/>
  <c r="F36" i="1"/>
  <c r="K41" i="1"/>
  <c r="K36" i="1"/>
  <c r="R41" i="1"/>
  <c r="R36" i="1"/>
</calcChain>
</file>

<file path=xl/sharedStrings.xml><?xml version="1.0" encoding="utf-8"?>
<sst xmlns="http://schemas.openxmlformats.org/spreadsheetml/2006/main" count="131" uniqueCount="99">
  <si>
    <t>Warner Bros Discovery</t>
  </si>
  <si>
    <t>(WBD)</t>
  </si>
  <si>
    <t>(in millions)</t>
  </si>
  <si>
    <t>Distribution</t>
  </si>
  <si>
    <t>Advertising</t>
  </si>
  <si>
    <t>Content</t>
  </si>
  <si>
    <t>Other</t>
  </si>
  <si>
    <t>Revenue</t>
  </si>
  <si>
    <t>COGS</t>
  </si>
  <si>
    <t>Gross profit</t>
  </si>
  <si>
    <t>SG&amp;A</t>
  </si>
  <si>
    <t>D&amp;A</t>
  </si>
  <si>
    <t>Restructuring &amp; other</t>
  </si>
  <si>
    <t>Impairment</t>
  </si>
  <si>
    <t>OpExp</t>
  </si>
  <si>
    <t>OpInc</t>
  </si>
  <si>
    <t>Interest expense</t>
  </si>
  <si>
    <t>Pretax</t>
  </si>
  <si>
    <t>Taxes</t>
  </si>
  <si>
    <t>Net income</t>
  </si>
  <si>
    <t>EPS</t>
  </si>
  <si>
    <t>Shares</t>
  </si>
  <si>
    <t>Cash net</t>
  </si>
  <si>
    <t>A/R</t>
  </si>
  <si>
    <t>Prepaid</t>
  </si>
  <si>
    <t>Current</t>
  </si>
  <si>
    <t>Rights and games</t>
  </si>
  <si>
    <t>PP&amp;E</t>
  </si>
  <si>
    <t>Goodwill</t>
  </si>
  <si>
    <t>Assets</t>
  </si>
  <si>
    <t>A/P</t>
  </si>
  <si>
    <t>Accrued</t>
  </si>
  <si>
    <t>D/R</t>
  </si>
  <si>
    <t>Debt</t>
  </si>
  <si>
    <t>D/T</t>
  </si>
  <si>
    <t>Liabilities</t>
  </si>
  <si>
    <t>S/E</t>
  </si>
  <si>
    <t>L+S/E</t>
  </si>
  <si>
    <t>Model NI</t>
  </si>
  <si>
    <t>Reported NI</t>
  </si>
  <si>
    <t>Content rights</t>
  </si>
  <si>
    <t>Write-offs</t>
  </si>
  <si>
    <t>Conversion premium</t>
  </si>
  <si>
    <t>Losses investee companies</t>
  </si>
  <si>
    <t>SBC</t>
  </si>
  <si>
    <t>Impairments</t>
  </si>
  <si>
    <t>Derivative</t>
  </si>
  <si>
    <t>Investments</t>
  </si>
  <si>
    <t>FC</t>
  </si>
  <si>
    <t>CFFO</t>
  </si>
  <si>
    <t>CapEx</t>
  </si>
  <si>
    <t>Acquisitions</t>
  </si>
  <si>
    <t>CFFI</t>
  </si>
  <si>
    <t>Loan repayment</t>
  </si>
  <si>
    <t>Debt repayment</t>
  </si>
  <si>
    <t>Revolving credit repayment</t>
  </si>
  <si>
    <t>Revolving credit borrowings</t>
  </si>
  <si>
    <t>Debt borrowings</t>
  </si>
  <si>
    <t>Distributions NCI</t>
  </si>
  <si>
    <t>Purchase NCI</t>
  </si>
  <si>
    <t>Commercial paper borrowings</t>
  </si>
  <si>
    <t>Commercial paper repayments</t>
  </si>
  <si>
    <t>CFFF</t>
  </si>
  <si>
    <t>FX</t>
  </si>
  <si>
    <t>CIC</t>
  </si>
  <si>
    <t>FCF</t>
  </si>
  <si>
    <t>TTM</t>
  </si>
  <si>
    <t>Gross margin</t>
  </si>
  <si>
    <t>Operating margin</t>
  </si>
  <si>
    <t>Net margin</t>
  </si>
  <si>
    <t>Tax rate</t>
  </si>
  <si>
    <t>Revenue y/y</t>
  </si>
  <si>
    <t>Revenue q/q</t>
  </si>
  <si>
    <t>Land, buildings and leasehold improvements</t>
  </si>
  <si>
    <t>Broadcast equipment</t>
  </si>
  <si>
    <t>Capitalized software cost</t>
  </si>
  <si>
    <t>Office equipment, furniture, fixture and other</t>
  </si>
  <si>
    <t>Property and equipment, at cost</t>
  </si>
  <si>
    <t>Accumulated depreciation</t>
  </si>
  <si>
    <t>Property and equipment, net</t>
  </si>
  <si>
    <t>Cash</t>
  </si>
  <si>
    <t>Useful Lives</t>
  </si>
  <si>
    <t>3 - 5 years</t>
  </si>
  <si>
    <t>1 - 5 years</t>
  </si>
  <si>
    <t>Assets under construction</t>
  </si>
  <si>
    <t>3 - 7 years</t>
  </si>
  <si>
    <t>15 - 30 years</t>
  </si>
  <si>
    <t>Q423</t>
  </si>
  <si>
    <t>Q422</t>
  </si>
  <si>
    <t>Q323</t>
  </si>
  <si>
    <t>Q322</t>
  </si>
  <si>
    <t>Q223</t>
  </si>
  <si>
    <t>Q222</t>
  </si>
  <si>
    <t>Q123</t>
  </si>
  <si>
    <t>Q122</t>
  </si>
  <si>
    <t>Working capital</t>
  </si>
  <si>
    <t>Studios</t>
  </si>
  <si>
    <t>Networks</t>
  </si>
  <si>
    <t>DTC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</si>
</sst>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left" indent="1"/>
    </xf>
    <xf numFmtId="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 inden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E118-8D4B-455D-98D3-512FBF56570C}">
  <dimension ref="A1:A3"/>
  <sheetViews>
    <sheetView workbookViewId="0">
      <selection activeCell="E14" sqref="E14"/>
    </sheetView>
  </sheetViews>
  <sheetFormatPr defaultRowHeight="12.75" x14ac:dyDescent="0.2"/>
  <cols>
    <col min="1" max="1" width="36.42578125" customWidth="1"/>
  </cols>
  <sheetData>
    <row r="1" spans="1:1" ht="34.5" x14ac:dyDescent="0.45">
      <c r="A1" s="1" t="s">
        <v>0</v>
      </c>
    </row>
    <row r="2" spans="1:1" x14ac:dyDescent="0.2">
      <c r="A2" s="9" t="s">
        <v>1</v>
      </c>
    </row>
    <row r="3" spans="1:1" x14ac:dyDescent="0.2">
      <c r="A3" s="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823E-6D31-4C83-8FAC-EBF716C753EA}">
  <dimension ref="A1:Z11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 x14ac:dyDescent="0.2"/>
  <cols>
    <col min="1" max="1" width="24.85546875" customWidth="1"/>
    <col min="2" max="2" width="12.28515625" customWidth="1"/>
    <col min="3" max="3" width="11.42578125" customWidth="1"/>
    <col min="4" max="4" width="11.140625" customWidth="1"/>
    <col min="5" max="5" width="12.28515625" customWidth="1"/>
    <col min="6" max="6" width="10.42578125" customWidth="1"/>
    <col min="7" max="7" width="11.28515625" customWidth="1"/>
    <col min="8" max="8" width="10.42578125" customWidth="1"/>
    <col min="9" max="9" width="24.85546875" hidden="1" customWidth="1"/>
    <col min="10" max="10" width="11.28515625" customWidth="1"/>
    <col min="11" max="11" width="10.28515625" customWidth="1"/>
    <col min="12" max="12" width="10.7109375" bestFit="1" customWidth="1"/>
    <col min="13" max="13" width="14" customWidth="1"/>
    <col min="14" max="14" width="9.85546875" customWidth="1"/>
    <col min="15" max="15" width="10.28515625" customWidth="1"/>
    <col min="16" max="16384" width="9.140625" style="3"/>
  </cols>
  <sheetData>
    <row r="1" spans="1:26" customFormat="1" ht="34.5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customFormat="1" x14ac:dyDescent="0.2">
      <c r="A2" s="9" t="s">
        <v>1</v>
      </c>
      <c r="D2" s="11">
        <v>44651</v>
      </c>
      <c r="E2" s="11">
        <v>44742</v>
      </c>
      <c r="F2" s="11">
        <v>44834</v>
      </c>
      <c r="G2" s="11">
        <v>44926</v>
      </c>
      <c r="H2" s="11">
        <v>45016</v>
      </c>
      <c r="J2" s="11">
        <v>45107</v>
      </c>
      <c r="K2" s="11">
        <v>45199</v>
      </c>
      <c r="L2" s="11">
        <v>45291</v>
      </c>
    </row>
    <row r="3" spans="1:26" s="12" customFormat="1" x14ac:dyDescent="0.2">
      <c r="A3" s="9" t="s">
        <v>2</v>
      </c>
      <c r="D3" s="12" t="s">
        <v>94</v>
      </c>
      <c r="E3" s="12" t="s">
        <v>92</v>
      </c>
      <c r="F3" s="12" t="s">
        <v>90</v>
      </c>
      <c r="G3" s="12" t="s">
        <v>88</v>
      </c>
      <c r="H3" s="12" t="s">
        <v>93</v>
      </c>
      <c r="J3" s="12" t="s">
        <v>91</v>
      </c>
      <c r="K3" s="12" t="s">
        <v>89</v>
      </c>
      <c r="L3" s="12" t="s">
        <v>87</v>
      </c>
      <c r="Q3" s="12">
        <v>2014</v>
      </c>
      <c r="R3" s="12">
        <v>2015</v>
      </c>
      <c r="S3" s="12">
        <v>2016</v>
      </c>
      <c r="T3" s="12">
        <v>2017</v>
      </c>
      <c r="U3" s="12">
        <v>2018</v>
      </c>
      <c r="V3" s="12">
        <v>2019</v>
      </c>
      <c r="W3" s="12">
        <v>2020</v>
      </c>
      <c r="X3" s="12">
        <v>2021</v>
      </c>
      <c r="Y3" s="12">
        <v>2022</v>
      </c>
      <c r="Z3" s="12">
        <v>2023</v>
      </c>
    </row>
    <row r="4" spans="1:26" s="14" customFormat="1" x14ac:dyDescent="0.2">
      <c r="A4" s="15" t="s">
        <v>96</v>
      </c>
    </row>
    <row r="5" spans="1:26" s="14" customFormat="1" x14ac:dyDescent="0.2">
      <c r="A5" s="15" t="s">
        <v>97</v>
      </c>
    </row>
    <row r="6" spans="1:26" s="14" customFormat="1" x14ac:dyDescent="0.2">
      <c r="A6" s="15" t="s">
        <v>98</v>
      </c>
    </row>
    <row r="7" spans="1:26" s="2" customFormat="1" x14ac:dyDescent="0.2">
      <c r="A7" t="s">
        <v>3</v>
      </c>
      <c r="B7"/>
      <c r="C7"/>
      <c r="D7" s="3">
        <v>1352</v>
      </c>
      <c r="E7" s="3">
        <v>4838</v>
      </c>
      <c r="F7" s="3">
        <v>4990</v>
      </c>
      <c r="G7" s="3">
        <v>4962</v>
      </c>
      <c r="H7" s="3">
        <v>5163</v>
      </c>
      <c r="I7" s="3"/>
      <c r="J7" s="3">
        <v>5135</v>
      </c>
      <c r="K7" s="3">
        <v>5026</v>
      </c>
      <c r="L7" s="3">
        <v>4913</v>
      </c>
      <c r="M7" s="3"/>
      <c r="N7" s="3"/>
      <c r="O7" s="3"/>
      <c r="Q7" s="2">
        <v>2842</v>
      </c>
      <c r="R7" s="2">
        <v>3068</v>
      </c>
      <c r="S7" s="2">
        <v>3213</v>
      </c>
      <c r="T7" s="2">
        <v>3474</v>
      </c>
      <c r="U7" s="2">
        <v>4538</v>
      </c>
      <c r="V7" s="2">
        <v>4835</v>
      </c>
      <c r="W7" s="2">
        <v>4866</v>
      </c>
      <c r="X7" s="2">
        <v>5202</v>
      </c>
      <c r="Y7" s="2">
        <v>16142</v>
      </c>
      <c r="Z7" s="2">
        <v>20237</v>
      </c>
    </row>
    <row r="8" spans="1:26" s="2" customFormat="1" x14ac:dyDescent="0.2">
      <c r="A8" s="15" t="s">
        <v>96</v>
      </c>
      <c r="B8"/>
      <c r="C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6" s="2" customFormat="1" x14ac:dyDescent="0.2">
      <c r="A9" s="15" t="s">
        <v>97</v>
      </c>
      <c r="B9"/>
      <c r="C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26" s="2" customFormat="1" x14ac:dyDescent="0.2">
      <c r="A10" s="15" t="s">
        <v>98</v>
      </c>
      <c r="B10"/>
      <c r="C1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26" x14ac:dyDescent="0.2">
      <c r="A11" t="s">
        <v>4</v>
      </c>
      <c r="D11" s="3">
        <v>1476</v>
      </c>
      <c r="E11" s="3">
        <v>2721</v>
      </c>
      <c r="F11" s="3">
        <v>2042</v>
      </c>
      <c r="G11" s="3">
        <v>2285</v>
      </c>
      <c r="H11" s="3">
        <v>2298</v>
      </c>
      <c r="I11" s="3"/>
      <c r="J11" s="3">
        <v>2519</v>
      </c>
      <c r="K11" s="3">
        <v>1796</v>
      </c>
      <c r="L11" s="3">
        <v>2087</v>
      </c>
      <c r="M11" s="3"/>
      <c r="N11" s="3"/>
      <c r="O11" s="3"/>
      <c r="Q11" s="3">
        <v>3089</v>
      </c>
      <c r="R11" s="3">
        <v>3004</v>
      </c>
      <c r="S11" s="3">
        <v>2970</v>
      </c>
      <c r="T11" s="3">
        <v>3073</v>
      </c>
      <c r="U11" s="3">
        <v>5514</v>
      </c>
      <c r="V11" s="3">
        <v>6044</v>
      </c>
      <c r="W11" s="3">
        <v>5583</v>
      </c>
      <c r="X11" s="3">
        <v>6194</v>
      </c>
      <c r="Y11" s="3">
        <v>8524</v>
      </c>
      <c r="Z11" s="3">
        <v>8700</v>
      </c>
    </row>
    <row r="12" spans="1:26" x14ac:dyDescent="0.2">
      <c r="A12" s="15" t="s">
        <v>96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6" x14ac:dyDescent="0.2">
      <c r="A13" s="15" t="s">
        <v>97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26" x14ac:dyDescent="0.2">
      <c r="A14" s="15" t="s">
        <v>98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26" x14ac:dyDescent="0.2">
      <c r="A15" t="s">
        <v>5</v>
      </c>
      <c r="D15" s="3">
        <v>323</v>
      </c>
      <c r="E15" s="3">
        <v>2064</v>
      </c>
      <c r="F15" s="3">
        <v>2531</v>
      </c>
      <c r="G15" s="3">
        <v>3442</v>
      </c>
      <c r="H15" s="3">
        <v>2954</v>
      </c>
      <c r="I15" s="3"/>
      <c r="J15" s="3">
        <v>2446</v>
      </c>
      <c r="K15" s="3">
        <v>2840</v>
      </c>
      <c r="L15" s="3">
        <v>2963</v>
      </c>
      <c r="M15" s="3"/>
      <c r="N15" s="3"/>
      <c r="O15" s="3"/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737</v>
      </c>
      <c r="Y15" s="3">
        <v>8360</v>
      </c>
      <c r="Z15" s="3">
        <v>11203</v>
      </c>
    </row>
    <row r="16" spans="1:26" x14ac:dyDescent="0.2">
      <c r="A16" s="15" t="s">
        <v>96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26" x14ac:dyDescent="0.2">
      <c r="A17" s="15" t="s">
        <v>97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26" x14ac:dyDescent="0.2">
      <c r="A18" s="15" t="s">
        <v>98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26" x14ac:dyDescent="0.2">
      <c r="A19" t="s">
        <v>6</v>
      </c>
      <c r="D19" s="3">
        <v>8</v>
      </c>
      <c r="E19" s="3">
        <v>204</v>
      </c>
      <c r="F19" s="3">
        <v>260</v>
      </c>
      <c r="G19" s="3">
        <v>319</v>
      </c>
      <c r="H19" s="3">
        <v>285</v>
      </c>
      <c r="I19" s="3"/>
      <c r="J19" s="3">
        <v>258</v>
      </c>
      <c r="K19" s="3">
        <v>317</v>
      </c>
      <c r="L19" s="3">
        <v>321</v>
      </c>
      <c r="M19" s="3"/>
      <c r="N19" s="3"/>
      <c r="O19" s="3"/>
      <c r="Q19" s="3">
        <v>334</v>
      </c>
      <c r="R19" s="3">
        <v>322</v>
      </c>
      <c r="S19" s="3">
        <v>314</v>
      </c>
      <c r="T19" s="3">
        <v>326</v>
      </c>
      <c r="U19" s="3">
        <v>501</v>
      </c>
      <c r="V19" s="3">
        <v>265</v>
      </c>
      <c r="W19" s="3">
        <v>222</v>
      </c>
      <c r="X19" s="3">
        <v>58</v>
      </c>
      <c r="Y19" s="3">
        <v>791</v>
      </c>
      <c r="Z19" s="3">
        <v>1181</v>
      </c>
    </row>
    <row r="20" spans="1:26" x14ac:dyDescent="0.2">
      <c r="A20" s="15" t="s">
        <v>96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26" x14ac:dyDescent="0.2">
      <c r="A21" s="15" t="s">
        <v>97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26" x14ac:dyDescent="0.2">
      <c r="A22" s="15" t="s">
        <v>98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26" s="5" customFormat="1" x14ac:dyDescent="0.2">
      <c r="A23" s="4" t="s">
        <v>7</v>
      </c>
      <c r="B23" s="4"/>
      <c r="C23" s="4"/>
      <c r="D23" s="5">
        <f>+SUM(D7:D19)</f>
        <v>3159</v>
      </c>
      <c r="E23" s="5">
        <f>+SUM(E7:E19)</f>
        <v>9827</v>
      </c>
      <c r="F23" s="5">
        <f>+SUM(F7:F19)</f>
        <v>9823</v>
      </c>
      <c r="G23" s="5">
        <f>+SUM(G7:G19)</f>
        <v>11008</v>
      </c>
      <c r="H23" s="5">
        <f>+SUM(H7:H19)</f>
        <v>10700</v>
      </c>
      <c r="J23" s="5">
        <f>+SUM(J7:J19)</f>
        <v>10358</v>
      </c>
      <c r="K23" s="5">
        <f>+SUM(K7:K19)</f>
        <v>9979</v>
      </c>
      <c r="L23" s="5">
        <f>+SUM(L7:L19)</f>
        <v>10284</v>
      </c>
      <c r="Q23" s="5">
        <f>+SUM(Q7:Q19)</f>
        <v>6265</v>
      </c>
      <c r="R23" s="5">
        <f>+SUM(R7:R19)</f>
        <v>6394</v>
      </c>
      <c r="S23" s="5">
        <f>+SUM(S7:S19)</f>
        <v>6497</v>
      </c>
      <c r="T23" s="5">
        <f>+SUM(T7:T19)</f>
        <v>6873</v>
      </c>
      <c r="U23" s="5">
        <f>+SUM(U7:U19)</f>
        <v>10553</v>
      </c>
      <c r="V23" s="5">
        <f>+SUM(V7:V19)</f>
        <v>11144</v>
      </c>
      <c r="W23" s="5">
        <f>+SUM(W7:W19)</f>
        <v>10671</v>
      </c>
      <c r="X23" s="5">
        <f>+SUM(X7:X19)</f>
        <v>12191</v>
      </c>
      <c r="Y23" s="5">
        <f>+SUM(Y7:Y19)</f>
        <v>33817</v>
      </c>
      <c r="Z23" s="5">
        <f>+SUM(Z7:Z19)</f>
        <v>41321</v>
      </c>
    </row>
    <row r="24" spans="1:26" x14ac:dyDescent="0.2">
      <c r="A24" t="s">
        <v>8</v>
      </c>
      <c r="D24" s="3">
        <v>1236</v>
      </c>
      <c r="E24" s="3">
        <v>6625</v>
      </c>
      <c r="F24" s="3">
        <v>5627</v>
      </c>
      <c r="G24" s="3">
        <v>6954</v>
      </c>
      <c r="H24" s="3">
        <v>6685</v>
      </c>
      <c r="I24" s="3"/>
      <c r="J24" s="3">
        <v>6636</v>
      </c>
      <c r="K24" s="3">
        <v>5309</v>
      </c>
      <c r="L24" s="3">
        <v>5896</v>
      </c>
      <c r="M24" s="3"/>
      <c r="N24" s="3"/>
      <c r="O24" s="3"/>
      <c r="Q24" s="3">
        <v>2124</v>
      </c>
      <c r="R24" s="3">
        <v>2343</v>
      </c>
      <c r="S24" s="3">
        <v>2432</v>
      </c>
      <c r="T24" s="3">
        <v>2656</v>
      </c>
      <c r="U24" s="3">
        <v>3935</v>
      </c>
      <c r="V24" s="3">
        <v>3819</v>
      </c>
      <c r="W24" s="3">
        <v>3860</v>
      </c>
      <c r="X24" s="3">
        <v>4620</v>
      </c>
      <c r="Y24" s="3">
        <v>20442</v>
      </c>
      <c r="Z24" s="3">
        <v>24526</v>
      </c>
    </row>
    <row r="25" spans="1:26" s="5" customFormat="1" x14ac:dyDescent="0.2">
      <c r="A25" s="4" t="s">
        <v>9</v>
      </c>
      <c r="B25" s="4"/>
      <c r="C25" s="4"/>
      <c r="D25" s="5">
        <f>+D23-D24</f>
        <v>1923</v>
      </c>
      <c r="E25" s="5">
        <f>+E23-E24</f>
        <v>3202</v>
      </c>
      <c r="F25" s="5">
        <f>+F23-F24</f>
        <v>4196</v>
      </c>
      <c r="G25" s="5">
        <f>+G23-G24</f>
        <v>4054</v>
      </c>
      <c r="H25" s="5">
        <f>+H23-H24</f>
        <v>4015</v>
      </c>
      <c r="J25" s="5">
        <f>+J23-J24</f>
        <v>3722</v>
      </c>
      <c r="K25" s="5">
        <f>+K23-K24</f>
        <v>4670</v>
      </c>
      <c r="L25" s="5">
        <f>+L23-L24</f>
        <v>4388</v>
      </c>
      <c r="Q25" s="5">
        <f t="shared" ref="Q25:Z25" si="0">+Q23-Q24</f>
        <v>4141</v>
      </c>
      <c r="R25" s="5">
        <f t="shared" si="0"/>
        <v>4051</v>
      </c>
      <c r="S25" s="5">
        <f t="shared" si="0"/>
        <v>4065</v>
      </c>
      <c r="T25" s="5">
        <f t="shared" si="0"/>
        <v>4217</v>
      </c>
      <c r="U25" s="5">
        <f t="shared" si="0"/>
        <v>6618</v>
      </c>
      <c r="V25" s="5">
        <f t="shared" si="0"/>
        <v>7325</v>
      </c>
      <c r="W25" s="5">
        <f t="shared" si="0"/>
        <v>6811</v>
      </c>
      <c r="X25" s="5">
        <f t="shared" si="0"/>
        <v>7571</v>
      </c>
      <c r="Y25" s="5">
        <f t="shared" si="0"/>
        <v>13375</v>
      </c>
      <c r="Z25" s="5">
        <f t="shared" si="0"/>
        <v>16795</v>
      </c>
    </row>
    <row r="26" spans="1:26" x14ac:dyDescent="0.2">
      <c r="A26" t="s">
        <v>10</v>
      </c>
      <c r="D26" s="3">
        <v>1040</v>
      </c>
      <c r="E26" s="3">
        <v>3538</v>
      </c>
      <c r="F26" s="3">
        <v>2589</v>
      </c>
      <c r="G26" s="3">
        <v>2511</v>
      </c>
      <c r="H26" s="3">
        <v>2388</v>
      </c>
      <c r="I26" s="3"/>
      <c r="J26" s="3">
        <v>2562</v>
      </c>
      <c r="K26" s="3">
        <v>2291</v>
      </c>
      <c r="L26" s="3">
        <v>2455</v>
      </c>
      <c r="M26" s="3"/>
      <c r="N26" s="3"/>
      <c r="O26" s="3"/>
      <c r="Q26" s="3">
        <v>1692</v>
      </c>
      <c r="R26" s="3">
        <v>1669</v>
      </c>
      <c r="S26" s="3">
        <v>1690</v>
      </c>
      <c r="T26" s="3">
        <v>1768</v>
      </c>
      <c r="U26" s="3">
        <v>2620</v>
      </c>
      <c r="V26" s="3">
        <v>2788</v>
      </c>
      <c r="W26" s="3">
        <v>2722</v>
      </c>
      <c r="X26" s="3">
        <v>4016</v>
      </c>
      <c r="Y26" s="3">
        <v>9678</v>
      </c>
      <c r="Z26" s="3">
        <v>9696</v>
      </c>
    </row>
    <row r="27" spans="1:26" x14ac:dyDescent="0.2">
      <c r="A27" t="s">
        <v>11</v>
      </c>
      <c r="D27" s="3">
        <v>525</v>
      </c>
      <c r="E27" s="3">
        <v>2266</v>
      </c>
      <c r="F27" s="3">
        <v>2233</v>
      </c>
      <c r="G27" s="3">
        <v>2169</v>
      </c>
      <c r="H27" s="3">
        <v>2058</v>
      </c>
      <c r="I27" s="3"/>
      <c r="J27" s="3">
        <v>1914</v>
      </c>
      <c r="K27" s="3">
        <v>1989</v>
      </c>
      <c r="L27" s="3">
        <v>2024</v>
      </c>
      <c r="M27" s="3"/>
      <c r="N27" s="3"/>
      <c r="O27" s="3"/>
      <c r="Q27" s="3">
        <v>329</v>
      </c>
      <c r="R27" s="3">
        <v>330</v>
      </c>
      <c r="S27" s="3">
        <v>322</v>
      </c>
      <c r="T27" s="3">
        <v>330</v>
      </c>
      <c r="U27" s="3">
        <v>1398</v>
      </c>
      <c r="V27" s="3">
        <v>1347</v>
      </c>
      <c r="W27" s="3">
        <v>1359</v>
      </c>
      <c r="X27" s="3">
        <v>1582</v>
      </c>
      <c r="Y27" s="3">
        <v>7193</v>
      </c>
      <c r="Z27" s="3">
        <v>7985</v>
      </c>
    </row>
    <row r="28" spans="1:26" x14ac:dyDescent="0.2">
      <c r="A28" t="s">
        <v>12</v>
      </c>
      <c r="D28" s="3">
        <v>5</v>
      </c>
      <c r="E28" s="3">
        <v>1033</v>
      </c>
      <c r="F28" s="3">
        <v>1521</v>
      </c>
      <c r="G28" s="3">
        <v>1198</v>
      </c>
      <c r="H28" s="3">
        <v>95</v>
      </c>
      <c r="I28" s="3"/>
      <c r="J28" s="3">
        <v>146</v>
      </c>
      <c r="K28" s="3">
        <v>269</v>
      </c>
      <c r="L28" s="3">
        <v>75</v>
      </c>
      <c r="M28" s="3"/>
      <c r="N28" s="3"/>
      <c r="O28" s="3"/>
      <c r="Q28" s="3">
        <v>90</v>
      </c>
      <c r="R28" s="3">
        <v>50</v>
      </c>
      <c r="S28" s="3">
        <v>58</v>
      </c>
      <c r="T28" s="3">
        <v>75</v>
      </c>
      <c r="U28" s="3">
        <v>750</v>
      </c>
      <c r="V28" s="3">
        <v>26</v>
      </c>
      <c r="W28" s="3">
        <v>91</v>
      </c>
      <c r="X28" s="3">
        <v>32</v>
      </c>
      <c r="Y28" s="3">
        <v>3757</v>
      </c>
      <c r="Z28" s="3">
        <v>585</v>
      </c>
    </row>
    <row r="29" spans="1:26" x14ac:dyDescent="0.2">
      <c r="A29" t="s">
        <v>13</v>
      </c>
      <c r="D29" s="3">
        <v>0</v>
      </c>
      <c r="E29" s="3">
        <v>4</v>
      </c>
      <c r="F29" s="3">
        <v>43</v>
      </c>
      <c r="G29" s="3">
        <v>70</v>
      </c>
      <c r="H29" s="3">
        <v>31</v>
      </c>
      <c r="I29" s="3"/>
      <c r="J29" s="3">
        <v>6</v>
      </c>
      <c r="K29" s="3">
        <v>24</v>
      </c>
      <c r="L29" s="3">
        <v>16</v>
      </c>
      <c r="M29" s="3"/>
      <c r="N29" s="3"/>
      <c r="O29" s="3"/>
      <c r="Q29" s="3">
        <v>0</v>
      </c>
      <c r="R29" s="3">
        <v>0</v>
      </c>
      <c r="S29" s="3">
        <v>0</v>
      </c>
      <c r="T29" s="3">
        <v>1327</v>
      </c>
      <c r="U29" s="3">
        <v>0</v>
      </c>
      <c r="V29" s="3">
        <v>155</v>
      </c>
      <c r="W29" s="3">
        <v>124</v>
      </c>
      <c r="X29" s="3">
        <v>-71</v>
      </c>
      <c r="Y29" s="3">
        <v>117</v>
      </c>
      <c r="Z29" s="3">
        <v>77</v>
      </c>
    </row>
    <row r="30" spans="1:26" x14ac:dyDescent="0.2">
      <c r="A30" t="s">
        <v>14</v>
      </c>
      <c r="D30" s="3">
        <f>+SUM(D26:D29)</f>
        <v>1570</v>
      </c>
      <c r="E30" s="3">
        <f>+SUM(E26:E29)</f>
        <v>6841</v>
      </c>
      <c r="F30" s="3">
        <f>+SUM(F26:F29)</f>
        <v>6386</v>
      </c>
      <c r="G30" s="3">
        <f>+SUM(G26:G29)</f>
        <v>5948</v>
      </c>
      <c r="H30" s="3">
        <f>+SUM(H26:H29)</f>
        <v>4572</v>
      </c>
      <c r="I30" s="3"/>
      <c r="J30" s="3">
        <f>+SUM(J26:J29)</f>
        <v>4628</v>
      </c>
      <c r="K30" s="3">
        <f>+SUM(K26:K29)</f>
        <v>4573</v>
      </c>
      <c r="L30" s="3">
        <f>+SUM(L26:L29)</f>
        <v>4570</v>
      </c>
      <c r="M30" s="3"/>
      <c r="N30" s="3"/>
      <c r="O30" s="3"/>
      <c r="Q30" s="3">
        <f t="shared" ref="Q30:Z30" si="1">+SUM(Q26:Q29)</f>
        <v>2111</v>
      </c>
      <c r="R30" s="3">
        <f t="shared" si="1"/>
        <v>2049</v>
      </c>
      <c r="S30" s="3">
        <f t="shared" si="1"/>
        <v>2070</v>
      </c>
      <c r="T30" s="3">
        <f t="shared" si="1"/>
        <v>3500</v>
      </c>
      <c r="U30" s="3">
        <f t="shared" si="1"/>
        <v>4768</v>
      </c>
      <c r="V30" s="3">
        <f t="shared" si="1"/>
        <v>4316</v>
      </c>
      <c r="W30" s="3">
        <f t="shared" si="1"/>
        <v>4296</v>
      </c>
      <c r="X30" s="3">
        <f t="shared" si="1"/>
        <v>5559</v>
      </c>
      <c r="Y30" s="3">
        <f t="shared" si="1"/>
        <v>20745</v>
      </c>
      <c r="Z30" s="3">
        <f t="shared" si="1"/>
        <v>18343</v>
      </c>
    </row>
    <row r="31" spans="1:26" s="5" customFormat="1" x14ac:dyDescent="0.2">
      <c r="A31" s="4" t="s">
        <v>15</v>
      </c>
      <c r="B31" s="4"/>
      <c r="C31" s="4"/>
      <c r="D31" s="5">
        <f>+D25-D30</f>
        <v>353</v>
      </c>
      <c r="E31" s="5">
        <f>+E25-E30</f>
        <v>-3639</v>
      </c>
      <c r="F31" s="5">
        <f>+F25-F30</f>
        <v>-2190</v>
      </c>
      <c r="G31" s="5">
        <f>+G25-G30</f>
        <v>-1894</v>
      </c>
      <c r="H31" s="5">
        <f>+H25-H30</f>
        <v>-557</v>
      </c>
      <c r="J31" s="5">
        <f>+J25-J30</f>
        <v>-906</v>
      </c>
      <c r="K31" s="5">
        <f>+K25-K30</f>
        <v>97</v>
      </c>
      <c r="L31" s="5">
        <f>+L25-L30</f>
        <v>-182</v>
      </c>
      <c r="Q31" s="5">
        <f t="shared" ref="Q31:Z31" si="2">+Q25-Q30</f>
        <v>2030</v>
      </c>
      <c r="R31" s="5">
        <f t="shared" si="2"/>
        <v>2002</v>
      </c>
      <c r="S31" s="5">
        <f t="shared" si="2"/>
        <v>1995</v>
      </c>
      <c r="T31" s="5">
        <f t="shared" si="2"/>
        <v>717</v>
      </c>
      <c r="U31" s="5">
        <f t="shared" si="2"/>
        <v>1850</v>
      </c>
      <c r="V31" s="5">
        <f t="shared" si="2"/>
        <v>3009</v>
      </c>
      <c r="W31" s="5">
        <f t="shared" si="2"/>
        <v>2515</v>
      </c>
      <c r="X31" s="5">
        <f t="shared" si="2"/>
        <v>2012</v>
      </c>
      <c r="Y31" s="5">
        <f t="shared" si="2"/>
        <v>-7370</v>
      </c>
      <c r="Z31" s="5">
        <f t="shared" si="2"/>
        <v>-1548</v>
      </c>
    </row>
    <row r="32" spans="1:26" x14ac:dyDescent="0.2">
      <c r="A32" t="s">
        <v>16</v>
      </c>
      <c r="D32" s="3">
        <v>-153</v>
      </c>
      <c r="E32" s="3">
        <v>-511</v>
      </c>
      <c r="F32" s="3">
        <v>-555</v>
      </c>
      <c r="G32" s="3">
        <v>-558</v>
      </c>
      <c r="H32" s="3">
        <v>-571</v>
      </c>
      <c r="I32" s="3"/>
      <c r="J32" s="3">
        <v>-574</v>
      </c>
      <c r="K32" s="3">
        <v>-574</v>
      </c>
      <c r="L32" s="3">
        <v>-502</v>
      </c>
      <c r="M32" s="3"/>
      <c r="N32" s="3"/>
      <c r="O32" s="3"/>
      <c r="Q32" s="3">
        <v>-328</v>
      </c>
      <c r="R32" s="3">
        <v>-330</v>
      </c>
      <c r="S32" s="3">
        <v>-353</v>
      </c>
      <c r="T32" s="3">
        <v>-475</v>
      </c>
      <c r="U32" s="3">
        <v>-729</v>
      </c>
      <c r="V32" s="3">
        <v>-677</v>
      </c>
      <c r="W32" s="3">
        <v>-648</v>
      </c>
      <c r="X32" s="3">
        <v>-633</v>
      </c>
      <c r="Y32" s="3">
        <v>-1777</v>
      </c>
      <c r="Z32" s="3">
        <v>-2221</v>
      </c>
    </row>
    <row r="33" spans="1:26" x14ac:dyDescent="0.2">
      <c r="A33" t="s">
        <v>17</v>
      </c>
      <c r="D33" s="3">
        <f>+SUM(D32:D32)+D31</f>
        <v>200</v>
      </c>
      <c r="E33" s="3">
        <f>+SUM(E32:E32)+E31</f>
        <v>-4150</v>
      </c>
      <c r="F33" s="3">
        <f>+SUM(F32:F32)+F31</f>
        <v>-2745</v>
      </c>
      <c r="G33" s="3">
        <f>+SUM(G32:G32)+G31</f>
        <v>-2452</v>
      </c>
      <c r="H33" s="3">
        <f>+SUM(H32:H32)+H31</f>
        <v>-1128</v>
      </c>
      <c r="I33" s="3"/>
      <c r="J33" s="3">
        <f>+SUM(J32:J32)+J31</f>
        <v>-1480</v>
      </c>
      <c r="K33" s="3">
        <f>+SUM(K32:K32)+K31</f>
        <v>-477</v>
      </c>
      <c r="L33" s="3">
        <f>+SUM(L32:L32)+L31</f>
        <v>-684</v>
      </c>
      <c r="M33" s="3"/>
      <c r="N33" s="3"/>
      <c r="O33" s="3"/>
      <c r="Q33" s="3">
        <f t="shared" ref="Q33:Z33" si="3">+SUM(Q32:Q32)+Q31</f>
        <v>1702</v>
      </c>
      <c r="R33" s="3">
        <f t="shared" si="3"/>
        <v>1672</v>
      </c>
      <c r="S33" s="3">
        <f t="shared" si="3"/>
        <v>1642</v>
      </c>
      <c r="T33" s="3">
        <f t="shared" si="3"/>
        <v>242</v>
      </c>
      <c r="U33" s="3">
        <f t="shared" si="3"/>
        <v>1121</v>
      </c>
      <c r="V33" s="3">
        <f t="shared" si="3"/>
        <v>2332</v>
      </c>
      <c r="W33" s="3">
        <f t="shared" si="3"/>
        <v>1867</v>
      </c>
      <c r="X33" s="3">
        <f t="shared" si="3"/>
        <v>1379</v>
      </c>
      <c r="Y33" s="3">
        <f t="shared" si="3"/>
        <v>-9147</v>
      </c>
      <c r="Z33" s="3">
        <f t="shared" si="3"/>
        <v>-3769</v>
      </c>
    </row>
    <row r="34" spans="1:26" x14ac:dyDescent="0.2">
      <c r="A34" t="s">
        <v>18</v>
      </c>
      <c r="D34" s="3">
        <v>201</v>
      </c>
      <c r="E34" s="3">
        <v>-836</v>
      </c>
      <c r="F34" s="3">
        <v>-566</v>
      </c>
      <c r="G34" s="3">
        <v>-462</v>
      </c>
      <c r="H34" s="3">
        <v>-178</v>
      </c>
      <c r="I34" s="3"/>
      <c r="J34" s="3">
        <v>-260</v>
      </c>
      <c r="K34" s="3">
        <v>-125</v>
      </c>
      <c r="L34" s="3">
        <v>-221</v>
      </c>
      <c r="M34" s="3"/>
      <c r="N34" s="3"/>
      <c r="O34" s="3"/>
      <c r="Q34" s="3">
        <v>610</v>
      </c>
      <c r="R34" s="3">
        <v>511</v>
      </c>
      <c r="S34" s="3">
        <v>453</v>
      </c>
      <c r="T34" s="3">
        <v>176</v>
      </c>
      <c r="U34" s="3">
        <v>341</v>
      </c>
      <c r="V34" s="3">
        <v>81</v>
      </c>
      <c r="W34" s="3">
        <v>373</v>
      </c>
      <c r="X34" s="3">
        <v>236</v>
      </c>
      <c r="Y34" s="3">
        <v>-1663</v>
      </c>
      <c r="Z34" s="3">
        <v>-784</v>
      </c>
    </row>
    <row r="35" spans="1:26" s="5" customFormat="1" x14ac:dyDescent="0.2">
      <c r="A35" s="4" t="s">
        <v>19</v>
      </c>
      <c r="B35" s="4"/>
      <c r="C35" s="4"/>
      <c r="D35" s="5">
        <f>+D33-D34</f>
        <v>-1</v>
      </c>
      <c r="E35" s="5">
        <f>+E33-E34</f>
        <v>-3314</v>
      </c>
      <c r="F35" s="5">
        <f>+F33-F34</f>
        <v>-2179</v>
      </c>
      <c r="G35" s="5">
        <f>+G33-G34</f>
        <v>-1990</v>
      </c>
      <c r="H35" s="5">
        <f>+H33-H34</f>
        <v>-950</v>
      </c>
      <c r="J35" s="5">
        <f>+J33-J34</f>
        <v>-1220</v>
      </c>
      <c r="K35" s="5">
        <f>+K33-K34</f>
        <v>-352</v>
      </c>
      <c r="L35" s="5">
        <f>+L33-L34</f>
        <v>-463</v>
      </c>
      <c r="Q35" s="5">
        <f t="shared" ref="Q35:Z35" si="4">+Q33-Q34</f>
        <v>1092</v>
      </c>
      <c r="R35" s="5">
        <f t="shared" si="4"/>
        <v>1161</v>
      </c>
      <c r="S35" s="5">
        <f t="shared" si="4"/>
        <v>1189</v>
      </c>
      <c r="T35" s="5">
        <f t="shared" si="4"/>
        <v>66</v>
      </c>
      <c r="U35" s="5">
        <f t="shared" si="4"/>
        <v>780</v>
      </c>
      <c r="V35" s="5">
        <f t="shared" si="4"/>
        <v>2251</v>
      </c>
      <c r="W35" s="5">
        <f t="shared" si="4"/>
        <v>1494</v>
      </c>
      <c r="X35" s="5">
        <f t="shared" si="4"/>
        <v>1143</v>
      </c>
      <c r="Y35" s="5">
        <f t="shared" si="4"/>
        <v>-7484</v>
      </c>
      <c r="Z35" s="5">
        <f t="shared" si="4"/>
        <v>-2985</v>
      </c>
    </row>
    <row r="36" spans="1:26" x14ac:dyDescent="0.2">
      <c r="A36" t="s">
        <v>20</v>
      </c>
      <c r="D36" s="7">
        <f>+D35/D37</f>
        <v>-1.5037593984962407E-3</v>
      </c>
      <c r="E36" s="7">
        <f>+E35/E37</f>
        <v>-1.4496937882764653</v>
      </c>
      <c r="F36" s="7">
        <f>+F35/F37</f>
        <v>-0.89376538146021334</v>
      </c>
      <c r="G36" s="7">
        <f>+G35/G37</f>
        <v>-0.81926718814326882</v>
      </c>
      <c r="H36" s="7">
        <f>+H35/H37</f>
        <v>-0.390625</v>
      </c>
      <c r="I36" s="3"/>
      <c r="J36" s="7">
        <f>+J35/J37</f>
        <v>-0.50061551087402545</v>
      </c>
      <c r="K36" s="7">
        <f>+K35/K37</f>
        <v>-0.14438063986874489</v>
      </c>
      <c r="L36" s="7">
        <f>+L35/L37</f>
        <v>-0.1898318983189832</v>
      </c>
      <c r="M36" s="3"/>
      <c r="N36" s="3"/>
      <c r="O36" s="3"/>
      <c r="Q36" s="7">
        <f t="shared" ref="Q36:Z36" si="5">+Q35/Q37</f>
        <v>1.5895196506550218</v>
      </c>
      <c r="R36" s="7">
        <f t="shared" si="5"/>
        <v>1.7698170731707317</v>
      </c>
      <c r="S36" s="7">
        <f t="shared" si="5"/>
        <v>1.9491803278688524</v>
      </c>
      <c r="T36" s="7">
        <f t="shared" si="5"/>
        <v>0.11458333333333333</v>
      </c>
      <c r="U36" s="7">
        <f t="shared" si="5"/>
        <v>1.1337209302325582</v>
      </c>
      <c r="V36" s="7">
        <f t="shared" si="5"/>
        <v>3.1659634317862166</v>
      </c>
      <c r="W36" s="7">
        <f t="shared" si="5"/>
        <v>2.2232142857142856</v>
      </c>
      <c r="X36" s="7">
        <f t="shared" si="5"/>
        <v>1.7213855421686748</v>
      </c>
      <c r="Y36" s="7">
        <f t="shared" si="5"/>
        <v>-3.8577319587628867</v>
      </c>
      <c r="Z36" s="7">
        <f t="shared" si="5"/>
        <v>-1.2253694581280787</v>
      </c>
    </row>
    <row r="37" spans="1:26" x14ac:dyDescent="0.2">
      <c r="A37" t="s">
        <v>21</v>
      </c>
      <c r="D37" s="3">
        <v>665</v>
      </c>
      <c r="E37" s="3">
        <v>2286</v>
      </c>
      <c r="F37" s="3">
        <v>2438</v>
      </c>
      <c r="G37" s="3">
        <v>2429</v>
      </c>
      <c r="H37" s="3">
        <v>2432</v>
      </c>
      <c r="I37" s="3"/>
      <c r="J37" s="3">
        <v>2437</v>
      </c>
      <c r="K37" s="3">
        <v>2438</v>
      </c>
      <c r="L37" s="3">
        <v>2439</v>
      </c>
      <c r="M37" s="3"/>
      <c r="N37" s="3"/>
      <c r="O37" s="3"/>
      <c r="Q37" s="3">
        <v>687</v>
      </c>
      <c r="R37" s="3">
        <v>656</v>
      </c>
      <c r="S37" s="3">
        <v>610</v>
      </c>
      <c r="T37" s="3">
        <v>576</v>
      </c>
      <c r="U37" s="3">
        <v>688</v>
      </c>
      <c r="V37" s="3">
        <v>711</v>
      </c>
      <c r="W37" s="3">
        <v>672</v>
      </c>
      <c r="X37" s="3">
        <v>664</v>
      </c>
      <c r="Y37" s="3">
        <v>1940</v>
      </c>
      <c r="Z37" s="3">
        <v>2436</v>
      </c>
    </row>
    <row r="38" spans="1:26" x14ac:dyDescent="0.2">
      <c r="D38" s="3"/>
      <c r="E38" s="3"/>
      <c r="F38" s="3"/>
      <c r="G38" s="3"/>
      <c r="H38" s="3"/>
      <c r="J38" s="3"/>
      <c r="K38" s="3"/>
      <c r="L38" s="3"/>
    </row>
    <row r="39" spans="1:26" s="8" customFormat="1" x14ac:dyDescent="0.2">
      <c r="A39" s="8" t="s">
        <v>67</v>
      </c>
      <c r="D39" s="8">
        <f>+D25/D23</f>
        <v>0.6087369420702754</v>
      </c>
      <c r="E39" s="8">
        <f>+E25/E23</f>
        <v>0.3258369797496693</v>
      </c>
      <c r="F39" s="8">
        <f>+F25/F23</f>
        <v>0.42716074518986052</v>
      </c>
      <c r="G39" s="8">
        <f>+G25/G23</f>
        <v>0.36827761627906974</v>
      </c>
      <c r="H39" s="8">
        <f>+H25/H23</f>
        <v>0.37523364485981309</v>
      </c>
      <c r="J39" s="8">
        <f>+J25/J23</f>
        <v>0.3593357791079359</v>
      </c>
      <c r="K39" s="8">
        <f>+K25/K23</f>
        <v>0.4679827638039884</v>
      </c>
      <c r="L39" s="8">
        <f>+L25/L23</f>
        <v>0.42668222481524698</v>
      </c>
      <c r="Q39" s="8">
        <f t="shared" ref="Q39:Z39" si="6">+Q25/Q23</f>
        <v>0.66097366320830009</v>
      </c>
      <c r="R39" s="8">
        <f t="shared" si="6"/>
        <v>0.633562715045355</v>
      </c>
      <c r="S39" s="8">
        <f t="shared" si="6"/>
        <v>0.62567338771740799</v>
      </c>
      <c r="T39" s="8">
        <f t="shared" si="6"/>
        <v>0.61356030845336829</v>
      </c>
      <c r="U39" s="8">
        <f t="shared" si="6"/>
        <v>0.62712025016582962</v>
      </c>
      <c r="V39" s="8">
        <f t="shared" si="6"/>
        <v>0.65730437903804739</v>
      </c>
      <c r="W39" s="8">
        <f t="shared" si="6"/>
        <v>0.63827195201949205</v>
      </c>
      <c r="X39" s="8">
        <f t="shared" si="6"/>
        <v>0.62103190878516934</v>
      </c>
      <c r="Y39" s="8">
        <f t="shared" si="6"/>
        <v>0.39551113345358846</v>
      </c>
      <c r="Z39" s="8">
        <f t="shared" si="6"/>
        <v>0.40645192517122042</v>
      </c>
    </row>
    <row r="40" spans="1:26" s="8" customFormat="1" x14ac:dyDescent="0.2">
      <c r="A40" s="8" t="s">
        <v>68</v>
      </c>
      <c r="D40" s="8">
        <f>+D31/D23</f>
        <v>0.11174422285533396</v>
      </c>
      <c r="E40" s="8">
        <f>+E31/E23</f>
        <v>-0.37030629897221939</v>
      </c>
      <c r="F40" s="8">
        <f>+F31/F23</f>
        <v>-0.22294614679833044</v>
      </c>
      <c r="G40" s="8">
        <f>+G31/G23</f>
        <v>-0.17205668604651161</v>
      </c>
      <c r="H40" s="8">
        <f>+H31/H23</f>
        <v>-5.205607476635514E-2</v>
      </c>
      <c r="J40" s="8">
        <f>+J31/J23</f>
        <v>-8.7468623286348718E-2</v>
      </c>
      <c r="K40" s="8">
        <f>+K31/K23</f>
        <v>9.7204128670207429E-3</v>
      </c>
      <c r="L40" s="8">
        <f>+L31/L23</f>
        <v>-1.7697394010112798E-2</v>
      </c>
      <c r="Q40" s="8">
        <f t="shared" ref="Q40:Z40" si="7">+Q31/Q23</f>
        <v>0.32402234636871508</v>
      </c>
      <c r="R40" s="8">
        <f t="shared" si="7"/>
        <v>0.31310603690960276</v>
      </c>
      <c r="S40" s="8">
        <f t="shared" si="7"/>
        <v>0.30706479913806373</v>
      </c>
      <c r="T40" s="8">
        <f t="shared" si="7"/>
        <v>0.10432125709297251</v>
      </c>
      <c r="U40" s="8">
        <f t="shared" si="7"/>
        <v>0.17530560030323131</v>
      </c>
      <c r="V40" s="8">
        <f t="shared" si="7"/>
        <v>0.270010768126346</v>
      </c>
      <c r="W40" s="8">
        <f t="shared" si="7"/>
        <v>0.23568550276450193</v>
      </c>
      <c r="X40" s="8">
        <f t="shared" si="7"/>
        <v>0.16503978344680503</v>
      </c>
      <c r="Y40" s="8">
        <f t="shared" si="7"/>
        <v>-0.21793772363012687</v>
      </c>
      <c r="Z40" s="8">
        <f t="shared" si="7"/>
        <v>-3.7462791316763874E-2</v>
      </c>
    </row>
    <row r="41" spans="1:26" s="8" customFormat="1" x14ac:dyDescent="0.2">
      <c r="A41" s="8" t="s">
        <v>69</v>
      </c>
      <c r="D41" s="8">
        <f>+D35/D23</f>
        <v>-3.1655587211142766E-4</v>
      </c>
      <c r="E41" s="8">
        <f>+E35/E23</f>
        <v>-0.3372341508089956</v>
      </c>
      <c r="F41" s="8">
        <f>+F35/F23</f>
        <v>-0.22182632596966304</v>
      </c>
      <c r="G41" s="8">
        <f>+G35/G23</f>
        <v>-0.18077761627906977</v>
      </c>
      <c r="H41" s="8">
        <f>+H35/H23</f>
        <v>-8.8785046728971959E-2</v>
      </c>
      <c r="J41" s="8">
        <f>+J35/J23</f>
        <v>-0.11778335586020468</v>
      </c>
      <c r="K41" s="8">
        <f>+K35/K23</f>
        <v>-3.5274075558673214E-2</v>
      </c>
      <c r="L41" s="8">
        <f>+L35/L23</f>
        <v>-4.502139245429794E-2</v>
      </c>
      <c r="Q41" s="8">
        <f t="shared" ref="Q41:Z41" si="8">+Q35/Q23</f>
        <v>0.17430167597765364</v>
      </c>
      <c r="R41" s="8">
        <f t="shared" si="8"/>
        <v>0.18157647794807633</v>
      </c>
      <c r="S41" s="8">
        <f t="shared" si="8"/>
        <v>0.18300754194243496</v>
      </c>
      <c r="T41" s="8">
        <f t="shared" si="8"/>
        <v>9.6027935399388906E-3</v>
      </c>
      <c r="U41" s="8">
        <f t="shared" si="8"/>
        <v>7.3912631479200228E-2</v>
      </c>
      <c r="V41" s="8">
        <f t="shared" si="8"/>
        <v>0.20199210337401291</v>
      </c>
      <c r="W41" s="8">
        <f t="shared" si="8"/>
        <v>0.14000562271577172</v>
      </c>
      <c r="X41" s="8">
        <f t="shared" si="8"/>
        <v>9.3757690099253554E-2</v>
      </c>
      <c r="Y41" s="8">
        <f t="shared" si="8"/>
        <v>-0.2213088091788154</v>
      </c>
      <c r="Z41" s="8">
        <f t="shared" si="8"/>
        <v>-7.2239297209651263E-2</v>
      </c>
    </row>
    <row r="42" spans="1:26" s="8" customFormat="1" x14ac:dyDescent="0.2">
      <c r="A42" s="8" t="s">
        <v>70</v>
      </c>
      <c r="D42" s="8">
        <f>+D34/D33</f>
        <v>1.0049999999999999</v>
      </c>
      <c r="E42" s="8">
        <f>+E34/E33</f>
        <v>0.20144578313253012</v>
      </c>
      <c r="F42" s="8">
        <f>+F34/F33</f>
        <v>0.20619307832422587</v>
      </c>
      <c r="G42" s="8">
        <f>+G34/G33</f>
        <v>0.18841761827079934</v>
      </c>
      <c r="H42" s="8">
        <f>+H34/H33</f>
        <v>0.15780141843971632</v>
      </c>
      <c r="J42" s="8">
        <f>+J34/J33</f>
        <v>0.17567567567567569</v>
      </c>
      <c r="K42" s="8">
        <f>+K34/K33</f>
        <v>0.26205450733752622</v>
      </c>
      <c r="L42" s="8">
        <f>+L34/L33</f>
        <v>0.32309941520467839</v>
      </c>
      <c r="Q42" s="8">
        <f t="shared" ref="Q42:Z42" si="9">+Q34/Q33</f>
        <v>0.3584018801410106</v>
      </c>
      <c r="R42" s="8">
        <f t="shared" si="9"/>
        <v>0.30562200956937802</v>
      </c>
      <c r="S42" s="8">
        <f t="shared" si="9"/>
        <v>0.27588306942752738</v>
      </c>
      <c r="T42" s="8">
        <f t="shared" si="9"/>
        <v>0.72727272727272729</v>
      </c>
      <c r="U42" s="8">
        <f t="shared" si="9"/>
        <v>0.30419268510258696</v>
      </c>
      <c r="V42" s="8">
        <f t="shared" si="9"/>
        <v>3.4734133790737566E-2</v>
      </c>
      <c r="W42" s="8">
        <f t="shared" si="9"/>
        <v>0.19978575254418854</v>
      </c>
      <c r="X42" s="8">
        <f t="shared" si="9"/>
        <v>0.17113850616388687</v>
      </c>
      <c r="Y42" s="8">
        <f t="shared" si="9"/>
        <v>0.18180824313982727</v>
      </c>
      <c r="Z42" s="8">
        <f t="shared" si="9"/>
        <v>0.20801273547360041</v>
      </c>
    </row>
    <row r="43" spans="1:26" s="8" customFormat="1" x14ac:dyDescent="0.2"/>
    <row r="44" spans="1:26" s="8" customFormat="1" x14ac:dyDescent="0.2">
      <c r="A44" s="8" t="s">
        <v>71</v>
      </c>
      <c r="F44" s="8" t="e">
        <f>+F23/B23-1</f>
        <v>#DIV/0!</v>
      </c>
      <c r="G44" s="8" t="e">
        <f t="shared" ref="G44" si="10">+G23/C23-1</f>
        <v>#DIV/0!</v>
      </c>
      <c r="H44" s="8">
        <f>+H23/D23-1</f>
        <v>2.3871478315922761</v>
      </c>
      <c r="I44" s="8">
        <f t="shared" ref="I44:K44" si="11">+I23/D23-1</f>
        <v>-1</v>
      </c>
      <c r="J44" s="8">
        <f t="shared" si="11"/>
        <v>5.403480207591338E-2</v>
      </c>
      <c r="K44" s="8">
        <f t="shared" si="11"/>
        <v>1.5881095388374122E-2</v>
      </c>
      <c r="L44" s="8">
        <f>+L23/G23-1</f>
        <v>-6.5770348837209336E-2</v>
      </c>
      <c r="Q44" s="8" t="e">
        <f t="shared" ref="Q44:R44" si="12">+Q23/P23-1</f>
        <v>#DIV/0!</v>
      </c>
      <c r="R44" s="8">
        <f t="shared" si="12"/>
        <v>2.0590582601755836E-2</v>
      </c>
      <c r="S44" s="8">
        <f t="shared" ref="S44:Y44" si="13">+S23/R23-1</f>
        <v>1.6108852048795752E-2</v>
      </c>
      <c r="T44" s="8">
        <f t="shared" si="13"/>
        <v>5.787286439895345E-2</v>
      </c>
      <c r="U44" s="8">
        <f t="shared" si="13"/>
        <v>0.53542848828750178</v>
      </c>
      <c r="V44" s="8">
        <f t="shared" si="13"/>
        <v>5.6003032313086232E-2</v>
      </c>
      <c r="W44" s="8">
        <f t="shared" si="13"/>
        <v>-4.2444364680545577E-2</v>
      </c>
      <c r="X44" s="8">
        <f t="shared" si="13"/>
        <v>0.14244213288351615</v>
      </c>
      <c r="Y44" s="8">
        <f t="shared" si="13"/>
        <v>1.7739315888770406</v>
      </c>
      <c r="Z44" s="8">
        <f>+Z23/Y23-1</f>
        <v>0.22190022769612927</v>
      </c>
    </row>
    <row r="45" spans="1:26" s="8" customFormat="1" x14ac:dyDescent="0.2">
      <c r="A45" s="8" t="s">
        <v>72</v>
      </c>
      <c r="D45" s="8" t="e">
        <f>+D23/C23</f>
        <v>#DIV/0!</v>
      </c>
      <c r="E45" s="8">
        <f>+E23/D23</f>
        <v>3.1107945552389995</v>
      </c>
      <c r="F45" s="8">
        <f>+F23/E23</f>
        <v>0.99959295817645266</v>
      </c>
      <c r="G45" s="8">
        <f>+G23/F23</f>
        <v>1.1206352438155349</v>
      </c>
      <c r="H45" s="8">
        <f>+H23/G23</f>
        <v>0.97202034883720934</v>
      </c>
      <c r="J45" s="8">
        <f>+J23/H23-1</f>
        <v>-3.1962616822429957E-2</v>
      </c>
      <c r="K45" s="8">
        <f>+K23/J23</f>
        <v>0.96340992469588727</v>
      </c>
      <c r="L45" s="8">
        <f>+L23/K23</f>
        <v>1.0305641847880549</v>
      </c>
    </row>
    <row r="47" spans="1:26" x14ac:dyDescent="0.2">
      <c r="A47" t="s">
        <v>22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26" x14ac:dyDescent="0.2">
      <c r="A48" t="s">
        <v>80</v>
      </c>
      <c r="B48" s="3"/>
      <c r="C48" s="3"/>
      <c r="D48" s="3">
        <v>3731</v>
      </c>
      <c r="E48" s="3"/>
      <c r="F48" s="3"/>
      <c r="G48" s="3"/>
      <c r="H48" s="3">
        <v>2594</v>
      </c>
      <c r="I48" s="3"/>
      <c r="J48" s="3"/>
      <c r="K48" s="3"/>
      <c r="L48" s="3"/>
      <c r="M48" s="3"/>
      <c r="N48" s="3"/>
      <c r="O48" s="3"/>
    </row>
    <row r="49" spans="1:15" x14ac:dyDescent="0.2">
      <c r="A49" t="s">
        <v>23</v>
      </c>
      <c r="B49" s="3"/>
      <c r="C49" s="3"/>
      <c r="D49" s="3">
        <v>6380</v>
      </c>
      <c r="E49" s="3"/>
      <c r="F49" s="3"/>
      <c r="G49" s="3"/>
      <c r="H49" s="3">
        <v>6833</v>
      </c>
      <c r="I49" s="3"/>
      <c r="J49" s="3"/>
      <c r="K49" s="3"/>
      <c r="L49" s="3"/>
      <c r="M49" s="3"/>
      <c r="N49" s="3"/>
      <c r="O49" s="3"/>
    </row>
    <row r="50" spans="1:15" x14ac:dyDescent="0.2">
      <c r="A50" t="s">
        <v>24</v>
      </c>
      <c r="B50" s="3"/>
      <c r="C50" s="3"/>
      <c r="D50" s="3">
        <v>3888</v>
      </c>
      <c r="E50" s="3"/>
      <c r="F50" s="3"/>
      <c r="G50" s="3"/>
      <c r="H50" s="3">
        <v>4300</v>
      </c>
      <c r="I50" s="3"/>
      <c r="J50" s="3"/>
      <c r="K50" s="3"/>
      <c r="L50" s="3"/>
      <c r="M50" s="3"/>
      <c r="N50" s="3"/>
      <c r="O50" s="3"/>
    </row>
    <row r="51" spans="1:15" x14ac:dyDescent="0.2">
      <c r="A51" t="s">
        <v>25</v>
      </c>
      <c r="B51" s="3"/>
      <c r="C51" s="3"/>
      <c r="D51" s="3">
        <f>+SUM(D48:D50)</f>
        <v>13999</v>
      </c>
      <c r="E51" s="3"/>
      <c r="F51" s="3"/>
      <c r="G51" s="3"/>
      <c r="H51" s="3">
        <f>+SUM(H48:H50)</f>
        <v>13727</v>
      </c>
      <c r="I51" s="3"/>
      <c r="J51" s="3"/>
      <c r="K51" s="3"/>
      <c r="L51" s="3"/>
      <c r="M51" s="3"/>
      <c r="N51" s="3"/>
      <c r="O51" s="3"/>
    </row>
    <row r="52" spans="1:15" x14ac:dyDescent="0.2">
      <c r="A52" t="s">
        <v>26</v>
      </c>
      <c r="B52" s="3"/>
      <c r="C52" s="3"/>
      <c r="D52" s="3">
        <v>26652</v>
      </c>
      <c r="E52" s="3"/>
      <c r="F52" s="3"/>
      <c r="G52" s="3"/>
      <c r="H52" s="3">
        <v>25473</v>
      </c>
      <c r="I52" s="3"/>
      <c r="J52" s="3"/>
      <c r="K52" s="3"/>
      <c r="L52" s="3"/>
      <c r="M52" s="3"/>
      <c r="N52" s="3"/>
      <c r="O52" s="3"/>
    </row>
    <row r="53" spans="1:15" x14ac:dyDescent="0.2">
      <c r="A53" t="s">
        <v>27</v>
      </c>
      <c r="B53" s="3"/>
      <c r="C53" s="3"/>
      <c r="D53" s="3">
        <v>5301</v>
      </c>
      <c r="E53" s="3"/>
      <c r="F53" s="3"/>
      <c r="G53" s="3"/>
      <c r="H53" s="3">
        <v>5325</v>
      </c>
      <c r="I53" s="3"/>
      <c r="J53" s="3"/>
      <c r="K53" s="3"/>
      <c r="L53" s="3"/>
      <c r="M53" s="3"/>
      <c r="N53" s="3"/>
      <c r="O53" s="3"/>
    </row>
    <row r="54" spans="1:15" x14ac:dyDescent="0.2">
      <c r="A54" t="s">
        <v>28</v>
      </c>
      <c r="B54" s="3"/>
      <c r="C54" s="3"/>
      <c r="D54" s="3">
        <f>34438+44982</f>
        <v>79420</v>
      </c>
      <c r="E54" s="3"/>
      <c r="F54" s="3"/>
      <c r="G54" s="3"/>
      <c r="H54" s="3">
        <f>34658+43239</f>
        <v>77897</v>
      </c>
      <c r="I54" s="3"/>
      <c r="J54" s="3"/>
      <c r="K54" s="3"/>
      <c r="L54" s="3"/>
      <c r="M54" s="3"/>
      <c r="N54" s="3"/>
      <c r="O54" s="3"/>
    </row>
    <row r="55" spans="1:15" x14ac:dyDescent="0.2">
      <c r="A55" t="s">
        <v>6</v>
      </c>
      <c r="B55" s="3"/>
      <c r="C55" s="3"/>
      <c r="D55" s="3">
        <v>8629</v>
      </c>
      <c r="E55" s="3"/>
      <c r="F55" s="3"/>
      <c r="G55" s="3"/>
      <c r="H55" s="3">
        <v>8162</v>
      </c>
      <c r="I55" s="3"/>
      <c r="J55" s="3"/>
      <c r="K55" s="3"/>
      <c r="L55" s="3"/>
      <c r="M55" s="3"/>
      <c r="N55" s="3"/>
      <c r="O55" s="3"/>
    </row>
    <row r="56" spans="1:15" s="5" customFormat="1" x14ac:dyDescent="0.2">
      <c r="A56" s="4" t="s">
        <v>29</v>
      </c>
      <c r="D56" s="5">
        <f>+SUM(D51:D55)</f>
        <v>134001</v>
      </c>
      <c r="H56" s="5">
        <f>+SUM(H51:H55)</f>
        <v>130584</v>
      </c>
    </row>
    <row r="57" spans="1:15" x14ac:dyDescent="0.2">
      <c r="A57" t="s">
        <v>30</v>
      </c>
      <c r="B57" s="3"/>
      <c r="C57" s="3"/>
      <c r="D57" s="3">
        <v>1454</v>
      </c>
      <c r="E57" s="3"/>
      <c r="F57" s="3"/>
      <c r="G57" s="3"/>
      <c r="H57" s="3">
        <v>1123</v>
      </c>
      <c r="I57" s="3"/>
      <c r="J57" s="3"/>
      <c r="K57" s="3"/>
      <c r="L57" s="3"/>
      <c r="M57" s="3"/>
      <c r="N57" s="3"/>
      <c r="O57" s="3"/>
    </row>
    <row r="58" spans="1:15" x14ac:dyDescent="0.2">
      <c r="A58" t="s">
        <v>31</v>
      </c>
      <c r="B58" s="3"/>
      <c r="C58" s="3"/>
      <c r="D58" s="3">
        <v>11504</v>
      </c>
      <c r="E58" s="3"/>
      <c r="F58" s="3"/>
      <c r="G58" s="3"/>
      <c r="H58" s="3">
        <v>10158</v>
      </c>
      <c r="I58" s="3"/>
      <c r="J58" s="3"/>
      <c r="K58" s="3"/>
      <c r="L58" s="3"/>
      <c r="M58" s="3"/>
      <c r="N58" s="3"/>
      <c r="O58" s="3"/>
    </row>
    <row r="59" spans="1:15" x14ac:dyDescent="0.2">
      <c r="A59" t="s">
        <v>32</v>
      </c>
      <c r="B59" s="3"/>
      <c r="C59" s="3"/>
      <c r="D59" s="3">
        <v>1694</v>
      </c>
      <c r="E59" s="3"/>
      <c r="F59" s="3"/>
      <c r="G59" s="3"/>
      <c r="H59" s="3">
        <v>1603</v>
      </c>
      <c r="I59" s="3"/>
      <c r="J59" s="3"/>
      <c r="K59" s="3"/>
      <c r="L59" s="3"/>
      <c r="M59" s="3"/>
      <c r="N59" s="3"/>
      <c r="O59" s="3"/>
    </row>
    <row r="60" spans="1:15" x14ac:dyDescent="0.2">
      <c r="A60" t="s">
        <v>33</v>
      </c>
      <c r="B60" s="3"/>
      <c r="C60" s="3"/>
      <c r="D60" s="3">
        <v>3496</v>
      </c>
      <c r="E60" s="3"/>
      <c r="F60" s="3"/>
      <c r="G60" s="3"/>
      <c r="H60" s="3">
        <v>3496</v>
      </c>
      <c r="I60" s="3"/>
      <c r="J60" s="3"/>
      <c r="K60" s="3"/>
      <c r="L60" s="3"/>
      <c r="M60" s="3"/>
      <c r="N60" s="3"/>
      <c r="O60" s="3"/>
    </row>
    <row r="61" spans="1:15" x14ac:dyDescent="0.2">
      <c r="A61" t="s">
        <v>25</v>
      </c>
      <c r="B61" s="3"/>
      <c r="C61" s="3"/>
      <c r="D61" s="3">
        <f>+SUM(D57:D60)</f>
        <v>18148</v>
      </c>
      <c r="E61" s="3"/>
      <c r="F61" s="3"/>
      <c r="G61" s="3"/>
      <c r="H61" s="3">
        <f>+SUM(H57:H60)</f>
        <v>16380</v>
      </c>
      <c r="I61" s="3"/>
      <c r="J61" s="3"/>
      <c r="K61" s="3"/>
      <c r="L61" s="3"/>
      <c r="M61" s="3"/>
      <c r="N61" s="3"/>
      <c r="O61" s="3"/>
    </row>
    <row r="62" spans="1:15" x14ac:dyDescent="0.2">
      <c r="A62" t="s">
        <v>33</v>
      </c>
      <c r="B62" s="3"/>
      <c r="C62" s="3"/>
      <c r="D62" s="3">
        <v>45434</v>
      </c>
      <c r="E62" s="3"/>
      <c r="F62" s="3"/>
      <c r="G62" s="3"/>
      <c r="H62" s="3">
        <v>45434</v>
      </c>
      <c r="I62" s="3"/>
      <c r="J62" s="3"/>
      <c r="K62" s="3"/>
      <c r="L62" s="3"/>
      <c r="M62" s="3"/>
      <c r="N62" s="3"/>
      <c r="O62" s="3"/>
    </row>
    <row r="63" spans="1:15" x14ac:dyDescent="0.2">
      <c r="A63" t="s">
        <v>34</v>
      </c>
      <c r="B63" s="3"/>
      <c r="C63" s="3"/>
      <c r="D63" s="3">
        <v>10211</v>
      </c>
      <c r="E63" s="3"/>
      <c r="F63" s="3"/>
      <c r="G63" s="3"/>
      <c r="H63" s="3">
        <v>10211</v>
      </c>
      <c r="I63" s="3"/>
      <c r="J63" s="3"/>
      <c r="K63" s="3"/>
      <c r="L63" s="3"/>
      <c r="M63" s="3"/>
      <c r="N63" s="3"/>
      <c r="O63" s="3"/>
    </row>
    <row r="64" spans="1:15" x14ac:dyDescent="0.2">
      <c r="A64" t="s">
        <v>6</v>
      </c>
      <c r="B64" s="3"/>
      <c r="C64" s="3"/>
      <c r="D64" s="3">
        <v>10717</v>
      </c>
      <c r="E64" s="3"/>
      <c r="F64" s="3"/>
      <c r="G64" s="3"/>
      <c r="H64" s="3">
        <v>10717</v>
      </c>
      <c r="I64" s="3"/>
      <c r="J64" s="3"/>
      <c r="K64" s="3"/>
      <c r="L64" s="3"/>
      <c r="M64" s="3"/>
      <c r="N64" s="3"/>
      <c r="O64" s="3"/>
    </row>
    <row r="65" spans="1:15" s="5" customFormat="1" x14ac:dyDescent="0.2">
      <c r="A65" s="4" t="s">
        <v>35</v>
      </c>
      <c r="D65" s="5">
        <f>+SUM(D61:D64)</f>
        <v>84510</v>
      </c>
      <c r="H65" s="5">
        <f>+SUM(H61:H64)</f>
        <v>82742</v>
      </c>
    </row>
    <row r="66" spans="1:15" x14ac:dyDescent="0.2">
      <c r="A66" t="s">
        <v>36</v>
      </c>
      <c r="B66" s="3"/>
      <c r="C66" s="3"/>
      <c r="D66" s="3">
        <f>+D56-D65</f>
        <v>49491</v>
      </c>
      <c r="E66" s="3"/>
      <c r="F66" s="3"/>
      <c r="G66" s="3"/>
      <c r="H66" s="3">
        <f>+H56-H65</f>
        <v>47842</v>
      </c>
      <c r="I66" s="3"/>
      <c r="J66" s="3"/>
      <c r="K66" s="3"/>
      <c r="L66" s="3"/>
      <c r="M66" s="3"/>
      <c r="N66" s="3"/>
      <c r="O66" s="3"/>
    </row>
    <row r="67" spans="1:15" x14ac:dyDescent="0.2">
      <c r="A67" t="s">
        <v>37</v>
      </c>
      <c r="B67" s="3"/>
      <c r="C67" s="3"/>
      <c r="D67" s="3">
        <f>+D65+D66</f>
        <v>134001</v>
      </c>
      <c r="E67" s="3"/>
      <c r="F67" s="3"/>
      <c r="G67" s="3"/>
      <c r="H67" s="3">
        <f>+H65+H66</f>
        <v>130584</v>
      </c>
      <c r="I67" s="3"/>
      <c r="J67" s="3"/>
      <c r="K67" s="3"/>
      <c r="L67" s="3"/>
      <c r="M67" s="3"/>
      <c r="N67" s="3"/>
      <c r="O67" s="3"/>
    </row>
    <row r="68" spans="1:15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t="s">
        <v>38</v>
      </c>
      <c r="B69" s="3"/>
      <c r="C69" s="3"/>
      <c r="D69" s="3">
        <f>+D35</f>
        <v>-1</v>
      </c>
      <c r="E69" s="3"/>
      <c r="F69" s="3"/>
      <c r="G69" s="3"/>
      <c r="H69" s="3">
        <f>+H35</f>
        <v>-950</v>
      </c>
      <c r="I69" s="3"/>
      <c r="J69" s="3"/>
      <c r="K69" s="3"/>
      <c r="L69" s="3"/>
      <c r="M69" s="3"/>
      <c r="N69" s="3"/>
      <c r="O69" s="3"/>
    </row>
    <row r="70" spans="1:15" x14ac:dyDescent="0.2">
      <c r="A70" t="s">
        <v>39</v>
      </c>
      <c r="B70" s="3"/>
      <c r="C70" s="3"/>
      <c r="D70" s="3">
        <v>475</v>
      </c>
      <c r="E70" s="3"/>
      <c r="F70" s="3"/>
      <c r="G70" s="3"/>
      <c r="H70" s="3">
        <v>-1060</v>
      </c>
      <c r="I70" s="3"/>
      <c r="J70" s="3"/>
      <c r="K70" s="3"/>
      <c r="L70" s="3"/>
      <c r="M70" s="3"/>
      <c r="N70" s="3"/>
      <c r="O70" s="3"/>
    </row>
    <row r="71" spans="1:15" x14ac:dyDescent="0.2">
      <c r="A71" t="s">
        <v>40</v>
      </c>
      <c r="B71" s="3"/>
      <c r="C71" s="3"/>
      <c r="D71" s="3">
        <v>973</v>
      </c>
      <c r="E71" s="3"/>
      <c r="F71" s="3"/>
      <c r="G71" s="3"/>
      <c r="H71" s="3">
        <v>4723</v>
      </c>
      <c r="I71" s="3"/>
      <c r="J71" s="3"/>
      <c r="K71" s="3"/>
      <c r="L71" s="3"/>
      <c r="M71" s="3"/>
      <c r="N71" s="3"/>
      <c r="O71" s="3"/>
    </row>
    <row r="72" spans="1:15" x14ac:dyDescent="0.2">
      <c r="A72" t="s">
        <v>41</v>
      </c>
      <c r="B72" s="3"/>
      <c r="C72" s="3"/>
      <c r="D72" s="3">
        <v>0</v>
      </c>
      <c r="E72" s="3"/>
      <c r="F72" s="3"/>
      <c r="G72" s="3"/>
      <c r="H72" s="3">
        <v>0</v>
      </c>
      <c r="I72" s="3"/>
      <c r="J72" s="3"/>
      <c r="K72" s="3"/>
      <c r="L72" s="3"/>
      <c r="M72" s="3"/>
      <c r="N72" s="3"/>
      <c r="O72" s="3"/>
    </row>
    <row r="73" spans="1:15" x14ac:dyDescent="0.2">
      <c r="A73" t="s">
        <v>11</v>
      </c>
      <c r="B73" s="3"/>
      <c r="C73" s="3"/>
      <c r="D73" s="3">
        <v>525</v>
      </c>
      <c r="E73" s="3"/>
      <c r="F73" s="3"/>
      <c r="G73" s="3"/>
      <c r="H73" s="3">
        <v>2058</v>
      </c>
      <c r="I73" s="3"/>
      <c r="J73" s="3"/>
      <c r="K73" s="3"/>
      <c r="L73" s="3"/>
      <c r="M73" s="3"/>
      <c r="N73" s="3"/>
      <c r="O73" s="3"/>
    </row>
    <row r="74" spans="1:15" x14ac:dyDescent="0.2">
      <c r="A74" t="s">
        <v>34</v>
      </c>
      <c r="B74" s="3"/>
      <c r="C74" s="3"/>
      <c r="D74" s="3">
        <v>-118</v>
      </c>
      <c r="E74" s="3"/>
      <c r="F74" s="3"/>
      <c r="G74" s="3"/>
      <c r="H74" s="3">
        <v>-669</v>
      </c>
      <c r="I74" s="3"/>
      <c r="J74" s="3"/>
      <c r="K74" s="3"/>
      <c r="L74" s="3"/>
      <c r="M74" s="3"/>
      <c r="N74" s="3"/>
      <c r="O74" s="3"/>
    </row>
    <row r="75" spans="1:15" x14ac:dyDescent="0.2">
      <c r="A75" t="s">
        <v>42</v>
      </c>
      <c r="B75" s="3"/>
      <c r="C75" s="3"/>
      <c r="D75" s="3">
        <v>0</v>
      </c>
      <c r="E75" s="3"/>
      <c r="F75" s="3"/>
      <c r="G75" s="3"/>
      <c r="H75" s="3">
        <v>0</v>
      </c>
      <c r="I75" s="3"/>
      <c r="J75" s="3"/>
      <c r="K75" s="3"/>
      <c r="L75" s="3"/>
      <c r="M75" s="3"/>
      <c r="N75" s="3"/>
      <c r="O75" s="3"/>
    </row>
    <row r="76" spans="1:15" x14ac:dyDescent="0.2">
      <c r="A76" t="s">
        <v>43</v>
      </c>
      <c r="B76" s="3"/>
      <c r="C76" s="3"/>
      <c r="D76" s="3">
        <v>21</v>
      </c>
      <c r="E76" s="3"/>
      <c r="F76" s="3"/>
      <c r="G76" s="3"/>
      <c r="H76" s="3">
        <v>62</v>
      </c>
      <c r="I76" s="3"/>
      <c r="J76" s="3"/>
      <c r="K76" s="3"/>
      <c r="L76" s="3"/>
      <c r="M76" s="3"/>
      <c r="N76" s="3"/>
      <c r="O76" s="3"/>
    </row>
    <row r="77" spans="1:15" x14ac:dyDescent="0.2">
      <c r="A77" t="s">
        <v>44</v>
      </c>
      <c r="B77" s="3"/>
      <c r="C77" s="3"/>
      <c r="D77" s="3">
        <v>60</v>
      </c>
      <c r="E77" s="3"/>
      <c r="F77" s="3"/>
      <c r="G77" s="3"/>
      <c r="H77" s="3">
        <v>111</v>
      </c>
      <c r="I77" s="3"/>
      <c r="J77" s="3"/>
      <c r="K77" s="3"/>
      <c r="L77" s="3"/>
      <c r="M77" s="3"/>
      <c r="N77" s="3"/>
      <c r="O77" s="3"/>
    </row>
    <row r="78" spans="1:15" x14ac:dyDescent="0.2">
      <c r="A78" t="s">
        <v>45</v>
      </c>
      <c r="B78" s="3"/>
      <c r="C78" s="3"/>
      <c r="D78" s="3">
        <v>0</v>
      </c>
      <c r="E78" s="3"/>
      <c r="F78" s="3"/>
      <c r="G78" s="3"/>
      <c r="H78" s="3">
        <v>0</v>
      </c>
      <c r="I78" s="3"/>
      <c r="J78" s="3"/>
      <c r="K78" s="3"/>
      <c r="L78" s="3"/>
      <c r="M78" s="3"/>
      <c r="N78" s="3"/>
      <c r="O78" s="3"/>
    </row>
    <row r="79" spans="1:15" x14ac:dyDescent="0.2">
      <c r="A79" t="s">
        <v>46</v>
      </c>
      <c r="B79" s="3"/>
      <c r="C79" s="3"/>
      <c r="D79" s="3">
        <v>-514</v>
      </c>
      <c r="E79" s="3"/>
      <c r="F79" s="3"/>
      <c r="G79" s="3"/>
      <c r="H79" s="3">
        <v>-23</v>
      </c>
      <c r="I79" s="3"/>
      <c r="J79" s="3"/>
      <c r="K79" s="3"/>
      <c r="L79" s="3"/>
      <c r="M79" s="3"/>
      <c r="N79" s="3"/>
      <c r="O79" s="3"/>
    </row>
    <row r="80" spans="1:15" x14ac:dyDescent="0.2">
      <c r="A80" t="s">
        <v>47</v>
      </c>
      <c r="B80" s="3"/>
      <c r="C80" s="3"/>
      <c r="D80" s="3">
        <v>0</v>
      </c>
      <c r="E80" s="3"/>
      <c r="F80" s="3"/>
      <c r="G80" s="3"/>
      <c r="H80" s="3">
        <v>0</v>
      </c>
      <c r="I80" s="3"/>
      <c r="J80" s="3"/>
      <c r="K80" s="3"/>
      <c r="L80" s="3"/>
      <c r="M80" s="3"/>
      <c r="N80" s="3"/>
      <c r="O80" s="3"/>
    </row>
    <row r="81" spans="1:15" x14ac:dyDescent="0.2">
      <c r="A81" t="s">
        <v>6</v>
      </c>
      <c r="B81" s="3"/>
      <c r="C81" s="3"/>
      <c r="D81" s="3">
        <v>33</v>
      </c>
      <c r="E81" s="3"/>
      <c r="F81" s="3"/>
      <c r="G81" s="3"/>
      <c r="H81" s="3">
        <v>97</v>
      </c>
      <c r="I81" s="3"/>
      <c r="J81" s="3"/>
      <c r="K81" s="3"/>
      <c r="L81" s="3"/>
      <c r="M81" s="3"/>
      <c r="N81" s="3"/>
      <c r="O81" s="3"/>
    </row>
    <row r="82" spans="1:15" x14ac:dyDescent="0.2">
      <c r="A82" t="s">
        <v>23</v>
      </c>
      <c r="B82" s="3"/>
      <c r="C82" s="3"/>
      <c r="D82" s="3">
        <v>-5</v>
      </c>
      <c r="E82" s="3"/>
      <c r="F82" s="3"/>
      <c r="G82" s="3"/>
      <c r="H82" s="3">
        <v>-486</v>
      </c>
      <c r="I82" s="3"/>
      <c r="J82" s="3"/>
      <c r="K82" s="3"/>
      <c r="L82" s="3"/>
      <c r="M82" s="3"/>
      <c r="N82" s="3"/>
      <c r="O82" s="3"/>
    </row>
    <row r="83" spans="1:15" x14ac:dyDescent="0.2">
      <c r="A83" t="s">
        <v>40</v>
      </c>
      <c r="B83" s="3"/>
      <c r="C83" s="3"/>
      <c r="D83" s="3">
        <v>-993</v>
      </c>
      <c r="E83" s="3"/>
      <c r="F83" s="3"/>
      <c r="G83" s="3"/>
      <c r="H83" s="3">
        <v>-4051</v>
      </c>
      <c r="I83" s="3"/>
      <c r="J83" s="3"/>
      <c r="K83" s="3"/>
      <c r="L83" s="3"/>
      <c r="M83" s="3"/>
      <c r="N83" s="3"/>
      <c r="O83" s="3"/>
    </row>
    <row r="84" spans="1:15" x14ac:dyDescent="0.2">
      <c r="A84" t="s">
        <v>30</v>
      </c>
      <c r="B84" s="3"/>
      <c r="C84" s="3"/>
      <c r="D84" s="3">
        <v>-124</v>
      </c>
      <c r="E84" s="3"/>
      <c r="F84" s="3"/>
      <c r="G84" s="3"/>
      <c r="H84" s="3">
        <v>-1652</v>
      </c>
      <c r="I84" s="3"/>
      <c r="J84" s="3"/>
      <c r="K84" s="3"/>
      <c r="L84" s="3"/>
      <c r="M84" s="3"/>
      <c r="N84" s="3"/>
      <c r="O84" s="3"/>
    </row>
    <row r="85" spans="1:15" x14ac:dyDescent="0.2">
      <c r="A85" t="s">
        <v>48</v>
      </c>
      <c r="B85" s="3"/>
      <c r="C85" s="3"/>
      <c r="D85" s="3">
        <v>-10</v>
      </c>
      <c r="E85" s="3"/>
      <c r="F85" s="3"/>
      <c r="G85" s="3"/>
      <c r="H85" s="3">
        <v>259</v>
      </c>
      <c r="I85" s="3"/>
      <c r="J85" s="3"/>
      <c r="K85" s="3"/>
      <c r="L85" s="3"/>
      <c r="M85" s="3"/>
      <c r="N85" s="3"/>
      <c r="O85" s="3"/>
    </row>
    <row r="86" spans="1:15" x14ac:dyDescent="0.2">
      <c r="A86" t="s">
        <v>95</v>
      </c>
      <c r="B86" s="3"/>
      <c r="C86" s="3"/>
      <c r="D86" s="3">
        <f>+SUM(D82:D85)</f>
        <v>-1132</v>
      </c>
      <c r="E86" s="3"/>
      <c r="F86" s="3"/>
      <c r="G86" s="3"/>
      <c r="H86" s="3">
        <f>+SUM(H82:H85)</f>
        <v>-5930</v>
      </c>
      <c r="I86" s="3"/>
      <c r="J86" s="3"/>
      <c r="K86" s="3"/>
      <c r="L86" s="3"/>
      <c r="M86" s="3"/>
      <c r="N86" s="3"/>
      <c r="O86" s="3"/>
    </row>
    <row r="87" spans="1:15" s="5" customFormat="1" x14ac:dyDescent="0.2">
      <c r="A87" s="4" t="s">
        <v>49</v>
      </c>
      <c r="D87" s="5">
        <f>+SUM(D70:D85)</f>
        <v>323</v>
      </c>
      <c r="H87" s="5">
        <f>+SUM(H70:H85)</f>
        <v>-631</v>
      </c>
    </row>
    <row r="88" spans="1:15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s="5" customFormat="1" x14ac:dyDescent="0.2">
      <c r="A89" s="4" t="s">
        <v>50</v>
      </c>
      <c r="D89" s="5">
        <v>-85</v>
      </c>
      <c r="H89" s="5">
        <v>-299</v>
      </c>
    </row>
    <row r="90" spans="1:15" x14ac:dyDescent="0.2">
      <c r="A90" t="s">
        <v>51</v>
      </c>
      <c r="B90" s="3"/>
      <c r="C90" s="3"/>
      <c r="D90" s="3">
        <v>0</v>
      </c>
      <c r="E90" s="3"/>
      <c r="F90" s="3"/>
      <c r="G90" s="3"/>
      <c r="H90" s="3">
        <v>0</v>
      </c>
      <c r="I90" s="3"/>
      <c r="J90" s="3"/>
      <c r="K90" s="3"/>
      <c r="L90" s="3"/>
      <c r="M90" s="3"/>
      <c r="N90" s="3"/>
      <c r="O90" s="3"/>
    </row>
    <row r="91" spans="1:15" x14ac:dyDescent="0.2">
      <c r="A91" t="s">
        <v>47</v>
      </c>
      <c r="B91" s="3"/>
      <c r="C91" s="3"/>
      <c r="D91" s="3">
        <v>-42</v>
      </c>
      <c r="E91" s="3"/>
      <c r="F91" s="3"/>
      <c r="G91" s="3"/>
      <c r="H91" s="3">
        <v>-13</v>
      </c>
      <c r="I91" s="3"/>
      <c r="J91" s="3"/>
      <c r="K91" s="3"/>
      <c r="L91" s="3"/>
      <c r="M91" s="3"/>
      <c r="N91" s="3"/>
      <c r="O91" s="3"/>
    </row>
    <row r="92" spans="1:15" x14ac:dyDescent="0.2">
      <c r="A92" t="s">
        <v>46</v>
      </c>
      <c r="B92" s="3"/>
      <c r="C92" s="3"/>
      <c r="D92" s="3">
        <v>639</v>
      </c>
      <c r="E92" s="3"/>
      <c r="F92" s="3"/>
      <c r="G92" s="3"/>
      <c r="H92" s="3">
        <v>20</v>
      </c>
      <c r="I92" s="3"/>
      <c r="J92" s="3"/>
      <c r="K92" s="3"/>
      <c r="L92" s="3"/>
      <c r="M92" s="3"/>
      <c r="N92" s="3"/>
      <c r="O92" s="3"/>
    </row>
    <row r="93" spans="1:15" x14ac:dyDescent="0.2">
      <c r="A93" t="s">
        <v>6</v>
      </c>
      <c r="B93" s="3"/>
      <c r="C93" s="3"/>
      <c r="D93" s="3">
        <v>17</v>
      </c>
      <c r="E93" s="3"/>
      <c r="F93" s="3"/>
      <c r="G93" s="3"/>
      <c r="H93" s="3">
        <v>35</v>
      </c>
      <c r="I93" s="3"/>
      <c r="J93" s="3"/>
      <c r="K93" s="3"/>
      <c r="L93" s="3"/>
      <c r="M93" s="3"/>
      <c r="N93" s="3"/>
      <c r="O93" s="3"/>
    </row>
    <row r="94" spans="1:15" x14ac:dyDescent="0.2">
      <c r="A94" t="s">
        <v>52</v>
      </c>
      <c r="B94" s="3"/>
      <c r="C94" s="3"/>
      <c r="D94" s="3">
        <f>SUM(D89:D93)</f>
        <v>529</v>
      </c>
      <c r="E94" s="3"/>
      <c r="F94" s="3"/>
      <c r="G94" s="3"/>
      <c r="H94" s="3">
        <f>SUM(H89:H93)</f>
        <v>-257</v>
      </c>
      <c r="I94" s="3"/>
      <c r="J94" s="3"/>
      <c r="K94" s="3"/>
      <c r="L94" s="3"/>
      <c r="M94" s="3"/>
      <c r="N94" s="3"/>
      <c r="O94" s="3"/>
    </row>
    <row r="95" spans="1:15" x14ac:dyDescent="0.2">
      <c r="B95" s="3"/>
      <c r="C95" s="3"/>
      <c r="D95" s="3"/>
      <c r="E95" s="3"/>
      <c r="F95" s="3"/>
      <c r="G95" s="3"/>
      <c r="H95" s="3">
        <v>0</v>
      </c>
      <c r="I95" s="3"/>
      <c r="J95" s="3"/>
      <c r="K95" s="3"/>
      <c r="L95" s="3"/>
      <c r="M95" s="3"/>
      <c r="N95" s="3"/>
      <c r="O95" s="3"/>
    </row>
    <row r="96" spans="1:15" x14ac:dyDescent="0.2">
      <c r="A96" t="s">
        <v>53</v>
      </c>
      <c r="B96" s="3"/>
      <c r="C96" s="3"/>
      <c r="D96" s="3">
        <v>0</v>
      </c>
      <c r="E96" s="3"/>
      <c r="F96" s="3"/>
      <c r="G96" s="3"/>
      <c r="H96" s="3">
        <v>0</v>
      </c>
      <c r="I96" s="3"/>
      <c r="J96" s="3"/>
      <c r="K96" s="3"/>
      <c r="L96" s="3"/>
      <c r="M96" s="3"/>
      <c r="N96" s="3"/>
      <c r="O96" s="3"/>
    </row>
    <row r="97" spans="1:15" x14ac:dyDescent="0.2">
      <c r="A97" t="s">
        <v>54</v>
      </c>
      <c r="B97" s="3"/>
      <c r="C97" s="3"/>
      <c r="D97" s="3">
        <v>-327</v>
      </c>
      <c r="E97" s="3"/>
      <c r="F97" s="3"/>
      <c r="G97" s="3"/>
      <c r="H97" s="3">
        <v>-1606</v>
      </c>
      <c r="I97" s="3"/>
      <c r="J97" s="3"/>
      <c r="K97" s="3"/>
      <c r="L97" s="3"/>
      <c r="M97" s="3"/>
      <c r="N97" s="3"/>
      <c r="O97" s="3"/>
    </row>
    <row r="98" spans="1:15" x14ac:dyDescent="0.2">
      <c r="A98" t="s">
        <v>57</v>
      </c>
      <c r="B98" s="3"/>
      <c r="C98" s="3"/>
      <c r="D98" s="3">
        <v>0</v>
      </c>
      <c r="E98" s="3"/>
      <c r="F98" s="3"/>
      <c r="G98" s="3"/>
      <c r="H98" s="3">
        <v>1500</v>
      </c>
      <c r="I98" s="3"/>
      <c r="J98" s="3"/>
      <c r="K98" s="3"/>
      <c r="L98" s="3"/>
      <c r="M98" s="3"/>
      <c r="N98" s="3"/>
      <c r="O98" s="3"/>
    </row>
    <row r="99" spans="1:15" x14ac:dyDescent="0.2">
      <c r="A99" t="s">
        <v>55</v>
      </c>
      <c r="B99" s="3"/>
      <c r="C99" s="3"/>
      <c r="D99" s="3">
        <v>0</v>
      </c>
      <c r="E99" s="3"/>
      <c r="F99" s="3"/>
      <c r="G99" s="3"/>
      <c r="H99" s="3">
        <v>0</v>
      </c>
      <c r="I99" s="3"/>
      <c r="J99" s="3"/>
      <c r="K99" s="3"/>
      <c r="L99" s="3"/>
      <c r="M99" s="3"/>
      <c r="N99" s="3"/>
      <c r="O99" s="3"/>
    </row>
    <row r="100" spans="1:15" x14ac:dyDescent="0.2">
      <c r="A100" t="s">
        <v>56</v>
      </c>
      <c r="B100" s="3"/>
      <c r="C100" s="3"/>
      <c r="D100" s="3">
        <v>0</v>
      </c>
      <c r="E100" s="3"/>
      <c r="F100" s="3"/>
      <c r="G100" s="3"/>
      <c r="H100" s="3">
        <v>0</v>
      </c>
      <c r="I100" s="3"/>
      <c r="J100" s="3"/>
      <c r="K100" s="3"/>
      <c r="L100" s="3"/>
      <c r="M100" s="3"/>
      <c r="N100" s="3"/>
      <c r="O100" s="3"/>
    </row>
    <row r="101" spans="1:15" x14ac:dyDescent="0.2">
      <c r="A101" t="s">
        <v>58</v>
      </c>
      <c r="B101" s="3"/>
      <c r="C101" s="3"/>
      <c r="D101" s="3">
        <v>-224</v>
      </c>
      <c r="E101" s="3"/>
      <c r="F101" s="3"/>
      <c r="G101" s="3"/>
      <c r="H101" s="3">
        <v>-237</v>
      </c>
      <c r="I101" s="3"/>
      <c r="J101" s="3"/>
      <c r="K101" s="3"/>
      <c r="L101" s="3"/>
      <c r="M101" s="3"/>
      <c r="N101" s="3"/>
      <c r="O101" s="3"/>
    </row>
    <row r="102" spans="1:15" x14ac:dyDescent="0.2">
      <c r="A102" t="s">
        <v>59</v>
      </c>
      <c r="B102" s="3"/>
      <c r="C102" s="3"/>
      <c r="D102" s="3">
        <v>0</v>
      </c>
      <c r="E102" s="3"/>
      <c r="F102" s="3"/>
      <c r="G102" s="3"/>
      <c r="H102" s="3">
        <v>0</v>
      </c>
      <c r="I102" s="3"/>
      <c r="J102" s="3"/>
      <c r="K102" s="3"/>
      <c r="L102" s="3"/>
      <c r="M102" s="3"/>
      <c r="N102" s="3"/>
      <c r="O102" s="3"/>
    </row>
    <row r="103" spans="1:15" x14ac:dyDescent="0.2">
      <c r="A103" t="s">
        <v>60</v>
      </c>
      <c r="B103" s="3"/>
      <c r="C103" s="3"/>
      <c r="D103" s="3">
        <v>0</v>
      </c>
      <c r="E103" s="3"/>
      <c r="F103" s="3"/>
      <c r="G103" s="3"/>
      <c r="H103" s="3">
        <v>932</v>
      </c>
      <c r="I103" s="3"/>
      <c r="J103" s="3"/>
      <c r="K103" s="3"/>
      <c r="L103" s="3"/>
      <c r="M103" s="3"/>
      <c r="N103" s="3"/>
      <c r="O103" s="3"/>
    </row>
    <row r="104" spans="1:15" x14ac:dyDescent="0.2">
      <c r="A104" t="s">
        <v>61</v>
      </c>
      <c r="B104" s="3"/>
      <c r="C104" s="3"/>
      <c r="D104" s="3">
        <v>0</v>
      </c>
      <c r="E104" s="3"/>
      <c r="F104" s="3"/>
      <c r="G104" s="3"/>
      <c r="H104" s="3">
        <v>-933</v>
      </c>
      <c r="I104" s="3"/>
      <c r="J104" s="3"/>
      <c r="K104" s="3"/>
      <c r="L104" s="3"/>
      <c r="M104" s="3"/>
      <c r="N104" s="3"/>
      <c r="O104" s="3"/>
    </row>
    <row r="105" spans="1:15" x14ac:dyDescent="0.2">
      <c r="A105" t="s">
        <v>6</v>
      </c>
      <c r="B105" s="3"/>
      <c r="C105" s="3"/>
      <c r="D105" s="3">
        <v>-36</v>
      </c>
      <c r="E105" s="3"/>
      <c r="F105" s="3"/>
      <c r="G105" s="3"/>
      <c r="H105" s="3">
        <v>-88</v>
      </c>
      <c r="I105" s="3"/>
      <c r="J105" s="3"/>
      <c r="K105" s="3"/>
      <c r="L105" s="3"/>
      <c r="M105" s="3"/>
      <c r="N105" s="3"/>
      <c r="O105" s="3"/>
    </row>
    <row r="106" spans="1:15" x14ac:dyDescent="0.2">
      <c r="A106" t="s">
        <v>62</v>
      </c>
      <c r="B106" s="3"/>
      <c r="C106" s="3"/>
      <c r="D106" s="3">
        <f>+SUM(D96:D105)</f>
        <v>-587</v>
      </c>
      <c r="E106" s="3"/>
      <c r="F106" s="3"/>
      <c r="G106" s="3"/>
      <c r="H106" s="3">
        <f>+SUM(H96:H105)</f>
        <v>-432</v>
      </c>
      <c r="I106" s="3"/>
      <c r="J106" s="3"/>
      <c r="K106" s="3"/>
      <c r="L106" s="3"/>
      <c r="M106" s="3"/>
      <c r="N106" s="3"/>
      <c r="O106" s="3"/>
    </row>
    <row r="107" spans="1:15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x14ac:dyDescent="0.2">
      <c r="A108" t="s">
        <v>63</v>
      </c>
      <c r="B108" s="3"/>
      <c r="C108" s="3"/>
      <c r="D108" s="3">
        <v>-5</v>
      </c>
      <c r="E108" s="3"/>
      <c r="F108" s="3"/>
      <c r="G108" s="3"/>
      <c r="H108" s="3">
        <v>29</v>
      </c>
      <c r="I108" s="3"/>
      <c r="J108" s="3"/>
      <c r="K108" s="3"/>
      <c r="L108" s="3"/>
      <c r="M108" s="3"/>
      <c r="N108" s="3"/>
      <c r="O108" s="3"/>
    </row>
    <row r="109" spans="1:15" x14ac:dyDescent="0.2">
      <c r="A109" t="s">
        <v>64</v>
      </c>
      <c r="B109" s="3"/>
      <c r="C109" s="3"/>
      <c r="D109" s="3">
        <f>+D87+D94+D106+D108</f>
        <v>260</v>
      </c>
      <c r="E109" s="3"/>
      <c r="F109" s="3"/>
      <c r="G109" s="3"/>
      <c r="H109" s="3">
        <f>+H87+H94+H106+H108</f>
        <v>-1291</v>
      </c>
      <c r="I109" s="3"/>
      <c r="J109" s="3"/>
      <c r="K109" s="3"/>
      <c r="L109" s="3"/>
      <c r="M109" s="3"/>
      <c r="N109" s="3"/>
      <c r="O109" s="3"/>
    </row>
    <row r="110" spans="1:15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2">
      <c r="A111" t="s">
        <v>65</v>
      </c>
      <c r="B111" s="3"/>
      <c r="C111" s="3"/>
      <c r="D111" s="3">
        <f>+D87+D89</f>
        <v>238</v>
      </c>
      <c r="E111" s="3"/>
      <c r="F111" s="3"/>
      <c r="G111" s="3"/>
      <c r="H111" s="3">
        <f>+H87+H89</f>
        <v>-930</v>
      </c>
      <c r="I111" s="3"/>
      <c r="J111" s="3"/>
      <c r="K111" s="3"/>
      <c r="L111" s="3"/>
      <c r="M111" s="3"/>
      <c r="N111" s="3"/>
      <c r="O111" s="3"/>
    </row>
    <row r="112" spans="1:15" x14ac:dyDescent="0.2">
      <c r="A112" s="6" t="s">
        <v>66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5F3E-5CE5-44A2-BC1B-2236B8AB9A87}">
  <dimension ref="A1:M28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L4" sqref="L4"/>
    </sheetView>
  </sheetViews>
  <sheetFormatPr defaultRowHeight="12.75" x14ac:dyDescent="0.2"/>
  <cols>
    <col min="1" max="1" width="38.42578125" bestFit="1" customWidth="1"/>
    <col min="2" max="2" width="11.85546875" bestFit="1" customWidth="1"/>
  </cols>
  <sheetData>
    <row r="1" spans="1:13" ht="34.5" x14ac:dyDescent="0.45">
      <c r="A1" s="1" t="s">
        <v>0</v>
      </c>
    </row>
    <row r="2" spans="1:13" x14ac:dyDescent="0.2">
      <c r="A2" s="9" t="s">
        <v>1</v>
      </c>
    </row>
    <row r="3" spans="1:13" x14ac:dyDescent="0.2">
      <c r="A3" s="9" t="s">
        <v>2</v>
      </c>
      <c r="B3" t="s">
        <v>81</v>
      </c>
      <c r="C3">
        <v>2013</v>
      </c>
      <c r="D3">
        <v>2014</v>
      </c>
      <c r="E3">
        <v>2015</v>
      </c>
      <c r="F3">
        <v>2016</v>
      </c>
      <c r="G3">
        <f>+F3+1</f>
        <v>2017</v>
      </c>
      <c r="H3">
        <f t="shared" ref="H3:M3" si="0">+G3+1</f>
        <v>2018</v>
      </c>
      <c r="I3">
        <f t="shared" si="0"/>
        <v>2019</v>
      </c>
      <c r="J3">
        <f t="shared" si="0"/>
        <v>2020</v>
      </c>
      <c r="K3">
        <f t="shared" si="0"/>
        <v>2021</v>
      </c>
      <c r="L3">
        <f t="shared" si="0"/>
        <v>2022</v>
      </c>
      <c r="M3">
        <f t="shared" si="0"/>
        <v>2023</v>
      </c>
    </row>
    <row r="4" spans="1:13" x14ac:dyDescent="0.2">
      <c r="A4" t="s">
        <v>76</v>
      </c>
      <c r="B4" s="10" t="s">
        <v>85</v>
      </c>
      <c r="E4">
        <v>309</v>
      </c>
      <c r="F4">
        <v>333</v>
      </c>
      <c r="G4">
        <v>431</v>
      </c>
      <c r="H4">
        <v>458</v>
      </c>
      <c r="I4">
        <v>606</v>
      </c>
      <c r="J4">
        <v>734</v>
      </c>
      <c r="K4">
        <v>467</v>
      </c>
      <c r="L4">
        <v>1682</v>
      </c>
      <c r="M4">
        <v>2056</v>
      </c>
    </row>
    <row r="5" spans="1:13" x14ac:dyDescent="0.2">
      <c r="A5" t="s">
        <v>74</v>
      </c>
      <c r="B5" s="10" t="s">
        <v>82</v>
      </c>
      <c r="E5">
        <v>603</v>
      </c>
      <c r="F5">
        <v>607</v>
      </c>
      <c r="G5">
        <v>728</v>
      </c>
      <c r="H5">
        <v>730</v>
      </c>
      <c r="I5">
        <v>676</v>
      </c>
      <c r="J5">
        <v>744</v>
      </c>
      <c r="K5">
        <v>672</v>
      </c>
    </row>
    <row r="6" spans="1:13" x14ac:dyDescent="0.2">
      <c r="A6" t="s">
        <v>75</v>
      </c>
      <c r="B6" s="10" t="s">
        <v>83</v>
      </c>
      <c r="E6">
        <v>311</v>
      </c>
      <c r="F6">
        <v>347</v>
      </c>
      <c r="G6">
        <v>379</v>
      </c>
      <c r="H6">
        <v>440</v>
      </c>
      <c r="I6">
        <v>519</v>
      </c>
      <c r="J6">
        <v>757</v>
      </c>
      <c r="K6">
        <v>904</v>
      </c>
      <c r="L6">
        <v>1855</v>
      </c>
      <c r="M6">
        <v>2629</v>
      </c>
    </row>
    <row r="7" spans="1:13" x14ac:dyDescent="0.2">
      <c r="A7" t="s">
        <v>73</v>
      </c>
      <c r="B7" s="10" t="s">
        <v>86</v>
      </c>
      <c r="E7">
        <v>338</v>
      </c>
      <c r="F7">
        <v>327</v>
      </c>
      <c r="G7">
        <v>363</v>
      </c>
      <c r="H7">
        <v>365</v>
      </c>
      <c r="I7">
        <v>298</v>
      </c>
      <c r="J7">
        <v>334</v>
      </c>
      <c r="K7">
        <v>481</v>
      </c>
      <c r="L7">
        <v>3251</v>
      </c>
      <c r="M7">
        <v>4013</v>
      </c>
    </row>
    <row r="8" spans="1:13" x14ac:dyDescent="0.2">
      <c r="A8" t="s">
        <v>77</v>
      </c>
      <c r="E8">
        <f t="shared" ref="E8:J8" si="1">+SUM(E4:E7)</f>
        <v>1561</v>
      </c>
      <c r="F8">
        <f t="shared" si="1"/>
        <v>1614</v>
      </c>
      <c r="G8">
        <f t="shared" si="1"/>
        <v>1901</v>
      </c>
      <c r="H8">
        <f t="shared" si="1"/>
        <v>1993</v>
      </c>
      <c r="I8">
        <f t="shared" si="1"/>
        <v>2099</v>
      </c>
      <c r="J8">
        <f t="shared" si="1"/>
        <v>2569</v>
      </c>
      <c r="K8">
        <f>+SUM(K4:K7)</f>
        <v>2524</v>
      </c>
      <c r="L8">
        <f>+SUM(L4:L7)</f>
        <v>6788</v>
      </c>
      <c r="M8">
        <f>+SUM(M4:M7)</f>
        <v>8698</v>
      </c>
    </row>
    <row r="9" spans="1:13" x14ac:dyDescent="0.2">
      <c r="A9" t="s">
        <v>78</v>
      </c>
      <c r="E9">
        <v>-1073</v>
      </c>
      <c r="F9">
        <v>-1132</v>
      </c>
      <c r="G9">
        <v>-1304</v>
      </c>
      <c r="H9">
        <v>-1304</v>
      </c>
      <c r="I9">
        <v>-1148</v>
      </c>
      <c r="J9">
        <v>-1363</v>
      </c>
      <c r="K9">
        <v>-1329</v>
      </c>
      <c r="L9">
        <v>-2055</v>
      </c>
      <c r="M9">
        <v>-3085</v>
      </c>
    </row>
    <row r="10" spans="1:13" x14ac:dyDescent="0.2">
      <c r="E10">
        <f t="shared" ref="E10:M10" si="2">+E8+E9</f>
        <v>488</v>
      </c>
      <c r="F10">
        <f t="shared" si="2"/>
        <v>482</v>
      </c>
      <c r="G10">
        <f t="shared" si="2"/>
        <v>597</v>
      </c>
      <c r="H10">
        <f t="shared" si="2"/>
        <v>689</v>
      </c>
      <c r="I10">
        <f t="shared" si="2"/>
        <v>951</v>
      </c>
      <c r="J10">
        <f t="shared" si="2"/>
        <v>1206</v>
      </c>
      <c r="K10">
        <f t="shared" si="2"/>
        <v>1195</v>
      </c>
      <c r="L10">
        <f t="shared" si="2"/>
        <v>4733</v>
      </c>
      <c r="M10">
        <f t="shared" si="2"/>
        <v>5613</v>
      </c>
    </row>
    <row r="11" spans="1:13" x14ac:dyDescent="0.2">
      <c r="A11" t="s">
        <v>84</v>
      </c>
      <c r="K11">
        <v>141</v>
      </c>
      <c r="L11">
        <v>568</v>
      </c>
      <c r="M11">
        <v>344</v>
      </c>
    </row>
    <row r="12" spans="1:13" s="4" customFormat="1" x14ac:dyDescent="0.2">
      <c r="A12" s="4" t="s">
        <v>79</v>
      </c>
      <c r="K12" s="4">
        <f>+K10+K11</f>
        <v>1336</v>
      </c>
      <c r="L12" s="4">
        <f>+L10+L11</f>
        <v>5301</v>
      </c>
      <c r="M12" s="4">
        <f>+M10+M11</f>
        <v>5957</v>
      </c>
    </row>
    <row r="18" spans="2:2" s="4" customFormat="1" x14ac:dyDescent="0.2"/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8" spans="2:2" s="4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2024-04-29T19:01:52Z</dcterms:created>
  <dcterms:modified xsi:type="dcterms:W3CDTF">2024-05-02T05:41:43Z</dcterms:modified>
</cp:coreProperties>
</file>