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13_ncr:1_{51ACDD1B-01B5-4608-A522-4620CA2A1BE3}" xr6:coauthVersionLast="47" xr6:coauthVersionMax="47" xr10:uidLastSave="{00000000-0000-0000-0000-000000000000}"/>
  <bookViews>
    <workbookView xWindow="135" yWindow="15" windowWidth="14235" windowHeight="15495" activeTab="1" xr2:uid="{3708EAEA-D8D1-4FC4-9A56-270A6357D87A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2" l="1"/>
  <c r="S44" i="2"/>
  <c r="AD49" i="2"/>
  <c r="L44" i="2"/>
  <c r="K44" i="2"/>
  <c r="J44" i="2"/>
  <c r="I44" i="2"/>
  <c r="M44" i="2"/>
  <c r="AE21" i="2"/>
  <c r="AF21" i="2" s="1"/>
  <c r="AG21" i="2" s="1"/>
  <c r="AH21" i="2" s="1"/>
  <c r="AI21" i="2" s="1"/>
  <c r="AJ21" i="2" s="1"/>
  <c r="AK21" i="2" s="1"/>
  <c r="AL21" i="2" s="1"/>
  <c r="AM21" i="2" s="1"/>
  <c r="AN21" i="2" s="1"/>
  <c r="L19" i="2"/>
  <c r="K19" i="2"/>
  <c r="J19" i="2"/>
  <c r="I19" i="2"/>
  <c r="AC44" i="2"/>
  <c r="AC27" i="2"/>
  <c r="AC31" i="2" s="1"/>
  <c r="AD44" i="2"/>
  <c r="AD27" i="2"/>
  <c r="AD39" i="2" s="1"/>
  <c r="L7" i="1"/>
  <c r="L5" i="1"/>
  <c r="L8" i="1" s="1"/>
  <c r="L10" i="1" s="1"/>
  <c r="U2" i="2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E22" i="2" l="1"/>
  <c r="AE27" i="2" s="1"/>
  <c r="AE31" i="2" s="1"/>
  <c r="AE33" i="2" s="1"/>
  <c r="AE34" i="2" s="1"/>
  <c r="AE35" i="2" s="1"/>
  <c r="AD50" i="2"/>
  <c r="AD53" i="2" s="1"/>
  <c r="AD31" i="2"/>
  <c r="AD40" i="2" s="1"/>
  <c r="AC33" i="2"/>
  <c r="AC40" i="2"/>
  <c r="AC39" i="2"/>
  <c r="AD33" i="2" l="1"/>
  <c r="AD42" i="2" s="1"/>
  <c r="AC42" i="2"/>
  <c r="AC35" i="2"/>
  <c r="AD35" i="2" l="1"/>
  <c r="AC36" i="2"/>
  <c r="AC41" i="2"/>
  <c r="AD41" i="2" l="1"/>
  <c r="AD46" i="2"/>
  <c r="AE44" i="2"/>
  <c r="AD36" i="2"/>
</calcChain>
</file>

<file path=xl/sharedStrings.xml><?xml version="1.0" encoding="utf-8"?>
<sst xmlns="http://schemas.openxmlformats.org/spreadsheetml/2006/main" count="67" uniqueCount="62">
  <si>
    <t>Revenue</t>
  </si>
  <si>
    <t>Gross profit</t>
  </si>
  <si>
    <t>Operating income</t>
  </si>
  <si>
    <t>Interest income</t>
  </si>
  <si>
    <t>Pretax</t>
  </si>
  <si>
    <t>Taxes</t>
  </si>
  <si>
    <t>Net income</t>
  </si>
  <si>
    <t>EPS</t>
  </si>
  <si>
    <t>Shares</t>
  </si>
  <si>
    <t>Gross margin</t>
  </si>
  <si>
    <t>Operating margin</t>
  </si>
  <si>
    <t>Net margin</t>
  </si>
  <si>
    <t>Tax rate</t>
  </si>
  <si>
    <t>Revenue y/y</t>
  </si>
  <si>
    <t>Q424</t>
  </si>
  <si>
    <t>Price</t>
  </si>
  <si>
    <t>MC</t>
  </si>
  <si>
    <t>Cash</t>
  </si>
  <si>
    <t>Debt</t>
  </si>
  <si>
    <t>EV</t>
  </si>
  <si>
    <t>Interest expense</t>
  </si>
  <si>
    <t>Benefits paid</t>
  </si>
  <si>
    <t>Cost of sales</t>
  </si>
  <si>
    <t>Credit losses</t>
  </si>
  <si>
    <t>Administrative</t>
  </si>
  <si>
    <t>Interest from investments</t>
  </si>
  <si>
    <t>Other income</t>
  </si>
  <si>
    <t>Finance expense</t>
  </si>
  <si>
    <t>Income Average customer price</t>
  </si>
  <si>
    <t>Instant transfers</t>
  </si>
  <si>
    <t>Customers</t>
  </si>
  <si>
    <t>Volume (billion)</t>
  </si>
  <si>
    <t>Volume per customer (thousands)</t>
  </si>
  <si>
    <t>Customer y/y</t>
  </si>
  <si>
    <t>Income</t>
  </si>
  <si>
    <t>Revenue (million)</t>
  </si>
  <si>
    <t>Income (million)</t>
  </si>
  <si>
    <t>Interest income on customer balances</t>
  </si>
  <si>
    <t>Interest income of customer benefits</t>
  </si>
  <si>
    <t>Revenue take-rate (%)</t>
  </si>
  <si>
    <t>Assets</t>
  </si>
  <si>
    <t>Liabilties</t>
  </si>
  <si>
    <t>S/E</t>
  </si>
  <si>
    <t>Book Value Per Share</t>
  </si>
  <si>
    <t>Trading price</t>
  </si>
  <si>
    <t>P/B ratio</t>
  </si>
  <si>
    <t>FQ425</t>
  </si>
  <si>
    <t>FQ325</t>
  </si>
  <si>
    <t>FQ225</t>
  </si>
  <si>
    <t>FQ125</t>
  </si>
  <si>
    <t>FQ424</t>
  </si>
  <si>
    <t>FQ324</t>
  </si>
  <si>
    <t>FQ224</t>
  </si>
  <si>
    <t>FQ124</t>
  </si>
  <si>
    <t>FQ423</t>
  </si>
  <si>
    <t>FQ323</t>
  </si>
  <si>
    <t>FQ223</t>
  </si>
  <si>
    <t>FQ123</t>
  </si>
  <si>
    <t>FQ422</t>
  </si>
  <si>
    <t>FQ322</t>
  </si>
  <si>
    <t>FQ222</t>
  </si>
  <si>
    <t>FQ122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</si>
</sst>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\x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3" fontId="1" fillId="0" borderId="0" xfId="0" applyNumberFormat="1" applyFont="1"/>
    <xf numFmtId="9" fontId="1" fillId="0" borderId="0" xfId="0" applyNumberFormat="1" applyFont="1"/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left"/>
    </xf>
    <xf numFmtId="9" fontId="0" fillId="0" borderId="0" xfId="0" applyNumberFormat="1" applyAlignment="1">
      <alignment horizontal="right"/>
    </xf>
    <xf numFmtId="10" fontId="0" fillId="0" borderId="0" xfId="0" applyNumberFormat="1"/>
    <xf numFmtId="10" fontId="0" fillId="0" borderId="0" xfId="0" applyNumberFormat="1" applyAlignment="1">
      <alignment horizontal="left"/>
    </xf>
    <xf numFmtId="10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</xdr:colOff>
      <xdr:row>0</xdr:row>
      <xdr:rowOff>0</xdr:rowOff>
    </xdr:from>
    <xdr:to>
      <xdr:col>18</xdr:col>
      <xdr:colOff>38100</xdr:colOff>
      <xdr:row>57</xdr:row>
      <xdr:rowOff>9525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EF8C863-7FDC-298F-5442-BEBEEBB4608F}"/>
            </a:ext>
          </a:extLst>
        </xdr:cNvPr>
        <xdr:cNvCxnSpPr/>
      </xdr:nvCxnSpPr>
      <xdr:spPr>
        <a:xfrm>
          <a:off x="11630025" y="0"/>
          <a:ext cx="0" cy="7458075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</xdr:colOff>
      <xdr:row>0</xdr:row>
      <xdr:rowOff>0</xdr:rowOff>
    </xdr:from>
    <xdr:to>
      <xdr:col>30</xdr:col>
      <xdr:colOff>38100</xdr:colOff>
      <xdr:row>57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F81FFF-E7A8-47E2-A2DC-2F7FB2BFABE9}"/>
            </a:ext>
          </a:extLst>
        </xdr:cNvPr>
        <xdr:cNvCxnSpPr/>
      </xdr:nvCxnSpPr>
      <xdr:spPr>
        <a:xfrm>
          <a:off x="18221325" y="0"/>
          <a:ext cx="0" cy="567690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E455-1426-4203-B07F-3B0696CD1275}">
  <dimension ref="K3:M10"/>
  <sheetViews>
    <sheetView workbookViewId="0">
      <selection activeCell="L11" sqref="L11"/>
    </sheetView>
  </sheetViews>
  <sheetFormatPr defaultRowHeight="12.75" x14ac:dyDescent="0.2"/>
  <sheetData>
    <row r="3" spans="11:13" x14ac:dyDescent="0.2">
      <c r="K3" t="s">
        <v>15</v>
      </c>
      <c r="L3">
        <v>9.5399999999999991</v>
      </c>
    </row>
    <row r="4" spans="11:13" x14ac:dyDescent="0.2">
      <c r="K4" t="s">
        <v>8</v>
      </c>
      <c r="L4" s="1">
        <v>1051.4000000000001</v>
      </c>
      <c r="M4" s="6" t="s">
        <v>14</v>
      </c>
    </row>
    <row r="5" spans="11:13" x14ac:dyDescent="0.2">
      <c r="K5" t="s">
        <v>16</v>
      </c>
      <c r="L5" s="1">
        <f>+L3*L4</f>
        <v>10030.356</v>
      </c>
      <c r="M5" s="6"/>
    </row>
    <row r="6" spans="11:13" x14ac:dyDescent="0.2">
      <c r="K6" t="s">
        <v>17</v>
      </c>
      <c r="L6" s="1">
        <v>1061.0999999999999</v>
      </c>
      <c r="M6" s="6" t="s">
        <v>14</v>
      </c>
    </row>
    <row r="7" spans="11:13" x14ac:dyDescent="0.2">
      <c r="K7" t="s">
        <v>18</v>
      </c>
      <c r="L7" s="1">
        <f>14.8+209.4</f>
        <v>224.20000000000002</v>
      </c>
      <c r="M7" s="6" t="s">
        <v>14</v>
      </c>
    </row>
    <row r="8" spans="11:13" x14ac:dyDescent="0.2">
      <c r="K8" t="s">
        <v>19</v>
      </c>
      <c r="L8" s="1">
        <f>+L5-L6+L7</f>
        <v>9193.4560000000001</v>
      </c>
    </row>
    <row r="9" spans="11:13" x14ac:dyDescent="0.2">
      <c r="L9">
        <v>354</v>
      </c>
    </row>
    <row r="10" spans="11:13" x14ac:dyDescent="0.2">
      <c r="L10" s="7">
        <f>+L8/L9</f>
        <v>25.970214689265536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39A4-9508-4A93-B125-8F53D3E4BF58}">
  <dimension ref="A2:AN53"/>
  <sheetViews>
    <sheetView tabSelected="1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P20" sqref="P20"/>
    </sheetView>
  </sheetViews>
  <sheetFormatPr defaultRowHeight="12.75" x14ac:dyDescent="0.2"/>
  <cols>
    <col min="1" max="1" width="29.7109375" style="1" bestFit="1" customWidth="1"/>
    <col min="2" max="16384" width="9.140625" style="1"/>
  </cols>
  <sheetData>
    <row r="2" spans="1:40" x14ac:dyDescent="0.2">
      <c r="A2" s="2"/>
      <c r="B2" s="2" t="s">
        <v>61</v>
      </c>
      <c r="C2" s="2" t="s">
        <v>60</v>
      </c>
      <c r="D2" s="2" t="s">
        <v>59</v>
      </c>
      <c r="E2" s="2" t="s">
        <v>58</v>
      </c>
      <c r="F2" s="2" t="s">
        <v>57</v>
      </c>
      <c r="G2" s="2" t="s">
        <v>56</v>
      </c>
      <c r="H2" s="2" t="s">
        <v>55</v>
      </c>
      <c r="I2" s="2" t="s">
        <v>54</v>
      </c>
      <c r="J2" s="2" t="s">
        <v>53</v>
      </c>
      <c r="K2" s="2" t="s">
        <v>52</v>
      </c>
      <c r="L2" s="2" t="s">
        <v>51</v>
      </c>
      <c r="M2" s="2" t="s">
        <v>50</v>
      </c>
      <c r="N2" s="2" t="s">
        <v>49</v>
      </c>
      <c r="O2" s="2" t="s">
        <v>48</v>
      </c>
      <c r="P2" s="2" t="s">
        <v>47</v>
      </c>
      <c r="Q2" s="2" t="s">
        <v>46</v>
      </c>
      <c r="R2" s="2"/>
      <c r="T2">
        <v>2014</v>
      </c>
      <c r="U2">
        <f>+T2+1</f>
        <v>2015</v>
      </c>
      <c r="V2">
        <f t="shared" ref="V2:AN2" si="0">+U2+1</f>
        <v>2016</v>
      </c>
      <c r="W2">
        <f t="shared" si="0"/>
        <v>2017</v>
      </c>
      <c r="X2">
        <f t="shared" si="0"/>
        <v>2018</v>
      </c>
      <c r="Y2">
        <f t="shared" si="0"/>
        <v>2019</v>
      </c>
      <c r="Z2">
        <f t="shared" si="0"/>
        <v>2020</v>
      </c>
      <c r="AA2">
        <f t="shared" si="0"/>
        <v>2021</v>
      </c>
      <c r="AB2">
        <f t="shared" si="0"/>
        <v>2022</v>
      </c>
      <c r="AC2">
        <f t="shared" si="0"/>
        <v>2023</v>
      </c>
      <c r="AD2">
        <f t="shared" si="0"/>
        <v>2024</v>
      </c>
      <c r="AE2">
        <f t="shared" si="0"/>
        <v>2025</v>
      </c>
      <c r="AF2">
        <f t="shared" si="0"/>
        <v>2026</v>
      </c>
      <c r="AG2">
        <f t="shared" si="0"/>
        <v>2027</v>
      </c>
      <c r="AH2">
        <f t="shared" si="0"/>
        <v>2028</v>
      </c>
      <c r="AI2">
        <f t="shared" si="0"/>
        <v>2029</v>
      </c>
      <c r="AJ2">
        <f t="shared" si="0"/>
        <v>2030</v>
      </c>
      <c r="AK2">
        <f t="shared" si="0"/>
        <v>2031</v>
      </c>
      <c r="AL2">
        <f t="shared" si="0"/>
        <v>2032</v>
      </c>
      <c r="AM2">
        <f t="shared" si="0"/>
        <v>2033</v>
      </c>
      <c r="AN2">
        <f t="shared" si="0"/>
        <v>2034</v>
      </c>
    </row>
    <row r="3" spans="1:40" s="4" customFormat="1" x14ac:dyDescent="0.2">
      <c r="A3" s="11" t="s">
        <v>31</v>
      </c>
      <c r="B3" s="12"/>
      <c r="C3" s="12"/>
      <c r="D3" s="12"/>
      <c r="E3" s="12"/>
      <c r="F3" s="12"/>
      <c r="G3" s="12"/>
      <c r="H3" s="12"/>
      <c r="I3" s="12">
        <v>26.7</v>
      </c>
      <c r="J3" s="12"/>
      <c r="K3" s="12"/>
      <c r="L3" s="12"/>
      <c r="M3" s="12">
        <v>30.6</v>
      </c>
      <c r="N3" s="12">
        <v>33.200000000000003</v>
      </c>
      <c r="O3" s="12">
        <v>35.200000000000003</v>
      </c>
      <c r="P3" s="12">
        <v>37.799999999999997</v>
      </c>
      <c r="Q3" s="12">
        <v>39.1</v>
      </c>
      <c r="R3" s="12"/>
    </row>
    <row r="4" spans="1:40" s="4" customFormat="1" x14ac:dyDescent="0.2">
      <c r="A4" s="11" t="s">
        <v>35</v>
      </c>
      <c r="B4" s="12"/>
      <c r="C4" s="12"/>
      <c r="D4" s="12"/>
      <c r="E4" s="12"/>
      <c r="F4" s="12"/>
      <c r="G4" s="12"/>
      <c r="H4" s="12"/>
      <c r="I4" s="12">
        <v>223.5</v>
      </c>
      <c r="J4" s="12"/>
      <c r="K4" s="12"/>
      <c r="L4" s="12"/>
      <c r="M4" s="12">
        <v>277.2</v>
      </c>
      <c r="N4" s="12"/>
      <c r="O4" s="12"/>
      <c r="P4" s="12"/>
      <c r="Q4" s="12"/>
      <c r="R4" s="12"/>
    </row>
    <row r="5" spans="1:40" s="4" customFormat="1" x14ac:dyDescent="0.2">
      <c r="A5" s="11" t="s">
        <v>36</v>
      </c>
      <c r="B5" s="12"/>
      <c r="C5" s="12"/>
      <c r="D5" s="12"/>
      <c r="E5" s="12"/>
      <c r="F5" s="12"/>
      <c r="G5" s="12"/>
      <c r="H5" s="12"/>
      <c r="I5" s="12">
        <v>279.5</v>
      </c>
      <c r="J5" s="12"/>
      <c r="K5" s="12"/>
      <c r="L5" s="12"/>
      <c r="M5" s="12">
        <v>381.2</v>
      </c>
      <c r="N5" s="12"/>
      <c r="O5" s="12"/>
      <c r="P5" s="12"/>
      <c r="Q5" s="12"/>
      <c r="R5" s="12"/>
    </row>
    <row r="6" spans="1:40" s="17" customFormat="1" x14ac:dyDescent="0.2">
      <c r="A6" s="18" t="s">
        <v>28</v>
      </c>
      <c r="B6" s="19"/>
      <c r="C6" s="19"/>
      <c r="D6" s="19"/>
      <c r="E6" s="19"/>
      <c r="F6" s="19"/>
      <c r="G6" s="19"/>
      <c r="H6" s="19"/>
      <c r="I6" s="19">
        <v>6.4999999999999997E-3</v>
      </c>
      <c r="J6" s="19"/>
      <c r="K6" s="19"/>
      <c r="L6" s="19"/>
      <c r="M6" s="17">
        <v>6.7000000000000002E-3</v>
      </c>
    </row>
    <row r="7" spans="1:40" s="3" customFormat="1" x14ac:dyDescent="0.2">
      <c r="A7" s="15" t="s">
        <v>29</v>
      </c>
      <c r="B7" s="16"/>
      <c r="C7" s="16"/>
      <c r="D7" s="16"/>
      <c r="E7" s="16"/>
      <c r="F7" s="16"/>
      <c r="G7" s="16"/>
      <c r="H7" s="16"/>
      <c r="I7" s="16">
        <v>0.55000000000000004</v>
      </c>
      <c r="J7" s="16"/>
      <c r="K7" s="16"/>
      <c r="L7" s="16"/>
      <c r="M7" s="16">
        <v>0.62</v>
      </c>
      <c r="N7" s="16"/>
      <c r="O7" s="16"/>
      <c r="P7" s="16"/>
      <c r="Q7" s="16"/>
      <c r="R7" s="16"/>
    </row>
    <row r="8" spans="1:40" x14ac:dyDescent="0.2">
      <c r="A8" s="1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 s="8" customFormat="1" x14ac:dyDescent="0.2">
      <c r="A9" s="13" t="s">
        <v>30</v>
      </c>
      <c r="B9" s="14"/>
      <c r="C9" s="14"/>
      <c r="D9" s="14"/>
      <c r="E9" s="14">
        <v>4588</v>
      </c>
      <c r="F9" s="14">
        <v>4997</v>
      </c>
      <c r="G9" s="14">
        <v>5484</v>
      </c>
      <c r="H9" s="14">
        <v>5793</v>
      </c>
      <c r="I9" s="14">
        <v>6125</v>
      </c>
      <c r="J9" s="14">
        <v>6670</v>
      </c>
      <c r="K9" s="14">
        <v>7232</v>
      </c>
      <c r="L9" s="14">
        <v>7512</v>
      </c>
      <c r="M9" s="14">
        <v>7911</v>
      </c>
      <c r="N9" s="14">
        <v>8374</v>
      </c>
      <c r="O9" s="14">
        <v>8892</v>
      </c>
      <c r="P9" s="14">
        <v>9047</v>
      </c>
      <c r="Q9" s="14">
        <v>9291</v>
      </c>
      <c r="R9" s="14"/>
    </row>
    <row r="10" spans="1:40" x14ac:dyDescent="0.2">
      <c r="A10" s="10" t="s">
        <v>32</v>
      </c>
      <c r="B10" s="2"/>
      <c r="C10" s="2"/>
      <c r="D10" s="2"/>
      <c r="E10" s="12">
        <v>4.7</v>
      </c>
      <c r="F10" s="12">
        <v>4.9000000000000004</v>
      </c>
      <c r="G10" s="12">
        <v>4.9000000000000004</v>
      </c>
      <c r="H10" s="12">
        <v>4.5999999999999996</v>
      </c>
      <c r="I10" s="12">
        <v>4.4000000000000004</v>
      </c>
      <c r="J10" s="12">
        <v>4.2</v>
      </c>
      <c r="K10" s="12">
        <v>4</v>
      </c>
      <c r="L10" s="12">
        <v>4.0999999999999996</v>
      </c>
      <c r="M10" s="12">
        <v>3.9</v>
      </c>
      <c r="N10" s="12"/>
      <c r="O10" s="12"/>
      <c r="P10" s="12"/>
      <c r="Q10" s="12"/>
      <c r="R10" s="12"/>
    </row>
    <row r="11" spans="1:40" x14ac:dyDescent="0.2">
      <c r="A11" s="10" t="s">
        <v>31</v>
      </c>
      <c r="B11" s="2"/>
      <c r="C11" s="2"/>
      <c r="D11" s="2"/>
      <c r="E11" s="12">
        <v>21.4</v>
      </c>
      <c r="F11" s="12">
        <v>24.4</v>
      </c>
      <c r="G11" s="12">
        <v>27</v>
      </c>
      <c r="H11" s="12">
        <v>26.4</v>
      </c>
      <c r="I11" s="12">
        <v>267</v>
      </c>
      <c r="J11" s="12">
        <v>28.2</v>
      </c>
      <c r="K11" s="12">
        <v>29.2</v>
      </c>
      <c r="L11" s="12">
        <v>30.6</v>
      </c>
      <c r="M11" s="12">
        <v>30.6</v>
      </c>
      <c r="N11" s="12"/>
      <c r="O11" s="12"/>
      <c r="P11" s="12"/>
      <c r="Q11" s="12"/>
      <c r="R11" s="12"/>
    </row>
    <row r="12" spans="1:40" x14ac:dyDescent="0.2">
      <c r="A12" s="10"/>
      <c r="B12" s="2"/>
      <c r="C12" s="2"/>
      <c r="D12" s="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40" x14ac:dyDescent="0.2">
      <c r="A13" s="10" t="s">
        <v>0</v>
      </c>
      <c r="B13" s="2"/>
      <c r="C13" s="2"/>
      <c r="D13" s="2"/>
      <c r="E13" s="12">
        <v>153.80000000000001</v>
      </c>
      <c r="F13" s="12">
        <v>185.9</v>
      </c>
      <c r="G13" s="12">
        <v>211.5</v>
      </c>
      <c r="H13" s="12">
        <v>225.2</v>
      </c>
      <c r="I13" s="12">
        <v>223.5</v>
      </c>
      <c r="J13" s="12">
        <v>239.5</v>
      </c>
      <c r="K13" s="12">
        <v>258.7</v>
      </c>
      <c r="L13" s="12">
        <v>276.60000000000002</v>
      </c>
      <c r="M13" s="12">
        <v>277.2</v>
      </c>
      <c r="N13" s="12"/>
      <c r="O13" s="12"/>
      <c r="P13" s="12"/>
      <c r="Q13" s="12"/>
      <c r="R13" s="12"/>
    </row>
    <row r="14" spans="1:40" x14ac:dyDescent="0.2">
      <c r="A14" s="10" t="s">
        <v>37</v>
      </c>
      <c r="B14" s="2"/>
      <c r="C14" s="2"/>
      <c r="D14" s="2"/>
      <c r="E14" s="12">
        <v>1.4</v>
      </c>
      <c r="F14" s="12">
        <v>3.9</v>
      </c>
      <c r="G14" s="12">
        <v>18.399999999999999</v>
      </c>
      <c r="H14" s="12">
        <v>46.4</v>
      </c>
      <c r="I14" s="12">
        <v>71.5</v>
      </c>
      <c r="J14" s="12">
        <v>95.7</v>
      </c>
      <c r="K14" s="12">
        <v>115.4</v>
      </c>
      <c r="L14" s="12">
        <v>132.19999999999999</v>
      </c>
      <c r="M14" s="12">
        <v>141.9</v>
      </c>
      <c r="N14" s="12"/>
      <c r="O14" s="12"/>
      <c r="P14" s="12"/>
      <c r="Q14" s="12"/>
      <c r="R14" s="12"/>
    </row>
    <row r="15" spans="1:40" x14ac:dyDescent="0.2">
      <c r="A15" s="10" t="s">
        <v>38</v>
      </c>
      <c r="B15" s="2"/>
      <c r="C15" s="2"/>
      <c r="D15" s="2"/>
      <c r="E15" s="12">
        <v>-0.8</v>
      </c>
      <c r="F15" s="12">
        <v>1.2</v>
      </c>
      <c r="G15" s="12">
        <v>17.5</v>
      </c>
      <c r="H15" s="12">
        <v>43.5</v>
      </c>
      <c r="I15" s="12">
        <v>56</v>
      </c>
      <c r="J15" s="12">
        <v>71.400000000000006</v>
      </c>
      <c r="K15" s="12">
        <v>86.4</v>
      </c>
      <c r="L15" s="12">
        <v>98.5</v>
      </c>
      <c r="M15" s="12">
        <v>104</v>
      </c>
      <c r="N15" s="12"/>
      <c r="O15" s="12"/>
      <c r="P15" s="12"/>
      <c r="Q15" s="12"/>
      <c r="R15" s="12"/>
    </row>
    <row r="16" spans="1:40" x14ac:dyDescent="0.2">
      <c r="A16" s="10" t="s">
        <v>34</v>
      </c>
      <c r="B16" s="2"/>
      <c r="C16" s="2"/>
      <c r="D16" s="2"/>
      <c r="E16" s="12">
        <v>153</v>
      </c>
      <c r="F16" s="12">
        <v>187.1</v>
      </c>
      <c r="G16" s="12">
        <v>229</v>
      </c>
      <c r="H16" s="12">
        <v>268.7</v>
      </c>
      <c r="I16" s="12">
        <v>279.5</v>
      </c>
      <c r="J16" s="12">
        <v>310.89999999999998</v>
      </c>
      <c r="K16" s="12">
        <v>345.1</v>
      </c>
      <c r="L16" s="12">
        <v>375.1</v>
      </c>
      <c r="M16" s="12">
        <v>381.2</v>
      </c>
      <c r="N16" s="12"/>
      <c r="O16" s="12"/>
      <c r="P16" s="12"/>
      <c r="Q16" s="12"/>
      <c r="R16" s="12"/>
    </row>
    <row r="17" spans="1:40" x14ac:dyDescent="0.2">
      <c r="A17" s="10" t="s">
        <v>39</v>
      </c>
      <c r="B17" s="2"/>
      <c r="C17" s="2"/>
      <c r="D17" s="2"/>
      <c r="E17" s="22">
        <v>0.72</v>
      </c>
      <c r="F17" s="22">
        <v>0.76</v>
      </c>
      <c r="G17" s="22">
        <v>0.78</v>
      </c>
      <c r="H17" s="22">
        <v>0.85</v>
      </c>
      <c r="I17" s="22">
        <v>0.84</v>
      </c>
      <c r="J17" s="22">
        <v>0.85</v>
      </c>
      <c r="K17" s="22">
        <v>0.89</v>
      </c>
      <c r="L17" s="22">
        <v>0.9</v>
      </c>
      <c r="M17" s="22">
        <v>0.91</v>
      </c>
      <c r="N17" s="22"/>
      <c r="O17" s="22"/>
      <c r="P17" s="22"/>
      <c r="Q17" s="22"/>
      <c r="R17" s="22"/>
    </row>
    <row r="18" spans="1:40" x14ac:dyDescent="0.2">
      <c r="A18" s="10"/>
      <c r="B18" s="2"/>
      <c r="C18" s="2"/>
      <c r="D18" s="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40" s="9" customFormat="1" x14ac:dyDescent="0.2">
      <c r="A19" s="20" t="s">
        <v>33</v>
      </c>
      <c r="B19" s="21"/>
      <c r="C19" s="21"/>
      <c r="D19" s="21"/>
      <c r="E19" s="21"/>
      <c r="F19" s="21"/>
      <c r="G19" s="21"/>
      <c r="H19" s="21"/>
      <c r="I19" s="21">
        <f>+I9/E9-1</f>
        <v>0.3350043591979075</v>
      </c>
      <c r="J19" s="21">
        <f>+J9/F9-1</f>
        <v>0.33480088052831691</v>
      </c>
      <c r="K19" s="21">
        <f>+K9/G9-1</f>
        <v>0.3187454412837345</v>
      </c>
      <c r="L19" s="21">
        <f>+L9/H9-1</f>
        <v>0.29673744174003103</v>
      </c>
      <c r="M19" s="21">
        <f>+M9/I9-1</f>
        <v>0.29159183673469391</v>
      </c>
      <c r="N19" s="21"/>
      <c r="O19" s="21"/>
      <c r="P19" s="21"/>
      <c r="Q19" s="21"/>
      <c r="R19" s="21"/>
    </row>
    <row r="20" spans="1:40" x14ac:dyDescent="0.2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40" s="8" customFormat="1" x14ac:dyDescent="0.2">
      <c r="A21" s="8" t="s">
        <v>0</v>
      </c>
      <c r="E21" s="14">
        <v>153.80000000000001</v>
      </c>
      <c r="F21" s="14">
        <v>185.9</v>
      </c>
      <c r="G21" s="14">
        <v>211.5</v>
      </c>
      <c r="H21" s="14">
        <v>225.2</v>
      </c>
      <c r="I21" s="14">
        <v>223.5</v>
      </c>
      <c r="J21" s="14">
        <v>239.5</v>
      </c>
      <c r="K21" s="14">
        <v>258.7</v>
      </c>
      <c r="L21" s="14">
        <v>276.60000000000002</v>
      </c>
      <c r="M21" s="14">
        <v>277.2</v>
      </c>
      <c r="N21" s="14"/>
      <c r="O21" s="14"/>
      <c r="P21" s="14"/>
      <c r="Q21" s="14"/>
      <c r="R21" s="14"/>
      <c r="S21" s="8">
        <v>350.4</v>
      </c>
      <c r="AC21" s="8">
        <v>846.1</v>
      </c>
      <c r="AD21" s="8">
        <v>1052</v>
      </c>
      <c r="AE21" s="8">
        <f>+AD21*1.2</f>
        <v>1262.3999999999999</v>
      </c>
      <c r="AF21" s="8">
        <f t="shared" ref="AF21:AN21" si="1">+AE21*1.2</f>
        <v>1514.8799999999999</v>
      </c>
      <c r="AG21" s="8">
        <f t="shared" si="1"/>
        <v>1817.8559999999998</v>
      </c>
      <c r="AH21" s="8">
        <f t="shared" si="1"/>
        <v>2181.4271999999996</v>
      </c>
      <c r="AI21" s="8">
        <f t="shared" si="1"/>
        <v>2617.7126399999993</v>
      </c>
      <c r="AJ21" s="8">
        <f t="shared" si="1"/>
        <v>3141.2551679999992</v>
      </c>
      <c r="AK21" s="8">
        <f t="shared" si="1"/>
        <v>3769.5062015999988</v>
      </c>
      <c r="AL21" s="8">
        <f t="shared" si="1"/>
        <v>4523.4074419199987</v>
      </c>
      <c r="AM21" s="8">
        <f t="shared" si="1"/>
        <v>5428.0889303039985</v>
      </c>
      <c r="AN21" s="8">
        <f t="shared" si="1"/>
        <v>6513.706716364798</v>
      </c>
    </row>
    <row r="22" spans="1:40" x14ac:dyDescent="0.2">
      <c r="A22" s="1" t="s">
        <v>3</v>
      </c>
      <c r="AC22" s="1">
        <v>140.19999999999999</v>
      </c>
      <c r="AD22" s="1">
        <v>485.2</v>
      </c>
      <c r="AE22" s="1">
        <f>+AE21*0.4</f>
        <v>504.96</v>
      </c>
    </row>
    <row r="23" spans="1:40" x14ac:dyDescent="0.2">
      <c r="A23" s="1" t="s">
        <v>20</v>
      </c>
      <c r="AC23" s="1">
        <v>-3.7</v>
      </c>
      <c r="AD23" s="1">
        <v>0</v>
      </c>
      <c r="AE23" s="1">
        <v>0</v>
      </c>
    </row>
    <row r="24" spans="1:40" x14ac:dyDescent="0.2">
      <c r="A24" s="1" t="s">
        <v>21</v>
      </c>
      <c r="AC24" s="1">
        <v>-18.399999999999999</v>
      </c>
      <c r="AD24" s="1">
        <v>-124.9</v>
      </c>
      <c r="AE24" s="1">
        <v>-124.9</v>
      </c>
    </row>
    <row r="25" spans="1:40" x14ac:dyDescent="0.2">
      <c r="A25" s="1" t="s">
        <v>22</v>
      </c>
      <c r="AC25" s="1">
        <v>-308.2</v>
      </c>
      <c r="AD25" s="1">
        <v>-307.39999999999998</v>
      </c>
      <c r="AE25" s="1">
        <v>-307.39999999999998</v>
      </c>
    </row>
    <row r="26" spans="1:40" x14ac:dyDescent="0.2">
      <c r="A26" s="1" t="s">
        <v>23</v>
      </c>
      <c r="AC26" s="1">
        <v>-17.8</v>
      </c>
      <c r="AD26" s="1">
        <v>-12.5</v>
      </c>
      <c r="AE26" s="1">
        <v>-12.5</v>
      </c>
    </row>
    <row r="27" spans="1:40" s="8" customFormat="1" x14ac:dyDescent="0.2">
      <c r="A27" s="8" t="s">
        <v>1</v>
      </c>
      <c r="AC27" s="8">
        <f>+AC21+SUM(AC22:AC26)</f>
        <v>638.20000000000005</v>
      </c>
      <c r="AD27" s="8">
        <f>+AD21+SUM(AD22:AD26)</f>
        <v>1092.4000000000001</v>
      </c>
      <c r="AE27" s="8">
        <f>+AE21+SUM(AE22:AE26)</f>
        <v>1322.56</v>
      </c>
    </row>
    <row r="28" spans="1:40" x14ac:dyDescent="0.2">
      <c r="A28" s="1" t="s">
        <v>24</v>
      </c>
      <c r="AC28" s="1">
        <v>494.5</v>
      </c>
      <c r="AD28" s="1">
        <v>615.9</v>
      </c>
      <c r="AE28" s="1">
        <v>800</v>
      </c>
    </row>
    <row r="29" spans="1:40" x14ac:dyDescent="0.2">
      <c r="A29" s="1" t="s">
        <v>25</v>
      </c>
      <c r="AC29" s="1">
        <v>2.8</v>
      </c>
      <c r="AD29" s="1">
        <v>19.7</v>
      </c>
      <c r="AE29" s="1">
        <v>30</v>
      </c>
    </row>
    <row r="30" spans="1:40" x14ac:dyDescent="0.2">
      <c r="A30" s="1" t="s">
        <v>26</v>
      </c>
      <c r="AC30" s="1">
        <v>10.7</v>
      </c>
      <c r="AD30" s="1">
        <v>5.7</v>
      </c>
      <c r="AE30" s="1">
        <v>10</v>
      </c>
    </row>
    <row r="31" spans="1:40" s="8" customFormat="1" x14ac:dyDescent="0.2">
      <c r="A31" s="8" t="s">
        <v>2</v>
      </c>
      <c r="AC31" s="8">
        <f>+AC27-AC28+AC29+AC30</f>
        <v>157.20000000000005</v>
      </c>
      <c r="AD31" s="8">
        <f>+AD27-AD28+AD29+AD30</f>
        <v>501.90000000000009</v>
      </c>
      <c r="AE31" s="8">
        <f>+AE27-AE28+AE29+AE30</f>
        <v>562.55999999999995</v>
      </c>
    </row>
    <row r="32" spans="1:40" x14ac:dyDescent="0.2">
      <c r="A32" s="1" t="s">
        <v>27</v>
      </c>
      <c r="AC32" s="1">
        <v>-10.7</v>
      </c>
      <c r="AD32" s="1">
        <v>-20.5</v>
      </c>
      <c r="AE32" s="1">
        <v>-25</v>
      </c>
    </row>
    <row r="33" spans="1:31" x14ac:dyDescent="0.2">
      <c r="A33" s="1" t="s">
        <v>4</v>
      </c>
      <c r="AC33" s="1">
        <f>+AC31+AC32</f>
        <v>146.50000000000006</v>
      </c>
      <c r="AD33" s="1">
        <f>+AD31+AD32</f>
        <v>481.40000000000009</v>
      </c>
      <c r="AE33" s="1">
        <f>+AE31+AE32</f>
        <v>537.55999999999995</v>
      </c>
    </row>
    <row r="34" spans="1:31" x14ac:dyDescent="0.2">
      <c r="A34" s="1" t="s">
        <v>5</v>
      </c>
      <c r="AC34" s="1">
        <v>32.5</v>
      </c>
      <c r="AD34" s="1">
        <v>126.8</v>
      </c>
      <c r="AE34" s="1">
        <f>+AE33*0.2</f>
        <v>107.512</v>
      </c>
    </row>
    <row r="35" spans="1:31" s="8" customFormat="1" x14ac:dyDescent="0.2">
      <c r="A35" s="8" t="s">
        <v>6</v>
      </c>
      <c r="AC35" s="8">
        <f>+AC33-AC34</f>
        <v>114.00000000000006</v>
      </c>
      <c r="AD35" s="8">
        <f>+AD33-AD34</f>
        <v>354.60000000000008</v>
      </c>
      <c r="AE35" s="8">
        <f>+AE33-AE34</f>
        <v>430.04799999999994</v>
      </c>
    </row>
    <row r="36" spans="1:31" s="5" customFormat="1" x14ac:dyDescent="0.2">
      <c r="A36" s="5" t="s">
        <v>7</v>
      </c>
      <c r="AC36" s="5">
        <f>+AC35/AC37</f>
        <v>0.10842685942552792</v>
      </c>
      <c r="AD36" s="5">
        <f>+AD35/AD37</f>
        <v>0.33726459958151039</v>
      </c>
    </row>
    <row r="37" spans="1:31" x14ac:dyDescent="0.2">
      <c r="A37" s="1" t="s">
        <v>8</v>
      </c>
      <c r="AC37" s="1">
        <v>1051.4000000000001</v>
      </c>
      <c r="AD37" s="1">
        <v>1051.4000000000001</v>
      </c>
    </row>
    <row r="39" spans="1:31" s="3" customFormat="1" x14ac:dyDescent="0.2">
      <c r="A39" s="3" t="s">
        <v>9</v>
      </c>
      <c r="AC39" s="3">
        <f>+AC27/AC21</f>
        <v>0.75428436355040773</v>
      </c>
      <c r="AD39" s="3">
        <f>+AD27/AD21</f>
        <v>1.0384030418250951</v>
      </c>
    </row>
    <row r="40" spans="1:31" s="3" customFormat="1" x14ac:dyDescent="0.2">
      <c r="A40" s="3" t="s">
        <v>10</v>
      </c>
      <c r="AC40" s="3">
        <f>+AC31/AC21</f>
        <v>0.18579364141354454</v>
      </c>
      <c r="AD40" s="3">
        <f>+AD31/AD21</f>
        <v>0.4770912547528518</v>
      </c>
    </row>
    <row r="41" spans="1:31" s="3" customFormat="1" x14ac:dyDescent="0.2">
      <c r="A41" s="3" t="s">
        <v>11</v>
      </c>
      <c r="AC41" s="3">
        <f>+AC35/AC21</f>
        <v>0.1347358468266163</v>
      </c>
      <c r="AD41" s="3">
        <f>+AD35/AD21</f>
        <v>0.33707224334600766</v>
      </c>
    </row>
    <row r="42" spans="1:31" s="3" customFormat="1" x14ac:dyDescent="0.2">
      <c r="A42" s="3" t="s">
        <v>12</v>
      </c>
      <c r="AC42" s="3">
        <f>+AC34/AC33</f>
        <v>0.2218430034129692</v>
      </c>
      <c r="AD42" s="3">
        <f>+AD34/AD33</f>
        <v>0.26339842127129198</v>
      </c>
    </row>
    <row r="43" spans="1:31" s="3" customFormat="1" x14ac:dyDescent="0.2"/>
    <row r="44" spans="1:31" s="9" customFormat="1" x14ac:dyDescent="0.2">
      <c r="A44" s="9" t="s">
        <v>13</v>
      </c>
      <c r="I44" s="9">
        <f t="shared" ref="I44:L44" si="2">+I21/E21-1</f>
        <v>0.45318595578673593</v>
      </c>
      <c r="J44" s="9">
        <f t="shared" si="2"/>
        <v>0.28832705755782673</v>
      </c>
      <c r="K44" s="9">
        <f t="shared" si="2"/>
        <v>0.22316784869976347</v>
      </c>
      <c r="L44" s="9">
        <f t="shared" si="2"/>
        <v>0.22824156305506227</v>
      </c>
      <c r="M44" s="9">
        <f>+M21/I21-1</f>
        <v>0.24026845637583882</v>
      </c>
      <c r="S44" s="9">
        <f>+S21/J21-1</f>
        <v>0.46304801670146123</v>
      </c>
      <c r="AC44" s="9" t="e">
        <f>+AC21/AB21-1</f>
        <v>#DIV/0!</v>
      </c>
      <c r="AD44" s="9">
        <f>+AD21/AC21-1</f>
        <v>0.24335184966316037</v>
      </c>
      <c r="AE44" s="9">
        <f>+AE35/AD35-1</f>
        <v>0.21276931754089068</v>
      </c>
    </row>
    <row r="46" spans="1:31" s="3" customFormat="1" x14ac:dyDescent="0.2">
      <c r="AD46" s="3">
        <f>+AD35/AD49</f>
        <v>0.36187366057761017</v>
      </c>
    </row>
    <row r="47" spans="1:31" s="8" customFormat="1" x14ac:dyDescent="0.2">
      <c r="A47" s="8" t="s">
        <v>40</v>
      </c>
      <c r="AD47" s="8">
        <v>15137.4</v>
      </c>
    </row>
    <row r="48" spans="1:31" s="8" customFormat="1" x14ac:dyDescent="0.2">
      <c r="A48" s="8" t="s">
        <v>41</v>
      </c>
      <c r="AD48" s="8">
        <v>14157.5</v>
      </c>
    </row>
    <row r="49" spans="1:30" x14ac:dyDescent="0.2">
      <c r="A49" s="1" t="s">
        <v>42</v>
      </c>
      <c r="AD49" s="1">
        <f>+AD47-AD48</f>
        <v>979.89999999999964</v>
      </c>
    </row>
    <row r="50" spans="1:30" x14ac:dyDescent="0.2">
      <c r="A50" s="1" t="s">
        <v>43</v>
      </c>
      <c r="AD50" s="5">
        <f>+AD49/AD37</f>
        <v>0.93199543465855006</v>
      </c>
    </row>
    <row r="52" spans="1:30" x14ac:dyDescent="0.2">
      <c r="A52" s="1" t="s">
        <v>44</v>
      </c>
      <c r="AD52" s="5">
        <v>9.5299999999999994</v>
      </c>
    </row>
    <row r="53" spans="1:30" x14ac:dyDescent="0.2">
      <c r="A53" s="1" t="s">
        <v>45</v>
      </c>
      <c r="AD53" s="5">
        <f>+AD52/AD50</f>
        <v>10.225371976732324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2025-02-12T15:52:31Z</dcterms:created>
  <dcterms:modified xsi:type="dcterms:W3CDTF">2025-04-15T09:52:48Z</dcterms:modified>
</cp:coreProperties>
</file>