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73C0BEF5-ECA7-422B-9BB5-2500B174BAEE}" xr6:coauthVersionLast="47" xr6:coauthVersionMax="47" xr10:uidLastSave="{00000000-0000-0000-0000-000000000000}"/>
  <bookViews>
    <workbookView xWindow="0" yWindow="0" windowWidth="14400" windowHeight="15600" xr2:uid="{2E8378DF-2380-42EF-8A17-FAF5D14FCCE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Q47" i="2"/>
  <c r="P47" i="2"/>
  <c r="O47" i="2"/>
  <c r="N47" i="2"/>
  <c r="M47" i="2"/>
  <c r="R47" i="2"/>
  <c r="M45" i="2"/>
  <c r="M46" i="2" s="1"/>
  <c r="M44" i="2"/>
  <c r="Q45" i="2"/>
  <c r="Q46" i="2" s="1"/>
  <c r="Q44" i="2"/>
  <c r="P46" i="2"/>
  <c r="O46" i="2"/>
  <c r="N46" i="2"/>
  <c r="L46" i="2"/>
  <c r="K46" i="2"/>
  <c r="J46" i="2"/>
  <c r="AF46" i="2"/>
  <c r="AE46" i="2"/>
  <c r="AG46" i="2"/>
  <c r="R46" i="2"/>
  <c r="Q42" i="2"/>
  <c r="R42" i="2"/>
  <c r="Q41" i="2"/>
  <c r="R41" i="2"/>
  <c r="Q33" i="2"/>
  <c r="Q37" i="2" s="1"/>
  <c r="Q39" i="2" s="1"/>
  <c r="Q28" i="2"/>
  <c r="Q23" i="2"/>
  <c r="Q32" i="2"/>
  <c r="R22" i="2"/>
  <c r="R39" i="2"/>
  <c r="R37" i="2"/>
  <c r="R33" i="2"/>
  <c r="R28" i="2"/>
  <c r="R25" i="2"/>
  <c r="R23" i="2"/>
  <c r="R32" i="2" s="1"/>
  <c r="M13" i="2"/>
  <c r="M10" i="2"/>
  <c r="M8" i="2"/>
  <c r="M6" i="2"/>
  <c r="M4" i="2"/>
  <c r="M3" i="2"/>
  <c r="Q13" i="2"/>
  <c r="Q10" i="2"/>
  <c r="Q8" i="2"/>
  <c r="Q6" i="2"/>
  <c r="Q4" i="2"/>
  <c r="Q3" i="2"/>
  <c r="Q5" i="2" s="1"/>
  <c r="J20" i="2"/>
  <c r="J5" i="2"/>
  <c r="J15" i="2" s="1"/>
  <c r="K20" i="2"/>
  <c r="K5" i="2"/>
  <c r="K15" i="2" s="1"/>
  <c r="O20" i="2"/>
  <c r="O5" i="2"/>
  <c r="O15" i="2" s="1"/>
  <c r="L20" i="2"/>
  <c r="L5" i="2"/>
  <c r="L7" i="2" s="1"/>
  <c r="P20" i="2"/>
  <c r="P5" i="2"/>
  <c r="P7" i="2" s="1"/>
  <c r="AE20" i="2"/>
  <c r="AE5" i="2"/>
  <c r="AE15" i="2" s="1"/>
  <c r="AF20" i="2"/>
  <c r="AF5" i="2"/>
  <c r="AF15" i="2" s="1"/>
  <c r="AG20" i="2"/>
  <c r="AG5" i="2"/>
  <c r="AG7" i="2" s="1"/>
  <c r="N20" i="2"/>
  <c r="N5" i="2"/>
  <c r="N15" i="2" s="1"/>
  <c r="R20" i="2"/>
  <c r="R5" i="2"/>
  <c r="R15" i="2" s="1"/>
  <c r="Q22" i="2" l="1"/>
  <c r="Q20" i="2"/>
  <c r="Q7" i="2"/>
  <c r="Q15" i="2"/>
  <c r="R7" i="2"/>
  <c r="M5" i="2"/>
  <c r="M20" i="2"/>
  <c r="J7" i="2"/>
  <c r="J16" i="2" s="1"/>
  <c r="K7" i="2"/>
  <c r="O7" i="2"/>
  <c r="L16" i="2"/>
  <c r="L9" i="2"/>
  <c r="L15" i="2"/>
  <c r="P16" i="2"/>
  <c r="P9" i="2"/>
  <c r="P15" i="2"/>
  <c r="AE7" i="2"/>
  <c r="AF7" i="2"/>
  <c r="AG9" i="2"/>
  <c r="AG16" i="2"/>
  <c r="AG15" i="2"/>
  <c r="N7" i="2"/>
  <c r="L8" i="1"/>
  <c r="L7" i="1"/>
  <c r="L6" i="1"/>
  <c r="L5" i="1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M15" i="2" l="1"/>
  <c r="M7" i="2"/>
  <c r="R16" i="2"/>
  <c r="R9" i="2"/>
  <c r="J9" i="2"/>
  <c r="Q9" i="2"/>
  <c r="Q16" i="2"/>
  <c r="J18" i="2"/>
  <c r="J11" i="2"/>
  <c r="K9" i="2"/>
  <c r="K16" i="2"/>
  <c r="O16" i="2"/>
  <c r="O9" i="2"/>
  <c r="L18" i="2"/>
  <c r="L11" i="2"/>
  <c r="P18" i="2"/>
  <c r="P11" i="2"/>
  <c r="AE16" i="2"/>
  <c r="AE9" i="2"/>
  <c r="AF16" i="2"/>
  <c r="AF9" i="2"/>
  <c r="AG18" i="2"/>
  <c r="AG11" i="2"/>
  <c r="N16" i="2"/>
  <c r="N9" i="2"/>
  <c r="Q11" i="2" l="1"/>
  <c r="Q18" i="2"/>
  <c r="R18" i="2"/>
  <c r="R11" i="2"/>
  <c r="M16" i="2"/>
  <c r="M9" i="2"/>
  <c r="J12" i="2"/>
  <c r="J17" i="2"/>
  <c r="K18" i="2"/>
  <c r="K11" i="2"/>
  <c r="O18" i="2"/>
  <c r="O11" i="2"/>
  <c r="L17" i="2"/>
  <c r="L12" i="2"/>
  <c r="P17" i="2"/>
  <c r="P12" i="2"/>
  <c r="AE18" i="2"/>
  <c r="AE11" i="2"/>
  <c r="AF18" i="2"/>
  <c r="AF11" i="2"/>
  <c r="AG17" i="2"/>
  <c r="AG12" i="2"/>
  <c r="N18" i="2"/>
  <c r="N11" i="2"/>
  <c r="M11" i="2" l="1"/>
  <c r="M18" i="2"/>
  <c r="R17" i="2"/>
  <c r="R12" i="2"/>
  <c r="Q17" i="2"/>
  <c r="Q12" i="2"/>
  <c r="K17" i="2"/>
  <c r="K12" i="2"/>
  <c r="O12" i="2"/>
  <c r="O17" i="2"/>
  <c r="AE17" i="2"/>
  <c r="AE12" i="2"/>
  <c r="AF17" i="2"/>
  <c r="AF12" i="2"/>
  <c r="N12" i="2"/>
  <c r="N17" i="2"/>
  <c r="M17" i="2" l="1"/>
  <c r="M12" i="2"/>
</calcChain>
</file>

<file path=xl/sharedStrings.xml><?xml version="1.0" encoding="utf-8"?>
<sst xmlns="http://schemas.openxmlformats.org/spreadsheetml/2006/main" count="66" uniqueCount="58">
  <si>
    <t>Revenue</t>
  </si>
  <si>
    <t>COGS</t>
  </si>
  <si>
    <t>Gross profit</t>
  </si>
  <si>
    <t>SG&amp;A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</si>
  <si>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</si>
  <si>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</si>
  <si>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</si>
  <si>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</si>
  <si>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</si>
  <si>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</si>
  <si>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</si>
  <si>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</si>
  <si>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</si>
  <si>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</si>
  <si>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</si>
  <si>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</si>
  <si>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</si>
  <si>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</si>
  <si>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</si>
  <si>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</si>
  <si>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</si>
  <si>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</si>
  <si>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</si>
  <si>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</si>
  <si>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</si>
  <si>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</si>
  <si>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</si>
  <si>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</si>
  <si>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</si>
  <si>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</si>
  <si>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</si>
  <si>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</si>
  <si>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</si>
  <si>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</si>
  <si>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</si>
  <si>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</si>
  <si>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</si>
  <si>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Q125</t>
  </si>
  <si>
    <t>Net cash</t>
  </si>
  <si>
    <t>AR</t>
  </si>
  <si>
    <t>Inventories</t>
  </si>
  <si>
    <t>Prepaid</t>
  </si>
  <si>
    <t>PP&amp;E</t>
  </si>
  <si>
    <t>Goodwill</t>
  </si>
  <si>
    <t>Investments in affiliates</t>
  </si>
  <si>
    <t>DT</t>
  </si>
  <si>
    <t>Other</t>
  </si>
  <si>
    <t>Assets</t>
  </si>
  <si>
    <t>AP</t>
  </si>
  <si>
    <t>Liabilties</t>
  </si>
  <si>
    <t>S/E</t>
  </si>
  <si>
    <t>L+S/E</t>
  </si>
  <si>
    <t>NI TTM</t>
  </si>
  <si>
    <t>ROTA</t>
  </si>
  <si>
    <t>CFFO</t>
  </si>
  <si>
    <t>CapEx</t>
  </si>
  <si>
    <t>FCF</t>
  </si>
  <si>
    <t>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</si>
</sst>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\x"/>
    <numFmt numFmtId="168" formatCode="d/mm/yy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68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0</xdr:row>
      <xdr:rowOff>0</xdr:rowOff>
    </xdr:from>
    <xdr:to>
      <xdr:col>18</xdr:col>
      <xdr:colOff>38100</xdr:colOff>
      <xdr:row>50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60B470B-635A-95A8-CEFF-031AE6394AA2}"/>
            </a:ext>
          </a:extLst>
        </xdr:cNvPr>
        <xdr:cNvCxnSpPr/>
      </xdr:nvCxnSpPr>
      <xdr:spPr>
        <a:xfrm>
          <a:off x="11515725" y="0"/>
          <a:ext cx="0" cy="81819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38100</xdr:colOff>
      <xdr:row>0</xdr:row>
      <xdr:rowOff>0</xdr:rowOff>
    </xdr:from>
    <xdr:to>
      <xdr:col>33</xdr:col>
      <xdr:colOff>38100</xdr:colOff>
      <xdr:row>49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63145-3A81-49DE-B93F-806C1F76A30E}"/>
            </a:ext>
          </a:extLst>
        </xdr:cNvPr>
        <xdr:cNvCxnSpPr/>
      </xdr:nvCxnSpPr>
      <xdr:spPr>
        <a:xfrm>
          <a:off x="20659725" y="0"/>
          <a:ext cx="0" cy="808672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E977-82BC-41FD-A3BE-8C5389F135CB}">
  <dimension ref="K3:M10"/>
  <sheetViews>
    <sheetView tabSelected="1" workbookViewId="0">
      <selection activeCell="H13" sqref="H13"/>
    </sheetView>
  </sheetViews>
  <sheetFormatPr defaultRowHeight="12.75" x14ac:dyDescent="0.2"/>
  <sheetData>
    <row r="3" spans="11:13" x14ac:dyDescent="0.2">
      <c r="K3" t="s">
        <v>32</v>
      </c>
      <c r="L3" s="5">
        <v>134</v>
      </c>
    </row>
    <row r="4" spans="11:13" x14ac:dyDescent="0.2">
      <c r="K4" t="s">
        <v>10</v>
      </c>
      <c r="L4" s="1">
        <v>1371.07954</v>
      </c>
      <c r="M4" s="7" t="s">
        <v>37</v>
      </c>
    </row>
    <row r="5" spans="11:13" x14ac:dyDescent="0.2">
      <c r="K5" t="s">
        <v>33</v>
      </c>
      <c r="L5" s="1">
        <f>+L3*L4</f>
        <v>183724.65836</v>
      </c>
      <c r="M5" s="7"/>
    </row>
    <row r="6" spans="11:13" x14ac:dyDescent="0.2">
      <c r="K6" t="s">
        <v>34</v>
      </c>
      <c r="L6" s="1">
        <f>8268+314</f>
        <v>8582</v>
      </c>
      <c r="M6" s="7" t="s">
        <v>37</v>
      </c>
    </row>
    <row r="7" spans="11:13" x14ac:dyDescent="0.2">
      <c r="K7" t="s">
        <v>35</v>
      </c>
      <c r="L7" s="1">
        <f>9099+39419</f>
        <v>48518</v>
      </c>
      <c r="M7" s="7" t="s">
        <v>37</v>
      </c>
    </row>
    <row r="8" spans="11:13" x14ac:dyDescent="0.2">
      <c r="K8" t="s">
        <v>36</v>
      </c>
      <c r="L8" s="1">
        <f>+L5-L6+L7</f>
        <v>223660.65836</v>
      </c>
    </row>
    <row r="9" spans="11:13" x14ac:dyDescent="0.2">
      <c r="L9" s="1">
        <v>7268</v>
      </c>
    </row>
    <row r="10" spans="11:13" x14ac:dyDescent="0.2">
      <c r="L10" s="6">
        <f>+L8/L9</f>
        <v>30.773343197578427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2894-C824-4C67-8152-A2A7D9F47431}">
  <dimension ref="A1:AQ47"/>
  <sheetViews>
    <sheetView workbookViewId="0">
      <pane xSplit="1" ySplit="2" topLeftCell="H15" activePane="bottomRight" state="frozen"/>
      <selection pane="topRight" activeCell="B1" sqref="B1"/>
      <selection pane="bottomLeft" activeCell="A3" sqref="A3"/>
      <selection pane="bottomRight" activeCell="N53" sqref="N53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43" s="10" customFormat="1" x14ac:dyDescent="0.2">
      <c r="J1" s="10">
        <v>45010</v>
      </c>
      <c r="K1" s="10">
        <v>45094</v>
      </c>
      <c r="L1" s="10">
        <v>45178</v>
      </c>
      <c r="N1" s="10">
        <v>45374</v>
      </c>
      <c r="O1" s="10">
        <v>45458</v>
      </c>
      <c r="P1" s="10">
        <v>45542</v>
      </c>
      <c r="R1" s="10">
        <v>45738</v>
      </c>
      <c r="AE1" s="10">
        <v>45291</v>
      </c>
      <c r="AF1" s="10">
        <v>45657</v>
      </c>
      <c r="AG1" s="10">
        <v>46022</v>
      </c>
    </row>
    <row r="2" spans="1:43" x14ac:dyDescent="0.2">
      <c r="A2" s="3"/>
      <c r="B2" s="3" t="s">
        <v>16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17</v>
      </c>
      <c r="H2" s="3" t="s">
        <v>18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37</v>
      </c>
      <c r="W2" s="2">
        <v>2014</v>
      </c>
      <c r="X2" s="2">
        <f>+W2+1</f>
        <v>2015</v>
      </c>
      <c r="Y2" s="2">
        <f t="shared" ref="Y2:AR2" si="0">+X2+1</f>
        <v>2016</v>
      </c>
      <c r="Z2" s="2">
        <f t="shared" si="0"/>
        <v>2017</v>
      </c>
      <c r="AA2" s="2">
        <f t="shared" si="0"/>
        <v>2018</v>
      </c>
      <c r="AB2" s="2">
        <f t="shared" si="0"/>
        <v>2019</v>
      </c>
      <c r="AC2" s="2">
        <f t="shared" si="0"/>
        <v>2020</v>
      </c>
      <c r="AD2" s="2">
        <f t="shared" si="0"/>
        <v>2021</v>
      </c>
      <c r="AE2" s="2">
        <f t="shared" si="0"/>
        <v>2022</v>
      </c>
      <c r="AF2" s="2">
        <f t="shared" si="0"/>
        <v>2023</v>
      </c>
      <c r="AG2" s="2">
        <f t="shared" si="0"/>
        <v>2024</v>
      </c>
      <c r="AH2" s="2">
        <f t="shared" si="0"/>
        <v>2025</v>
      </c>
      <c r="AI2" s="2">
        <f t="shared" si="0"/>
        <v>2026</v>
      </c>
      <c r="AJ2" s="2">
        <f t="shared" si="0"/>
        <v>2027</v>
      </c>
      <c r="AK2" s="2">
        <f t="shared" si="0"/>
        <v>2028</v>
      </c>
      <c r="AL2" s="2">
        <f t="shared" si="0"/>
        <v>2029</v>
      </c>
      <c r="AM2" s="2">
        <f t="shared" si="0"/>
        <v>2030</v>
      </c>
      <c r="AN2" s="2">
        <f t="shared" si="0"/>
        <v>2031</v>
      </c>
      <c r="AO2" s="2">
        <f t="shared" si="0"/>
        <v>2032</v>
      </c>
      <c r="AP2" s="2">
        <f t="shared" si="0"/>
        <v>2033</v>
      </c>
      <c r="AQ2" s="2">
        <f t="shared" si="0"/>
        <v>2034</v>
      </c>
    </row>
    <row r="3" spans="1:43" s="8" customFormat="1" x14ac:dyDescent="0.2">
      <c r="A3" s="8" t="s">
        <v>0</v>
      </c>
      <c r="J3" s="8">
        <v>17846</v>
      </c>
      <c r="K3" s="8">
        <v>22322</v>
      </c>
      <c r="L3" s="8">
        <v>23453</v>
      </c>
      <c r="M3" s="8">
        <f>+AF3-SUM(J3:L3)</f>
        <v>27850</v>
      </c>
      <c r="N3" s="8">
        <v>18250</v>
      </c>
      <c r="O3" s="8">
        <v>22501</v>
      </c>
      <c r="P3" s="8">
        <v>23319</v>
      </c>
      <c r="Q3" s="8">
        <f>+AG3-SUM(N3:P3)</f>
        <v>27784</v>
      </c>
      <c r="R3" s="8">
        <v>17919</v>
      </c>
      <c r="AE3" s="8">
        <v>86392</v>
      </c>
      <c r="AF3" s="8">
        <v>91471</v>
      </c>
      <c r="AG3" s="8">
        <v>91854</v>
      </c>
    </row>
    <row r="4" spans="1:43" x14ac:dyDescent="0.2">
      <c r="A4" s="1" t="s">
        <v>1</v>
      </c>
      <c r="J4" s="1">
        <v>7988</v>
      </c>
      <c r="K4" s="1">
        <v>10121</v>
      </c>
      <c r="L4" s="1">
        <v>10675</v>
      </c>
      <c r="M4" s="11">
        <f>+AF4-SUM(J4:L4)</f>
        <v>13097</v>
      </c>
      <c r="N4" s="1">
        <v>8248</v>
      </c>
      <c r="O4" s="1">
        <v>9919</v>
      </c>
      <c r="P4" s="1">
        <v>10396</v>
      </c>
      <c r="Q4" s="11">
        <f>+AG4-SUM(N4:P4)</f>
        <v>13181</v>
      </c>
      <c r="R4" s="1">
        <v>7926</v>
      </c>
      <c r="AE4" s="1">
        <v>40576</v>
      </c>
      <c r="AF4" s="1">
        <v>41881</v>
      </c>
      <c r="AG4" s="1">
        <v>41744</v>
      </c>
    </row>
    <row r="5" spans="1:43" x14ac:dyDescent="0.2">
      <c r="A5" s="1" t="s">
        <v>2</v>
      </c>
      <c r="J5" s="1">
        <f>+J3-J4</f>
        <v>9858</v>
      </c>
      <c r="K5" s="1">
        <f>+K3-K4</f>
        <v>12201</v>
      </c>
      <c r="L5" s="1">
        <f>+L3-L4</f>
        <v>12778</v>
      </c>
      <c r="M5" s="1">
        <f>+M3-M4</f>
        <v>14753</v>
      </c>
      <c r="N5" s="1">
        <f>+N3-N4</f>
        <v>10002</v>
      </c>
      <c r="O5" s="1">
        <f>+O3-O4</f>
        <v>12582</v>
      </c>
      <c r="P5" s="1">
        <f>+P3-P4</f>
        <v>12923</v>
      </c>
      <c r="Q5" s="1">
        <f>+Q3-Q4</f>
        <v>14603</v>
      </c>
      <c r="R5" s="1">
        <f>+R3-R4</f>
        <v>9993</v>
      </c>
      <c r="AE5" s="1">
        <f>+AE3-AE4</f>
        <v>45816</v>
      </c>
      <c r="AF5" s="1">
        <f>+AF3-AF4</f>
        <v>49590</v>
      </c>
      <c r="AG5" s="1">
        <f>+AG3-AG4</f>
        <v>50110</v>
      </c>
    </row>
    <row r="6" spans="1:43" x14ac:dyDescent="0.2">
      <c r="A6" s="1" t="s">
        <v>3</v>
      </c>
      <c r="J6" s="1">
        <v>7229</v>
      </c>
      <c r="K6" s="1">
        <v>8542</v>
      </c>
      <c r="L6" s="1">
        <v>8763</v>
      </c>
      <c r="M6" s="11">
        <f>+AF6-SUM(J6:L6)</f>
        <v>12143</v>
      </c>
      <c r="N6" s="1">
        <v>7285</v>
      </c>
      <c r="O6" s="1">
        <v>8534</v>
      </c>
      <c r="P6" s="1">
        <v>9051</v>
      </c>
      <c r="Q6" s="11">
        <f>+AG6-SUM(N6:P6)</f>
        <v>12320</v>
      </c>
      <c r="R6" s="1">
        <v>7410</v>
      </c>
      <c r="AE6" s="1">
        <v>34459</v>
      </c>
      <c r="AF6" s="1">
        <v>36677</v>
      </c>
      <c r="AG6" s="1">
        <v>37190</v>
      </c>
    </row>
    <row r="7" spans="1:43" s="8" customFormat="1" x14ac:dyDescent="0.2">
      <c r="A7" s="8" t="s">
        <v>4</v>
      </c>
      <c r="J7" s="8">
        <f>+J5-J6</f>
        <v>2629</v>
      </c>
      <c r="K7" s="8">
        <f>+K5-K6</f>
        <v>3659</v>
      </c>
      <c r="L7" s="8">
        <f>+L5-L6</f>
        <v>4015</v>
      </c>
      <c r="M7" s="8">
        <f>+M5-M6</f>
        <v>2610</v>
      </c>
      <c r="N7" s="8">
        <f>+N5-N6</f>
        <v>2717</v>
      </c>
      <c r="O7" s="8">
        <f>+O5-O6</f>
        <v>4048</v>
      </c>
      <c r="P7" s="8">
        <f>+P5-P6</f>
        <v>3872</v>
      </c>
      <c r="Q7" s="8">
        <f>+Q5-Q6</f>
        <v>2283</v>
      </c>
      <c r="R7" s="8">
        <f>+R5-R6</f>
        <v>2583</v>
      </c>
      <c r="AE7" s="8">
        <f>+AE5-AE6</f>
        <v>11357</v>
      </c>
      <c r="AF7" s="8">
        <f>+AF5-AF6</f>
        <v>12913</v>
      </c>
      <c r="AG7" s="8">
        <f>+AG5-AG6</f>
        <v>12920</v>
      </c>
    </row>
    <row r="8" spans="1:43" x14ac:dyDescent="0.2">
      <c r="A8" s="1" t="s">
        <v>5</v>
      </c>
      <c r="J8" s="1">
        <v>-200</v>
      </c>
      <c r="K8" s="1">
        <v>-201</v>
      </c>
      <c r="L8" s="1">
        <v>-201</v>
      </c>
      <c r="M8" s="11">
        <f>+AF8-SUM(J8:L8)</f>
        <v>-217</v>
      </c>
      <c r="N8" s="1">
        <v>-202</v>
      </c>
      <c r="O8" s="1">
        <v>-234</v>
      </c>
      <c r="P8" s="1">
        <v>-219</v>
      </c>
      <c r="Q8" s="11">
        <f>+AG8-SUM(N8:P8)</f>
        <v>-264</v>
      </c>
      <c r="R8" s="1">
        <v>-264</v>
      </c>
      <c r="AE8" s="1">
        <v>-939</v>
      </c>
      <c r="AF8" s="1">
        <v>-819</v>
      </c>
      <c r="AG8" s="1">
        <v>-919</v>
      </c>
    </row>
    <row r="9" spans="1:43" x14ac:dyDescent="0.2">
      <c r="A9" s="1" t="s">
        <v>6</v>
      </c>
      <c r="J9" s="1">
        <f>+J7+J8</f>
        <v>2429</v>
      </c>
      <c r="K9" s="1">
        <f>+K7+K8</f>
        <v>3458</v>
      </c>
      <c r="L9" s="1">
        <f>+L7+L8</f>
        <v>3814</v>
      </c>
      <c r="M9" s="1">
        <f>+M7+M8</f>
        <v>2393</v>
      </c>
      <c r="N9" s="1">
        <f>+N7+N8</f>
        <v>2515</v>
      </c>
      <c r="O9" s="1">
        <f>+O7+O8</f>
        <v>3814</v>
      </c>
      <c r="P9" s="1">
        <f>+P7+P8</f>
        <v>3653</v>
      </c>
      <c r="Q9" s="1">
        <f>+Q7+Q8</f>
        <v>2019</v>
      </c>
      <c r="R9" s="1">
        <f>+R7+R8</f>
        <v>2319</v>
      </c>
      <c r="AE9" s="1">
        <f>+AE7+AE8</f>
        <v>10418</v>
      </c>
      <c r="AF9" s="1">
        <f>+AF7+AF8</f>
        <v>12094</v>
      </c>
      <c r="AG9" s="1">
        <f>+AG7+AG8</f>
        <v>12001</v>
      </c>
    </row>
    <row r="10" spans="1:43" x14ac:dyDescent="0.2">
      <c r="A10" s="1" t="s">
        <v>7</v>
      </c>
      <c r="J10" s="1">
        <v>546</v>
      </c>
      <c r="K10" s="1">
        <v>747</v>
      </c>
      <c r="L10" s="1">
        <v>760</v>
      </c>
      <c r="M10" s="11">
        <f>+AF10-SUM(J10:L10)</f>
        <v>209</v>
      </c>
      <c r="N10" s="1">
        <v>520</v>
      </c>
      <c r="O10" s="1">
        <v>776</v>
      </c>
      <c r="P10" s="1">
        <v>749</v>
      </c>
      <c r="Q10" s="11">
        <f>+AG10-SUM(N10:P10)</f>
        <v>275</v>
      </c>
      <c r="R10" s="1">
        <v>499</v>
      </c>
      <c r="AE10" s="1">
        <v>1727</v>
      </c>
      <c r="AF10" s="1">
        <v>2262</v>
      </c>
      <c r="AG10" s="1">
        <v>2320</v>
      </c>
    </row>
    <row r="11" spans="1:43" s="8" customFormat="1" x14ac:dyDescent="0.2">
      <c r="A11" s="8" t="s">
        <v>8</v>
      </c>
      <c r="J11" s="8">
        <f>+J9-J10</f>
        <v>1883</v>
      </c>
      <c r="K11" s="8">
        <f>+K9-K10</f>
        <v>2711</v>
      </c>
      <c r="L11" s="8">
        <f>+L9-L10</f>
        <v>3054</v>
      </c>
      <c r="M11" s="8">
        <f>+M9-M10</f>
        <v>2184</v>
      </c>
      <c r="N11" s="8">
        <f>+N9-N10</f>
        <v>1995</v>
      </c>
      <c r="O11" s="8">
        <f>+O9-O10</f>
        <v>3038</v>
      </c>
      <c r="P11" s="8">
        <f>+P9-P10</f>
        <v>2904</v>
      </c>
      <c r="Q11" s="8">
        <f>+Q9-Q10</f>
        <v>1744</v>
      </c>
      <c r="R11" s="8">
        <f>+R9-R10</f>
        <v>1820</v>
      </c>
      <c r="AE11" s="8">
        <f>+AE9-AE10</f>
        <v>8691</v>
      </c>
      <c r="AF11" s="8">
        <f>+AF9-AF10</f>
        <v>9832</v>
      </c>
      <c r="AG11" s="8">
        <f>+AG9-AG10</f>
        <v>9681</v>
      </c>
    </row>
    <row r="12" spans="1:43" s="5" customFormat="1" x14ac:dyDescent="0.2">
      <c r="A12" s="5" t="s">
        <v>9</v>
      </c>
      <c r="J12" s="5">
        <f>+J11/J13</f>
        <v>1.3605491329479769</v>
      </c>
      <c r="K12" s="5">
        <f>+K11/K13</f>
        <v>1.9588150289017341</v>
      </c>
      <c r="L12" s="5">
        <f>+L11/L13</f>
        <v>2.2082429501084597</v>
      </c>
      <c r="M12" s="5">
        <f>+M11/M13</f>
        <v>1.5814627081824764</v>
      </c>
      <c r="N12" s="5">
        <f>+N11/N13</f>
        <v>1.4456521739130435</v>
      </c>
      <c r="O12" s="5">
        <f>+O11/O13</f>
        <v>2.203045685279188</v>
      </c>
      <c r="P12" s="5">
        <f>+P11/P13</f>
        <v>2.1074020319303339</v>
      </c>
      <c r="Q12" s="5">
        <f>+Q11/Q13</f>
        <v>1.2683636363636364</v>
      </c>
      <c r="R12" s="5">
        <f>+R11/R13</f>
        <v>1.3226744186046511</v>
      </c>
      <c r="AE12" s="5">
        <f>+AE11/AE13</f>
        <v>6.2660418168709446</v>
      </c>
      <c r="AF12" s="5">
        <f>+AF11/AF13</f>
        <v>7.1091829356471443</v>
      </c>
      <c r="AG12" s="5">
        <f>+AG11/AG13</f>
        <v>7.0253991291727145</v>
      </c>
    </row>
    <row r="13" spans="1:43" x14ac:dyDescent="0.2">
      <c r="A13" s="1" t="s">
        <v>10</v>
      </c>
      <c r="J13" s="1">
        <v>1384</v>
      </c>
      <c r="K13" s="1">
        <v>1384</v>
      </c>
      <c r="L13" s="1">
        <v>1383</v>
      </c>
      <c r="M13" s="1">
        <f>+AF13*4-SUM(J13:L13)</f>
        <v>1381</v>
      </c>
      <c r="N13" s="1">
        <v>1380</v>
      </c>
      <c r="O13" s="1">
        <v>1379</v>
      </c>
      <c r="P13" s="1">
        <v>1378</v>
      </c>
      <c r="Q13" s="1">
        <f>+AG13*4-SUM(N13:P13)</f>
        <v>1375</v>
      </c>
      <c r="R13" s="1">
        <v>1376</v>
      </c>
      <c r="AE13" s="1">
        <v>1387</v>
      </c>
      <c r="AF13" s="1">
        <v>1383</v>
      </c>
      <c r="AG13" s="1">
        <v>1378</v>
      </c>
    </row>
    <row r="15" spans="1:43" s="4" customFormat="1" x14ac:dyDescent="0.2">
      <c r="A15" s="4" t="s">
        <v>11</v>
      </c>
      <c r="J15" s="4">
        <f>+J5/J3</f>
        <v>0.55239269304045724</v>
      </c>
      <c r="K15" s="4">
        <f>+K5/K3</f>
        <v>0.54659080727533371</v>
      </c>
      <c r="L15" s="4">
        <f>+L5/L3</f>
        <v>0.54483434955016419</v>
      </c>
      <c r="M15" s="4">
        <f>+M5/M3</f>
        <v>0.52973070017953316</v>
      </c>
      <c r="N15" s="4">
        <f>+N5/N3</f>
        <v>0.54805479452054795</v>
      </c>
      <c r="O15" s="4">
        <f>+O5/O3</f>
        <v>0.55917514777121013</v>
      </c>
      <c r="P15" s="4">
        <f>+P5/P3</f>
        <v>0.55418328401732497</v>
      </c>
      <c r="Q15" s="4">
        <f>+Q5/Q3</f>
        <v>0.52559026778001727</v>
      </c>
      <c r="R15" s="4">
        <f>+R5/R3</f>
        <v>0.55767620960991127</v>
      </c>
      <c r="AE15" s="4">
        <f>+AE5/AE3</f>
        <v>0.5303268821187147</v>
      </c>
      <c r="AF15" s="4">
        <f>+AF5/AF3</f>
        <v>0.54213903860239854</v>
      </c>
      <c r="AG15" s="4">
        <f>+AG5/AG3</f>
        <v>0.54553966076599825</v>
      </c>
    </row>
    <row r="16" spans="1:43" s="4" customFormat="1" x14ac:dyDescent="0.2">
      <c r="A16" s="4" t="s">
        <v>12</v>
      </c>
      <c r="J16" s="4">
        <f>+J7/J3</f>
        <v>0.14731592513728567</v>
      </c>
      <c r="K16" s="4">
        <f>+K7/K3</f>
        <v>0.16391900367350595</v>
      </c>
      <c r="L16" s="4">
        <f>+L7/L3</f>
        <v>0.17119345073124972</v>
      </c>
      <c r="M16" s="4">
        <f>+M7/M3</f>
        <v>9.3716337522441656E-2</v>
      </c>
      <c r="N16" s="4">
        <f>+N7/N3</f>
        <v>0.14887671232876712</v>
      </c>
      <c r="O16" s="4">
        <f>+O7/O3</f>
        <v>0.17990311541709259</v>
      </c>
      <c r="P16" s="4">
        <f>+P7/P3</f>
        <v>0.16604485612590592</v>
      </c>
      <c r="Q16" s="4">
        <f>+Q7/Q3</f>
        <v>8.2169594010941552E-2</v>
      </c>
      <c r="R16" s="4">
        <f>+R7/R3</f>
        <v>0.14414866901054746</v>
      </c>
      <c r="AE16" s="4">
        <f>+AE7/AE3</f>
        <v>0.13145893138253542</v>
      </c>
      <c r="AF16" s="4">
        <f>+AF7/AF3</f>
        <v>0.14117042559937029</v>
      </c>
      <c r="AG16" s="4">
        <f>+AG7/AG3</f>
        <v>0.14065800074030527</v>
      </c>
    </row>
    <row r="17" spans="1:33" s="4" customFormat="1" x14ac:dyDescent="0.2">
      <c r="A17" s="4" t="s">
        <v>13</v>
      </c>
      <c r="J17" s="4">
        <f>+J11/J3</f>
        <v>0.10551384063655721</v>
      </c>
      <c r="K17" s="4">
        <f>+K11/K3</f>
        <v>0.12144969088791327</v>
      </c>
      <c r="L17" s="4">
        <f>+L11/L3</f>
        <v>0.13021788257365796</v>
      </c>
      <c r="M17" s="4">
        <f>+M11/M3</f>
        <v>7.8420107719928189E-2</v>
      </c>
      <c r="N17" s="4">
        <f>+N11/N3</f>
        <v>0.10931506849315069</v>
      </c>
      <c r="O17" s="4">
        <f>+O11/O3</f>
        <v>0.1350162215012666</v>
      </c>
      <c r="P17" s="4">
        <f>+P11/P3</f>
        <v>0.12453364209442944</v>
      </c>
      <c r="Q17" s="4">
        <f>+Q11/Q3</f>
        <v>6.2769939533544483E-2</v>
      </c>
      <c r="R17" s="4">
        <f>+R11/R3</f>
        <v>0.10156816786651041</v>
      </c>
      <c r="AE17" s="4">
        <f>+AE11/AE3</f>
        <v>0.1005995925548662</v>
      </c>
      <c r="AF17" s="4">
        <f>+AF11/AF3</f>
        <v>0.10748761902679538</v>
      </c>
      <c r="AG17" s="4">
        <f>+AG11/AG3</f>
        <v>0.10539551897576589</v>
      </c>
    </row>
    <row r="18" spans="1:33" s="4" customFormat="1" x14ac:dyDescent="0.2">
      <c r="A18" s="4" t="s">
        <v>14</v>
      </c>
      <c r="J18" s="4">
        <f>+J10/J9</f>
        <v>0.22478386167146974</v>
      </c>
      <c r="K18" s="4">
        <f>+K10/K9</f>
        <v>0.21602082128397918</v>
      </c>
      <c r="L18" s="4">
        <f>+L10/L9</f>
        <v>0.19926586261143156</v>
      </c>
      <c r="M18" s="4">
        <f>+M10/M9</f>
        <v>8.7338069368992896E-2</v>
      </c>
      <c r="N18" s="4">
        <f>+N10/N9</f>
        <v>0.20675944333996024</v>
      </c>
      <c r="O18" s="4">
        <f>+O10/O9</f>
        <v>0.20346093340325119</v>
      </c>
      <c r="P18" s="4">
        <f>+P10/P9</f>
        <v>0.20503695592663565</v>
      </c>
      <c r="Q18" s="4">
        <f>+Q10/Q9</f>
        <v>0.13620604259534422</v>
      </c>
      <c r="R18" s="4">
        <f>+R10/R9</f>
        <v>0.21517895644674429</v>
      </c>
      <c r="AE18" s="4">
        <f>+AE10/AE9</f>
        <v>0.16577078133998849</v>
      </c>
      <c r="AF18" s="4">
        <f>+AF10/AF9</f>
        <v>0.18703489333553827</v>
      </c>
      <c r="AG18" s="4">
        <f>+AG10/AG9</f>
        <v>0.19331722356470293</v>
      </c>
    </row>
    <row r="19" spans="1:33" s="4" customFormat="1" x14ac:dyDescent="0.2"/>
    <row r="20" spans="1:33" s="9" customFormat="1" x14ac:dyDescent="0.2">
      <c r="A20" s="9" t="s">
        <v>15</v>
      </c>
      <c r="J20" s="9" t="e">
        <f>+J3/F3-1</f>
        <v>#DIV/0!</v>
      </c>
      <c r="K20" s="9" t="e">
        <f>+K3/G3-1</f>
        <v>#DIV/0!</v>
      </c>
      <c r="L20" s="9" t="e">
        <f>+L3/H3-1</f>
        <v>#DIV/0!</v>
      </c>
      <c r="M20" s="9" t="e">
        <f>+M3/I3-1</f>
        <v>#DIV/0!</v>
      </c>
      <c r="N20" s="9">
        <f>+N3/J3-1</f>
        <v>2.2638126190743124E-2</v>
      </c>
      <c r="O20" s="9">
        <f>+O3/K3-1</f>
        <v>8.0189947137352391E-3</v>
      </c>
      <c r="P20" s="9">
        <f>+P3/L3-1</f>
        <v>-5.7135547691127275E-3</v>
      </c>
      <c r="Q20" s="9">
        <f>+Q3/M3-1</f>
        <v>-2.3698384201077394E-3</v>
      </c>
      <c r="R20" s="9">
        <f>+R3/N3-1</f>
        <v>-1.813698630136984E-2</v>
      </c>
      <c r="AE20" s="9" t="e">
        <f>+AE3/AD3-1</f>
        <v>#DIV/0!</v>
      </c>
      <c r="AF20" s="9">
        <f>+AF3/AE3-1</f>
        <v>5.879016575608853E-2</v>
      </c>
      <c r="AG20" s="9">
        <f>+AG3/AF3-1</f>
        <v>4.1871194148965785E-3</v>
      </c>
    </row>
    <row r="22" spans="1:33" x14ac:dyDescent="0.2">
      <c r="A22" s="1" t="s">
        <v>38</v>
      </c>
      <c r="Q22" s="1">
        <f>+Q23-Q33</f>
        <v>-35040</v>
      </c>
      <c r="R22" s="1">
        <f>+R23-R33</f>
        <v>-39936</v>
      </c>
    </row>
    <row r="23" spans="1:33" x14ac:dyDescent="0.2">
      <c r="A23" s="1" t="s">
        <v>34</v>
      </c>
      <c r="Q23" s="1">
        <f>8505+761</f>
        <v>9266</v>
      </c>
      <c r="R23" s="1">
        <f>8268+314</f>
        <v>8582</v>
      </c>
    </row>
    <row r="24" spans="1:33" x14ac:dyDescent="0.2">
      <c r="A24" s="1" t="s">
        <v>39</v>
      </c>
      <c r="Q24" s="1">
        <v>10333</v>
      </c>
      <c r="R24" s="1">
        <v>10800</v>
      </c>
    </row>
    <row r="25" spans="1:33" x14ac:dyDescent="0.2">
      <c r="A25" s="1" t="s">
        <v>40</v>
      </c>
      <c r="Q25" s="1">
        <v>5306</v>
      </c>
      <c r="R25" s="1">
        <f>2673+118+2869</f>
        <v>5660</v>
      </c>
    </row>
    <row r="26" spans="1:33" x14ac:dyDescent="0.2">
      <c r="A26" s="1" t="s">
        <v>41</v>
      </c>
      <c r="Q26" s="1">
        <v>921</v>
      </c>
      <c r="R26" s="1">
        <v>1246</v>
      </c>
    </row>
    <row r="27" spans="1:33" x14ac:dyDescent="0.2">
      <c r="A27" s="1" t="s">
        <v>42</v>
      </c>
      <c r="Q27" s="1">
        <v>28008</v>
      </c>
      <c r="R27" s="1">
        <v>28213</v>
      </c>
    </row>
    <row r="28" spans="1:33" x14ac:dyDescent="0.2">
      <c r="A28" s="1" t="s">
        <v>43</v>
      </c>
      <c r="Q28" s="1">
        <f>1102+17534+13699</f>
        <v>32335</v>
      </c>
      <c r="R28" s="1">
        <f>1157+18364+14206</f>
        <v>33727</v>
      </c>
    </row>
    <row r="29" spans="1:33" x14ac:dyDescent="0.2">
      <c r="A29" s="1" t="s">
        <v>44</v>
      </c>
      <c r="Q29" s="1">
        <v>1985</v>
      </c>
      <c r="R29" s="1">
        <v>1996</v>
      </c>
    </row>
    <row r="30" spans="1:33" x14ac:dyDescent="0.2">
      <c r="A30" s="1" t="s">
        <v>45</v>
      </c>
      <c r="Q30" s="1">
        <v>4362</v>
      </c>
      <c r="R30" s="1">
        <v>4350</v>
      </c>
    </row>
    <row r="31" spans="1:33" x14ac:dyDescent="0.2">
      <c r="A31" s="1" t="s">
        <v>46</v>
      </c>
      <c r="Q31" s="1">
        <v>6951</v>
      </c>
      <c r="R31" s="1">
        <v>7163</v>
      </c>
    </row>
    <row r="32" spans="1:33" s="8" customFormat="1" x14ac:dyDescent="0.2">
      <c r="A32" s="8" t="s">
        <v>47</v>
      </c>
      <c r="Q32" s="8">
        <f>+SUM(Q23:Q31)</f>
        <v>99467</v>
      </c>
      <c r="R32" s="8">
        <f>+SUM(R23:R31)</f>
        <v>101737</v>
      </c>
    </row>
    <row r="33" spans="1:33" x14ac:dyDescent="0.2">
      <c r="A33" s="1" t="s">
        <v>35</v>
      </c>
      <c r="Q33" s="1">
        <f>7082+37224</f>
        <v>44306</v>
      </c>
      <c r="R33" s="1">
        <f>9099+39419</f>
        <v>48518</v>
      </c>
    </row>
    <row r="34" spans="1:33" x14ac:dyDescent="0.2">
      <c r="A34" s="1" t="s">
        <v>48</v>
      </c>
      <c r="Q34" s="1">
        <v>24454</v>
      </c>
      <c r="R34" s="1">
        <v>22412</v>
      </c>
    </row>
    <row r="35" spans="1:33" x14ac:dyDescent="0.2">
      <c r="A35" s="1" t="s">
        <v>45</v>
      </c>
      <c r="Q35" s="1">
        <v>3484</v>
      </c>
      <c r="R35" s="1">
        <v>3541</v>
      </c>
    </row>
    <row r="36" spans="1:33" x14ac:dyDescent="0.2">
      <c r="A36" s="1" t="s">
        <v>46</v>
      </c>
      <c r="Q36" s="1">
        <v>9052</v>
      </c>
      <c r="R36" s="1">
        <v>8737</v>
      </c>
    </row>
    <row r="37" spans="1:33" s="8" customFormat="1" x14ac:dyDescent="0.2">
      <c r="A37" s="8" t="s">
        <v>49</v>
      </c>
      <c r="Q37" s="8">
        <f>+SUM(Q33:Q36)</f>
        <v>81296</v>
      </c>
      <c r="R37" s="8">
        <f>+SUM(R33:R36)</f>
        <v>83208</v>
      </c>
    </row>
    <row r="38" spans="1:33" x14ac:dyDescent="0.2">
      <c r="A38" s="1" t="s">
        <v>50</v>
      </c>
      <c r="Q38" s="1">
        <v>18171</v>
      </c>
      <c r="R38" s="1">
        <v>18529</v>
      </c>
    </row>
    <row r="39" spans="1:33" x14ac:dyDescent="0.2">
      <c r="A39" s="1" t="s">
        <v>51</v>
      </c>
      <c r="Q39" s="1">
        <f>+Q38+Q37</f>
        <v>99467</v>
      </c>
      <c r="R39" s="1">
        <f>+R38+R37</f>
        <v>101737</v>
      </c>
    </row>
    <row r="41" spans="1:33" x14ac:dyDescent="0.2">
      <c r="A41" s="1" t="s">
        <v>52</v>
      </c>
      <c r="Q41" s="1">
        <f>+SUM(N11:Q11)</f>
        <v>9681</v>
      </c>
      <c r="R41" s="1">
        <f>+SUM(O11:R11)</f>
        <v>9506</v>
      </c>
    </row>
    <row r="42" spans="1:33" s="4" customFormat="1" x14ac:dyDescent="0.2">
      <c r="A42" s="4" t="s">
        <v>53</v>
      </c>
      <c r="Q42" s="4">
        <f>+Q41/(Q24+Q25+Q26+Q27+Q29+Q30+Q31)</f>
        <v>0.16730031451975252</v>
      </c>
      <c r="R42" s="4">
        <f>+R41/(R24+R25+R26+R27+R29+R30+R31)</f>
        <v>0.15995826882950798</v>
      </c>
    </row>
    <row r="44" spans="1:33" x14ac:dyDescent="0.2">
      <c r="A44" s="1" t="s">
        <v>54</v>
      </c>
      <c r="J44" s="1">
        <v>-392</v>
      </c>
      <c r="K44" s="1">
        <v>2019</v>
      </c>
      <c r="L44" s="1">
        <v>7630</v>
      </c>
      <c r="M44" s="1">
        <f>+AF44-SUM(J44:L44)</f>
        <v>4185</v>
      </c>
      <c r="N44" s="1">
        <v>-1041</v>
      </c>
      <c r="O44" s="1">
        <v>1315</v>
      </c>
      <c r="P44" s="1">
        <v>6220</v>
      </c>
      <c r="Q44" s="1">
        <f>+AG44-SUM(N44:P44)</f>
        <v>6013</v>
      </c>
      <c r="R44" s="1">
        <v>-973</v>
      </c>
      <c r="AE44" s="1">
        <v>10811</v>
      </c>
      <c r="AF44" s="1">
        <v>13442</v>
      </c>
      <c r="AG44" s="1">
        <v>12507</v>
      </c>
    </row>
    <row r="45" spans="1:33" x14ac:dyDescent="0.2">
      <c r="A45" s="1" t="s">
        <v>55</v>
      </c>
      <c r="J45" s="1">
        <v>-581</v>
      </c>
      <c r="K45" s="1">
        <v>-1513</v>
      </c>
      <c r="L45" s="1">
        <v>-2537</v>
      </c>
      <c r="M45" s="1">
        <f>+AF45-SUM(J45:L45)</f>
        <v>-887</v>
      </c>
      <c r="N45" s="1">
        <v>-614</v>
      </c>
      <c r="O45" s="1">
        <v>-1701</v>
      </c>
      <c r="P45" s="1">
        <v>-2850</v>
      </c>
      <c r="Q45" s="1">
        <f>+AG45-SUM(N45:P45)</f>
        <v>-153</v>
      </c>
      <c r="R45" s="1">
        <v>-603</v>
      </c>
      <c r="AE45" s="1">
        <v>-5207</v>
      </c>
      <c r="AF45" s="1">
        <v>-5518</v>
      </c>
      <c r="AG45" s="1">
        <v>-5318</v>
      </c>
    </row>
    <row r="46" spans="1:33" x14ac:dyDescent="0.2">
      <c r="A46" s="1" t="s">
        <v>56</v>
      </c>
      <c r="J46" s="1">
        <f t="shared" ref="J46:Q46" si="1">+J44+J45</f>
        <v>-973</v>
      </c>
      <c r="K46" s="1">
        <f t="shared" si="1"/>
        <v>506</v>
      </c>
      <c r="L46" s="1">
        <f t="shared" si="1"/>
        <v>5093</v>
      </c>
      <c r="M46" s="1">
        <f t="shared" si="1"/>
        <v>3298</v>
      </c>
      <c r="N46" s="1">
        <f t="shared" si="1"/>
        <v>-1655</v>
      </c>
      <c r="O46" s="1">
        <f t="shared" si="1"/>
        <v>-386</v>
      </c>
      <c r="P46" s="1">
        <f t="shared" si="1"/>
        <v>3370</v>
      </c>
      <c r="Q46" s="1">
        <f t="shared" si="1"/>
        <v>5860</v>
      </c>
      <c r="R46" s="1">
        <f>+R44+R45</f>
        <v>-1576</v>
      </c>
      <c r="AE46" s="1">
        <f t="shared" ref="AE46:AF46" si="2">+AE44+AE45</f>
        <v>5604</v>
      </c>
      <c r="AF46" s="1">
        <f t="shared" si="2"/>
        <v>7924</v>
      </c>
      <c r="AG46" s="1">
        <f>+AG44+AG45</f>
        <v>7189</v>
      </c>
    </row>
    <row r="47" spans="1:33" x14ac:dyDescent="0.2">
      <c r="A47" s="1" t="s">
        <v>57</v>
      </c>
      <c r="M47" s="1">
        <f t="shared" ref="M47:Q47" si="3">+SUM(J46:M46)</f>
        <v>7924</v>
      </c>
      <c r="N47" s="1">
        <f t="shared" si="3"/>
        <v>7242</v>
      </c>
      <c r="O47" s="1">
        <f t="shared" si="3"/>
        <v>6350</v>
      </c>
      <c r="P47" s="1">
        <f t="shared" si="3"/>
        <v>4627</v>
      </c>
      <c r="Q47" s="1">
        <f t="shared" si="3"/>
        <v>7189</v>
      </c>
      <c r="R47" s="1">
        <f>+SUM(O46:R46)</f>
        <v>7268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2025-05-05T08:47:59Z</dcterms:created>
  <dcterms:modified xsi:type="dcterms:W3CDTF">2025-05-05T09:59:08Z</dcterms:modified>
</cp:coreProperties>
</file>