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4">
      <text>
        <t xml:space="preserve">Cotação atual do dólar em relação ao real.
	-Rafael Seabra</t>
      </text>
    </comment>
    <comment authorId="0" ref="A58">
      <text>
        <t xml:space="preserve">Soma dos subtotais de todas as classes de ativos.
	-Rafael Seabra</t>
      </text>
    </comment>
  </commentList>
</comments>
</file>

<file path=xl/sharedStrings.xml><?xml version="1.0" encoding="utf-8"?>
<sst xmlns="http://schemas.openxmlformats.org/spreadsheetml/2006/main" count="74" uniqueCount="35">
  <si>
    <t>RENDA FIXA</t>
  </si>
  <si>
    <t>Ativo</t>
  </si>
  <si>
    <t>Quantidade</t>
  </si>
  <si>
    <t>Cotação</t>
  </si>
  <si>
    <t>Atualizado</t>
  </si>
  <si>
    <t>% Atual</t>
  </si>
  <si>
    <t>% Objetivo</t>
  </si>
  <si>
    <t>Tesouro Selic 2025</t>
  </si>
  <si>
    <t>Tesouro IPCA+ com Juros Semestrais 2040</t>
  </si>
  <si>
    <t>Tesouro IPCA+ com Juros Semestrais 2055</t>
  </si>
  <si>
    <t>Tesouro Prefixado XXXX</t>
  </si>
  <si>
    <t>Tesouro Prefixado com Juros Semestrais XXXX</t>
  </si>
  <si>
    <t>CDB XXX</t>
  </si>
  <si>
    <t>LC XXX</t>
  </si>
  <si>
    <t>LCI XXX</t>
  </si>
  <si>
    <t>Debênture XXX</t>
  </si>
  <si>
    <t>LCA XXX</t>
  </si>
  <si>
    <t>SUBTOTAL</t>
  </si>
  <si>
    <t>FUNDOS IMOBILIÁRIOS</t>
  </si>
  <si>
    <t>KNRI11</t>
  </si>
  <si>
    <t>HGLG11</t>
  </si>
  <si>
    <t>IRDM11</t>
  </si>
  <si>
    <t>AÇÕES</t>
  </si>
  <si>
    <t>WEGE3</t>
  </si>
  <si>
    <t>ITUB3</t>
  </si>
  <si>
    <t>EGIE3</t>
  </si>
  <si>
    <t>LREN3</t>
  </si>
  <si>
    <t>PSSA3</t>
  </si>
  <si>
    <t>RADL3</t>
  </si>
  <si>
    <t>EXTERIOR</t>
  </si>
  <si>
    <t>1 US$ =</t>
  </si>
  <si>
    <t>VOO</t>
  </si>
  <si>
    <t>VNQ</t>
  </si>
  <si>
    <t>FB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</si>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</sst>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$]#,##0.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1" fillId="2" fontId="1" numFmtId="0" xfId="0" applyAlignment="1" applyBorder="1" applyFill="1" applyFont="1">
      <alignment readingOrder="0"/>
    </xf>
    <xf borderId="2" fillId="2" fontId="1" numFmtId="9" xfId="0" applyAlignment="1" applyBorder="1" applyFont="1" applyNumberFormat="1">
      <alignment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2" numFmtId="0" xfId="0" applyFont="1"/>
    <xf borderId="0" fillId="2" fontId="1" numFmtId="164" xfId="0" applyFont="1" applyNumberFormat="1"/>
    <xf borderId="1" fillId="0" fontId="1" numFmtId="0" xfId="0" applyAlignment="1" applyBorder="1" applyFont="1">
      <alignment readingOrder="0"/>
    </xf>
    <xf borderId="2" fillId="0" fontId="1" numFmtId="9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9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2" numFmtId="165" xfId="0" applyFont="1" applyNumberFormat="1"/>
    <xf borderId="0" fillId="0" fontId="2" numFmtId="165" xfId="0" applyFont="1" applyNumberFormat="1"/>
    <xf borderId="0" fillId="4" fontId="1" numFmtId="0" xfId="0" applyAlignment="1" applyFill="1" applyFont="1">
      <alignment readingOrder="0"/>
    </xf>
    <xf borderId="0" fillId="4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29"/>
  </cols>
  <sheetData>
    <row r="1">
      <c r="A1" s="1"/>
      <c r="B1" s="2"/>
    </row>
    <row r="2">
      <c r="A2" s="3" t="s">
        <v>0</v>
      </c>
      <c r="B2" s="4">
        <v>0.25</v>
      </c>
    </row>
    <row r="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>
      <c r="A4" s="6" t="s">
        <v>7</v>
      </c>
      <c r="B4" s="6">
        <v>12.0</v>
      </c>
      <c r="C4" s="7">
        <v>106.72</v>
      </c>
      <c r="D4" s="8">
        <f t="shared" ref="D4:D13" si="1">B4*C4</f>
        <v>1280.64</v>
      </c>
      <c r="E4" s="9">
        <f t="shared" ref="E4:E13" si="2">D4/$B$58</f>
        <v>0.1280904935</v>
      </c>
      <c r="F4" s="10">
        <v>0.125</v>
      </c>
    </row>
    <row r="5">
      <c r="A5" s="6" t="s">
        <v>8</v>
      </c>
      <c r="B5" s="6">
        <v>15.0</v>
      </c>
      <c r="C5" s="7">
        <v>43.79</v>
      </c>
      <c r="D5" s="8">
        <f t="shared" si="1"/>
        <v>656.85</v>
      </c>
      <c r="E5" s="9">
        <f t="shared" si="2"/>
        <v>0.0656985887</v>
      </c>
      <c r="F5" s="10">
        <v>0.0625</v>
      </c>
    </row>
    <row r="6">
      <c r="A6" s="6" t="s">
        <v>9</v>
      </c>
      <c r="B6" s="6">
        <v>15.0</v>
      </c>
      <c r="C6" s="7">
        <v>46.82</v>
      </c>
      <c r="D6" s="8">
        <f t="shared" si="1"/>
        <v>702.3</v>
      </c>
      <c r="E6" s="9">
        <f t="shared" si="2"/>
        <v>0.07024452895</v>
      </c>
      <c r="F6" s="10">
        <v>0.0625</v>
      </c>
    </row>
    <row r="7">
      <c r="A7" s="11" t="s">
        <v>10</v>
      </c>
      <c r="B7" s="11">
        <v>0.0</v>
      </c>
      <c r="C7" s="12">
        <v>0.0</v>
      </c>
      <c r="D7" s="8">
        <f t="shared" si="1"/>
        <v>0</v>
      </c>
      <c r="E7" s="9">
        <f t="shared" si="2"/>
        <v>0</v>
      </c>
      <c r="F7" s="13">
        <v>0.0</v>
      </c>
    </row>
    <row r="8">
      <c r="A8" s="6" t="s">
        <v>11</v>
      </c>
      <c r="B8" s="11">
        <v>0.0</v>
      </c>
      <c r="C8" s="12">
        <v>0.0</v>
      </c>
      <c r="D8" s="8">
        <f t="shared" si="1"/>
        <v>0</v>
      </c>
      <c r="E8" s="9">
        <f t="shared" si="2"/>
        <v>0</v>
      </c>
      <c r="F8" s="13">
        <v>0.0</v>
      </c>
    </row>
    <row r="9">
      <c r="A9" s="11" t="s">
        <v>12</v>
      </c>
      <c r="B9" s="11">
        <v>0.0</v>
      </c>
      <c r="C9" s="12">
        <v>0.0</v>
      </c>
      <c r="D9" s="8">
        <f t="shared" si="1"/>
        <v>0</v>
      </c>
      <c r="E9" s="9">
        <f t="shared" si="2"/>
        <v>0</v>
      </c>
      <c r="F9" s="13">
        <v>0.0</v>
      </c>
    </row>
    <row r="10">
      <c r="A10" s="11" t="s">
        <v>13</v>
      </c>
      <c r="B10" s="11">
        <v>0.0</v>
      </c>
      <c r="C10" s="12">
        <v>0.0</v>
      </c>
      <c r="D10" s="8">
        <f t="shared" si="1"/>
        <v>0</v>
      </c>
      <c r="E10" s="9">
        <f t="shared" si="2"/>
        <v>0</v>
      </c>
      <c r="F10" s="13">
        <v>0.0</v>
      </c>
    </row>
    <row r="11">
      <c r="A11" s="11" t="s">
        <v>14</v>
      </c>
      <c r="B11" s="11">
        <v>0.0</v>
      </c>
      <c r="C11" s="12">
        <v>0.0</v>
      </c>
      <c r="D11" s="8">
        <f t="shared" si="1"/>
        <v>0</v>
      </c>
      <c r="E11" s="9">
        <f t="shared" si="2"/>
        <v>0</v>
      </c>
      <c r="F11" s="13">
        <v>0.0</v>
      </c>
    </row>
    <row r="12">
      <c r="A12" s="11" t="s">
        <v>15</v>
      </c>
      <c r="B12" s="11">
        <v>0.0</v>
      </c>
      <c r="C12" s="12">
        <v>0.0</v>
      </c>
      <c r="D12" s="8">
        <f t="shared" si="1"/>
        <v>0</v>
      </c>
      <c r="E12" s="9">
        <f t="shared" si="2"/>
        <v>0</v>
      </c>
      <c r="F12" s="13">
        <v>0.0</v>
      </c>
    </row>
    <row r="13">
      <c r="A13" s="11" t="s">
        <v>16</v>
      </c>
      <c r="B13" s="11">
        <v>0.0</v>
      </c>
      <c r="C13" s="12">
        <v>0.0</v>
      </c>
      <c r="D13" s="8">
        <f t="shared" si="1"/>
        <v>0</v>
      </c>
      <c r="E13" s="9">
        <f t="shared" si="2"/>
        <v>0</v>
      </c>
      <c r="F13" s="13">
        <v>0.0</v>
      </c>
    </row>
    <row r="14">
      <c r="A14" s="14" t="s">
        <v>17</v>
      </c>
      <c r="B14" s="15"/>
      <c r="C14" s="15"/>
      <c r="D14" s="16">
        <f>SUM(D4:D13)</f>
        <v>2639.79</v>
      </c>
    </row>
    <row r="16">
      <c r="A16" s="17" t="s">
        <v>18</v>
      </c>
      <c r="B16" s="18">
        <v>0.25</v>
      </c>
    </row>
    <row r="17">
      <c r="A17" s="5" t="s">
        <v>1</v>
      </c>
      <c r="B17" s="5" t="s">
        <v>2</v>
      </c>
      <c r="C17" s="5" t="s">
        <v>3</v>
      </c>
      <c r="D17" s="5" t="s">
        <v>4</v>
      </c>
      <c r="E17" s="5" t="s">
        <v>5</v>
      </c>
      <c r="F17" s="5" t="s">
        <v>6</v>
      </c>
    </row>
    <row r="18">
      <c r="A18" s="6" t="s">
        <v>19</v>
      </c>
      <c r="B18" s="6">
        <v>9.0</v>
      </c>
      <c r="C18" s="8">
        <f>IFERROR(__xludf.DUMMYFUNCTION("GOOGLEFINANCE(A18)"),164.89)</f>
        <v>164.89</v>
      </c>
      <c r="D18" s="8">
        <f t="shared" ref="D18:D27" si="3">B18*C18</f>
        <v>1484.01</v>
      </c>
      <c r="E18" s="9">
        <f t="shared" ref="E18:E27" si="4">D18/$B$58</f>
        <v>0.1484317007</v>
      </c>
      <c r="F18" s="10">
        <v>0.125</v>
      </c>
    </row>
    <row r="19">
      <c r="A19" s="6" t="s">
        <v>20</v>
      </c>
      <c r="B19" s="6">
        <v>6.0</v>
      </c>
      <c r="C19" s="8">
        <f>IFERROR(__xludf.DUMMYFUNCTION("GOOGLEFINANCE(A19)"),189.29)</f>
        <v>189.29</v>
      </c>
      <c r="D19" s="8">
        <f t="shared" si="3"/>
        <v>1135.74</v>
      </c>
      <c r="E19" s="9">
        <f t="shared" si="4"/>
        <v>0.1135974958</v>
      </c>
      <c r="F19" s="10">
        <v>0.125</v>
      </c>
    </row>
    <row r="20">
      <c r="A20" s="11" t="s">
        <v>21</v>
      </c>
      <c r="B20" s="11">
        <v>0.0</v>
      </c>
      <c r="C20" s="8">
        <f>IFERROR(__xludf.DUMMYFUNCTION("GOOGLEFINANCE(A20)"),115.97)</f>
        <v>115.97</v>
      </c>
      <c r="D20" s="8">
        <f t="shared" si="3"/>
        <v>0</v>
      </c>
      <c r="E20" s="9">
        <f t="shared" si="4"/>
        <v>0</v>
      </c>
      <c r="F20" s="13">
        <v>0.0</v>
      </c>
    </row>
    <row r="21">
      <c r="A21" s="11" t="s">
        <v>21</v>
      </c>
      <c r="B21" s="11">
        <v>0.0</v>
      </c>
      <c r="C21" s="8">
        <f>IFERROR(__xludf.DUMMYFUNCTION("GOOGLEFINANCE(A21)"),115.97)</f>
        <v>115.97</v>
      </c>
      <c r="D21" s="8">
        <f t="shared" si="3"/>
        <v>0</v>
      </c>
      <c r="E21" s="9">
        <f t="shared" si="4"/>
        <v>0</v>
      </c>
      <c r="F21" s="13">
        <v>0.0</v>
      </c>
    </row>
    <row r="22">
      <c r="A22" s="11" t="s">
        <v>21</v>
      </c>
      <c r="B22" s="11">
        <v>0.0</v>
      </c>
      <c r="C22" s="8">
        <f>IFERROR(__xludf.DUMMYFUNCTION("GOOGLEFINANCE(A22)"),115.97)</f>
        <v>115.97</v>
      </c>
      <c r="D22" s="8">
        <f t="shared" si="3"/>
        <v>0</v>
      </c>
      <c r="E22" s="9">
        <f t="shared" si="4"/>
        <v>0</v>
      </c>
      <c r="F22" s="13">
        <v>0.0</v>
      </c>
    </row>
    <row r="23">
      <c r="A23" s="11" t="s">
        <v>21</v>
      </c>
      <c r="B23" s="11">
        <v>0.0</v>
      </c>
      <c r="C23" s="8">
        <f>IFERROR(__xludf.DUMMYFUNCTION("GOOGLEFINANCE(A23)"),115.97)</f>
        <v>115.97</v>
      </c>
      <c r="D23" s="8">
        <f t="shared" si="3"/>
        <v>0</v>
      </c>
      <c r="E23" s="9">
        <f t="shared" si="4"/>
        <v>0</v>
      </c>
      <c r="F23" s="13">
        <v>0.0</v>
      </c>
    </row>
    <row r="24">
      <c r="A24" s="11" t="s">
        <v>21</v>
      </c>
      <c r="B24" s="11">
        <v>0.0</v>
      </c>
      <c r="C24" s="8">
        <f>IFERROR(__xludf.DUMMYFUNCTION("GOOGLEFINANCE(A24)"),115.97)</f>
        <v>115.97</v>
      </c>
      <c r="D24" s="8">
        <f t="shared" si="3"/>
        <v>0</v>
      </c>
      <c r="E24" s="9">
        <f t="shared" si="4"/>
        <v>0</v>
      </c>
      <c r="F24" s="13">
        <v>0.0</v>
      </c>
    </row>
    <row r="25">
      <c r="A25" s="11" t="s">
        <v>21</v>
      </c>
      <c r="B25" s="11">
        <v>0.0</v>
      </c>
      <c r="C25" s="8">
        <f>IFERROR(__xludf.DUMMYFUNCTION("GOOGLEFINANCE(A25)"),115.97)</f>
        <v>115.97</v>
      </c>
      <c r="D25" s="8">
        <f t="shared" si="3"/>
        <v>0</v>
      </c>
      <c r="E25" s="9">
        <f t="shared" si="4"/>
        <v>0</v>
      </c>
      <c r="F25" s="13">
        <v>0.0</v>
      </c>
    </row>
    <row r="26">
      <c r="A26" s="11" t="s">
        <v>21</v>
      </c>
      <c r="B26" s="11">
        <v>0.0</v>
      </c>
      <c r="C26" s="8">
        <f>IFERROR(__xludf.DUMMYFUNCTION("GOOGLEFINANCE(A26)"),115.97)</f>
        <v>115.97</v>
      </c>
      <c r="D26" s="8">
        <f t="shared" si="3"/>
        <v>0</v>
      </c>
      <c r="E26" s="9">
        <f t="shared" si="4"/>
        <v>0</v>
      </c>
      <c r="F26" s="13">
        <v>0.0</v>
      </c>
    </row>
    <row r="27">
      <c r="A27" s="11" t="s">
        <v>21</v>
      </c>
      <c r="B27" s="11">
        <v>0.0</v>
      </c>
      <c r="C27" s="8">
        <f>IFERROR(__xludf.DUMMYFUNCTION("GOOGLEFINANCE(A27)"),115.97)</f>
        <v>115.97</v>
      </c>
      <c r="D27" s="8">
        <f t="shared" si="3"/>
        <v>0</v>
      </c>
      <c r="E27" s="9">
        <f t="shared" si="4"/>
        <v>0</v>
      </c>
      <c r="F27" s="13">
        <v>0.0</v>
      </c>
    </row>
    <row r="28">
      <c r="A28" s="1" t="s">
        <v>17</v>
      </c>
      <c r="B28" s="19"/>
      <c r="C28" s="20"/>
      <c r="D28" s="21">
        <f>SUM(D18:D27)</f>
        <v>2619.75</v>
      </c>
    </row>
    <row r="30">
      <c r="A30" s="17" t="s">
        <v>22</v>
      </c>
      <c r="B30" s="18">
        <v>0.25</v>
      </c>
    </row>
    <row r="31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</row>
    <row r="32">
      <c r="A32" s="6" t="s">
        <v>23</v>
      </c>
      <c r="B32" s="6">
        <v>8.0</v>
      </c>
      <c r="C32" s="8">
        <f>IFERROR(__xludf.DUMMYFUNCTION("GOOGLEFINANCE(A32)"),67.6)</f>
        <v>67.6</v>
      </c>
      <c r="D32" s="8">
        <f t="shared" ref="D32:D41" si="5">B32*C32</f>
        <v>540.8</v>
      </c>
      <c r="E32" s="9">
        <f t="shared" ref="E32:E41" si="6">D32/$B$58</f>
        <v>0.05409118789</v>
      </c>
      <c r="F32" s="22">
        <v>0.05</v>
      </c>
    </row>
    <row r="33">
      <c r="A33" s="6" t="s">
        <v>24</v>
      </c>
      <c r="B33" s="6">
        <v>22.0</v>
      </c>
      <c r="C33" s="8">
        <f>IFERROR(__xludf.DUMMYFUNCTION("GOOGLEFINANCE(A33)"),23.06)</f>
        <v>23.06</v>
      </c>
      <c r="D33" s="8">
        <f t="shared" si="5"/>
        <v>507.32</v>
      </c>
      <c r="E33" s="9">
        <f t="shared" si="6"/>
        <v>0.05074249527</v>
      </c>
      <c r="F33" s="22">
        <v>0.05</v>
      </c>
    </row>
    <row r="34">
      <c r="A34" s="6" t="s">
        <v>25</v>
      </c>
      <c r="B34" s="6">
        <v>11.0</v>
      </c>
      <c r="C34" s="8">
        <f>IFERROR(__xludf.DUMMYFUNCTION("GOOGLEFINANCE(A34)"),42.7)</f>
        <v>42.7</v>
      </c>
      <c r="D34" s="8">
        <f t="shared" si="5"/>
        <v>469.7</v>
      </c>
      <c r="E34" s="9">
        <f t="shared" si="6"/>
        <v>0.046979717</v>
      </c>
      <c r="F34" s="22">
        <v>0.05</v>
      </c>
    </row>
    <row r="35">
      <c r="A35" s="6" t="s">
        <v>26</v>
      </c>
      <c r="B35" s="6">
        <v>12.0</v>
      </c>
      <c r="C35" s="8">
        <f>IFERROR(__xludf.DUMMYFUNCTION("GOOGLEFINANCE(A35)"),41.97)</f>
        <v>41.97</v>
      </c>
      <c r="D35" s="8">
        <f t="shared" si="5"/>
        <v>503.64</v>
      </c>
      <c r="E35" s="9">
        <f t="shared" si="6"/>
        <v>0.05037441914</v>
      </c>
      <c r="F35" s="22">
        <v>0.05</v>
      </c>
    </row>
    <row r="36">
      <c r="A36" s="6" t="s">
        <v>27</v>
      </c>
      <c r="B36" s="6">
        <v>9.0</v>
      </c>
      <c r="C36" s="8">
        <f>IFERROR(__xludf.DUMMYFUNCTION("GOOGLEFINANCE(A36)"),56.59)</f>
        <v>56.59</v>
      </c>
      <c r="D36" s="8">
        <f t="shared" si="5"/>
        <v>509.31</v>
      </c>
      <c r="E36" s="9">
        <f t="shared" si="6"/>
        <v>0.05094153644</v>
      </c>
      <c r="F36" s="22">
        <v>0.05</v>
      </c>
    </row>
    <row r="37">
      <c r="A37" s="11" t="s">
        <v>28</v>
      </c>
      <c r="B37" s="11">
        <v>0.0</v>
      </c>
      <c r="C37" s="8">
        <f>IFERROR(__xludf.DUMMYFUNCTION("GOOGLEFINANCE(A37)"),107.5)</f>
        <v>107.5</v>
      </c>
      <c r="D37" s="8">
        <f t="shared" si="5"/>
        <v>0</v>
      </c>
      <c r="E37" s="9">
        <f t="shared" si="6"/>
        <v>0</v>
      </c>
      <c r="F37" s="23">
        <v>0.0</v>
      </c>
    </row>
    <row r="38">
      <c r="A38" s="11" t="s">
        <v>28</v>
      </c>
      <c r="B38" s="11">
        <v>0.0</v>
      </c>
      <c r="C38" s="8">
        <f>IFERROR(__xludf.DUMMYFUNCTION("GOOGLEFINANCE(A38)"),107.5)</f>
        <v>107.5</v>
      </c>
      <c r="D38" s="8">
        <f t="shared" si="5"/>
        <v>0</v>
      </c>
      <c r="E38" s="9">
        <f t="shared" si="6"/>
        <v>0</v>
      </c>
      <c r="F38" s="23">
        <v>0.0</v>
      </c>
    </row>
    <row r="39">
      <c r="A39" s="11" t="s">
        <v>28</v>
      </c>
      <c r="B39" s="11">
        <v>0.0</v>
      </c>
      <c r="C39" s="8">
        <f>IFERROR(__xludf.DUMMYFUNCTION("GOOGLEFINANCE(A39)"),107.5)</f>
        <v>107.5</v>
      </c>
      <c r="D39" s="8">
        <f t="shared" si="5"/>
        <v>0</v>
      </c>
      <c r="E39" s="9">
        <f t="shared" si="6"/>
        <v>0</v>
      </c>
      <c r="F39" s="23">
        <v>0.0</v>
      </c>
    </row>
    <row r="40">
      <c r="A40" s="11" t="s">
        <v>28</v>
      </c>
      <c r="B40" s="11">
        <v>0.0</v>
      </c>
      <c r="C40" s="8">
        <f>IFERROR(__xludf.DUMMYFUNCTION("GOOGLEFINANCE(A40)"),107.5)</f>
        <v>107.5</v>
      </c>
      <c r="D40" s="8">
        <f t="shared" si="5"/>
        <v>0</v>
      </c>
      <c r="E40" s="9">
        <f t="shared" si="6"/>
        <v>0</v>
      </c>
      <c r="F40" s="23">
        <v>0.0</v>
      </c>
    </row>
    <row r="41">
      <c r="A41" s="11" t="s">
        <v>28</v>
      </c>
      <c r="B41" s="11">
        <v>0.0</v>
      </c>
      <c r="C41" s="8">
        <f>IFERROR(__xludf.DUMMYFUNCTION("GOOGLEFINANCE(A41)"),107.5)</f>
        <v>107.5</v>
      </c>
      <c r="D41" s="8">
        <f t="shared" si="5"/>
        <v>0</v>
      </c>
      <c r="E41" s="9">
        <f t="shared" si="6"/>
        <v>0</v>
      </c>
      <c r="F41" s="23">
        <v>0.0</v>
      </c>
    </row>
    <row r="42">
      <c r="A42" s="1" t="s">
        <v>17</v>
      </c>
      <c r="B42" s="20"/>
      <c r="C42" s="20"/>
      <c r="D42" s="21">
        <f>SUM(D32:D41)</f>
        <v>2530.77</v>
      </c>
    </row>
    <row r="44">
      <c r="A44" s="17" t="s">
        <v>29</v>
      </c>
      <c r="B44" s="18">
        <v>0.25</v>
      </c>
      <c r="C44" s="24" t="s">
        <v>30</v>
      </c>
      <c r="D44" s="25">
        <f>IFERROR(__xludf.DUMMYFUNCTION("GOOGLEFINANCE(""USDBRL"")"),5.620075)</f>
        <v>5.620075</v>
      </c>
    </row>
    <row r="45">
      <c r="A45" s="5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>
      <c r="A46" s="6" t="s">
        <v>31</v>
      </c>
      <c r="B46" s="6">
        <v>1.0</v>
      </c>
      <c r="C46" s="26">
        <f>IFERROR(__xludf.DUMMYFUNCTION("GOOGLEFINANCE(A46)"),311.93)</f>
        <v>311.93</v>
      </c>
      <c r="D46" s="8">
        <f t="shared" ref="D46:D55" si="7">B46*C46*$D$44</f>
        <v>1753.069995</v>
      </c>
      <c r="E46" s="9">
        <f t="shared" ref="E46:E55" si="8">D46/$B$58</f>
        <v>0.1753432664</v>
      </c>
      <c r="F46" s="10">
        <v>0.125</v>
      </c>
    </row>
    <row r="47">
      <c r="A47" s="6" t="s">
        <v>32</v>
      </c>
      <c r="B47" s="6">
        <v>1.0</v>
      </c>
      <c r="C47" s="27">
        <f>IFERROR(__xludf.DUMMYFUNCTION("GOOGLEFINANCE(A47)"),80.88)</f>
        <v>80.88</v>
      </c>
      <c r="D47" s="8">
        <f t="shared" si="7"/>
        <v>454.551666</v>
      </c>
      <c r="E47" s="9">
        <f t="shared" si="8"/>
        <v>0.04546457022</v>
      </c>
      <c r="F47" s="10">
        <v>0.125</v>
      </c>
    </row>
    <row r="48">
      <c r="A48" s="11" t="s">
        <v>33</v>
      </c>
      <c r="B48" s="11">
        <v>0.0</v>
      </c>
      <c r="C48" s="27">
        <f>IFERROR(__xludf.DUMMYFUNCTION("GOOGLEFINANCE(A48)"),267.01)</f>
        <v>267.01</v>
      </c>
      <c r="D48" s="8">
        <f t="shared" si="7"/>
        <v>0</v>
      </c>
      <c r="E48" s="9">
        <f t="shared" si="8"/>
        <v>0</v>
      </c>
      <c r="F48" s="13">
        <v>0.0</v>
      </c>
    </row>
    <row r="49">
      <c r="A49" s="11" t="s">
        <v>33</v>
      </c>
      <c r="B49" s="11">
        <v>0.0</v>
      </c>
      <c r="C49" s="27">
        <f>IFERROR(__xludf.DUMMYFUNCTION("GOOGLEFINANCE(A49)"),267.01)</f>
        <v>267.01</v>
      </c>
      <c r="D49" s="8">
        <f t="shared" si="7"/>
        <v>0</v>
      </c>
      <c r="E49" s="9">
        <f t="shared" si="8"/>
        <v>0</v>
      </c>
      <c r="F49" s="13">
        <v>0.0</v>
      </c>
    </row>
    <row r="50">
      <c r="A50" s="11" t="s">
        <v>33</v>
      </c>
      <c r="B50" s="11">
        <v>0.0</v>
      </c>
      <c r="C50" s="27">
        <f>IFERROR(__xludf.DUMMYFUNCTION("GOOGLEFINANCE(A50)"),267.01)</f>
        <v>267.01</v>
      </c>
      <c r="D50" s="8">
        <f t="shared" si="7"/>
        <v>0</v>
      </c>
      <c r="E50" s="9">
        <f t="shared" si="8"/>
        <v>0</v>
      </c>
      <c r="F50" s="13">
        <v>0.0</v>
      </c>
    </row>
    <row r="51">
      <c r="A51" s="11" t="s">
        <v>33</v>
      </c>
      <c r="B51" s="11">
        <v>0.0</v>
      </c>
      <c r="C51" s="27">
        <f>IFERROR(__xludf.DUMMYFUNCTION("GOOGLEFINANCE(A51)"),267.01)</f>
        <v>267.01</v>
      </c>
      <c r="D51" s="8">
        <f t="shared" si="7"/>
        <v>0</v>
      </c>
      <c r="E51" s="9">
        <f t="shared" si="8"/>
        <v>0</v>
      </c>
      <c r="F51" s="13">
        <v>0.0</v>
      </c>
    </row>
    <row r="52">
      <c r="A52" s="11" t="s">
        <v>33</v>
      </c>
      <c r="B52" s="11">
        <v>0.0</v>
      </c>
      <c r="C52" s="27">
        <f>IFERROR(__xludf.DUMMYFUNCTION("GOOGLEFINANCE(A52)"),267.01)</f>
        <v>267.01</v>
      </c>
      <c r="D52" s="8">
        <f t="shared" si="7"/>
        <v>0</v>
      </c>
      <c r="E52" s="9">
        <f t="shared" si="8"/>
        <v>0</v>
      </c>
      <c r="F52" s="13">
        <v>0.0</v>
      </c>
    </row>
    <row r="53">
      <c r="A53" s="11" t="s">
        <v>33</v>
      </c>
      <c r="B53" s="11">
        <v>0.0</v>
      </c>
      <c r="C53" s="27">
        <f>IFERROR(__xludf.DUMMYFUNCTION("GOOGLEFINANCE(A53)"),267.01)</f>
        <v>267.01</v>
      </c>
      <c r="D53" s="8">
        <f t="shared" si="7"/>
        <v>0</v>
      </c>
      <c r="E53" s="9">
        <f t="shared" si="8"/>
        <v>0</v>
      </c>
      <c r="F53" s="13">
        <v>0.0</v>
      </c>
    </row>
    <row r="54">
      <c r="A54" s="11" t="s">
        <v>33</v>
      </c>
      <c r="B54" s="11">
        <v>0.0</v>
      </c>
      <c r="C54" s="27">
        <f>IFERROR(__xludf.DUMMYFUNCTION("GOOGLEFINANCE(A54)"),267.01)</f>
        <v>267.01</v>
      </c>
      <c r="D54" s="8">
        <f t="shared" si="7"/>
        <v>0</v>
      </c>
      <c r="E54" s="9">
        <f t="shared" si="8"/>
        <v>0</v>
      </c>
      <c r="F54" s="13">
        <v>0.0</v>
      </c>
    </row>
    <row r="55">
      <c r="A55" s="11" t="s">
        <v>33</v>
      </c>
      <c r="B55" s="11">
        <v>0.0</v>
      </c>
      <c r="C55" s="27">
        <f>IFERROR(__xludf.DUMMYFUNCTION("GOOGLEFINANCE(A55)"),267.01)</f>
        <v>267.01</v>
      </c>
      <c r="D55" s="8">
        <f t="shared" si="7"/>
        <v>0</v>
      </c>
      <c r="E55" s="9">
        <f t="shared" si="8"/>
        <v>0</v>
      </c>
      <c r="F55" s="13">
        <v>0.0</v>
      </c>
    </row>
    <row r="56">
      <c r="A56" s="1" t="s">
        <v>17</v>
      </c>
      <c r="B56" s="20"/>
      <c r="C56" s="20"/>
      <c r="D56" s="21">
        <f>SUM(D46:D55)</f>
        <v>2207.621661</v>
      </c>
    </row>
    <row r="58">
      <c r="A58" s="28" t="s">
        <v>34</v>
      </c>
      <c r="B58" s="29">
        <f>D14+D28+D42+D56</f>
        <v>9997.931661</v>
      </c>
    </row>
  </sheetData>
  <conditionalFormatting sqref="E4:E13">
    <cfRule type="cellIs" dxfId="0" priority="1" operator="lessThan">
      <formula>F4</formula>
    </cfRule>
  </conditionalFormatting>
  <conditionalFormatting sqref="E18:E27">
    <cfRule type="cellIs" dxfId="0" priority="2" operator="lessThan">
      <formula>F18</formula>
    </cfRule>
  </conditionalFormatting>
  <conditionalFormatting sqref="E32:E41">
    <cfRule type="cellIs" dxfId="0" priority="3" operator="lessThan">
      <formula>F32</formula>
    </cfRule>
  </conditionalFormatting>
  <conditionalFormatting sqref="E46:E55">
    <cfRule type="cellIs" dxfId="0" priority="4" operator="lessThan">
      <formula>F46</formula>
    </cfRule>
  </conditionalFormatting>
  <drawing r:id="rId2"/>
  <legacyDrawing r:id="rId3"/>
</worksheet>
</file>