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<sst xmlns="http://schemas.openxmlformats.org/spreadsheetml/2006/main" count="1042" uniqueCount="594">
  <si>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</si>
  <si>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</si>
  <si>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</si>
  <si>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</si>
  <si>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</si>
  <si>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</si>
  <si>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</si>
  <si>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</si>
  <si>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</si>
  <si>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</si>
  <si>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</si>
  <si>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</si>
  <si>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</si>
  <si>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</si>
  <si>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</si>
  <si>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</si>
  <si>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</si>
  <si>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</si>
  <si>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</si>
  <si>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</si>
  <si>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</si>
  <si>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</si>
  <si>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</si>
  <si>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</si>
  <si>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</si>
  <si>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</si>
  <si>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</si>
  <si>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</si>
  <si>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</si>
  <si>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</si>
  <si>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</si>
  <si>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</si>
  <si>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</si>
  <si>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</si>
  <si>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</si>
  <si>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</si>
  <si>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</si>
  <si>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</si>
  <si>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</si>
  <si>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</si>
  <si>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</si>
  <si>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</si>
  <si>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</si>
  <si>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</si>
  <si>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</si>
  <si>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</si>
  <si>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</si>
  <si>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</si>
  <si>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</si>
  <si>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</si>
  <si>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</si>
  <si>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</si>
  <si>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</si>
  <si>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</si>
  <si>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</si>
  <si>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</si>
  <si>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</si>
  <si>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</si>
  <si>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</si>
  <si>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</si>
  <si>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</si>
  <si>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</si>
  <si>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</si>
  <si>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</si>
  <si>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</si>
  <si>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</si>
  <si>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</si>
  <si>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</si>
  <si>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</si>
  <si>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</si>
  <si>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</si>
  <si>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</si>
  <si>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</si>
  <si>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</si>
  <si>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</si>
  <si>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</si>
  <si>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</si>
  <si>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</si>
  <si>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</si>
  <si>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</si>
  <si>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</si>
  <si>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</si>
  <si>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</si>
  <si>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</si>
  <si>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</si>
  <si>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</si>
  <si>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</si>
  <si>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</si>
  <si>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</si>
  <si>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</si>
  <si>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</si>
  <si>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</si>
  <si>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</si>
  <si>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</si>
  <si>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</si>
  <si>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</si>
  <si>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</si>
  <si>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</si>
  <si>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</si>
  <si>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</si>
  <si>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</si>
  <si>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</si>
  <si>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</si>
  <si>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</si>
  <si>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</si>
  <si>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</si>
  <si>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</si>
  <si>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</si>
  <si>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</si>
  <si>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</si>
  <si>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</si>
  <si>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</si>
  <si>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</si>
  <si>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</si>
  <si>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</si>
  <si>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</si>
  <si>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</si>
  <si>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</si>
  <si>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</si>
  <si>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</si>
  <si>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</si>
  <si>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</si>
  <si>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</si>
  <si>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</si>
  <si>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</si>
  <si>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</si>
  <si>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</si>
  <si>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</si>
  <si>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</si>
  <si>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</si>
  <si>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</si>
  <si>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</si>
  <si>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</si>
  <si>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</si>
  <si>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</si>
  <si>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</si>
  <si>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</si>
  <si>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</si>
  <si>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</si>
  <si>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</si>
  <si>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</si>
  <si>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</si>
  <si>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</si>
  <si>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</si>
  <si>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</si>
  <si>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</si>
  <si>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</si>
  <si>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</si>
  <si>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</si>
  <si>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</si>
  <si>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</si>
  <si>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</si>
  <si>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</si>
  <si>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</si>
  <si>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</si>
  <si>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</si>
  <si>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</si>
  <si>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</si>
  <si>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</si>
  <si>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</si>
  <si>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</si>
  <si>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</si>
  <si>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</si>
  <si>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</si>
  <si>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</si>
  <si>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</si>
  <si>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</si>
  <si>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</si>
  <si>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</si>
  <si>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</si>
  <si>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</si>
  <si>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</si>
  <si>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</si>
  <si>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</si>
  <si>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</si>
  <si>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</si>
  <si>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</si>
  <si>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</si>
  <si>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</si>
  <si>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</si>
  <si>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</si>
  <si>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</si>
  <si>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</si>
  <si>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</si>
  <si>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</si>
  <si>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</si>
  <si>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</si>
  <si>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</si>
  <si>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</si>
  <si>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</si>
  <si>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</si>
  <si>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</si>
  <si>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</si>
  <si>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</si>
  <si>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</si>
  <si>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</si>
  <si>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</si>
  <si>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</si>
  <si>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</si>
  <si>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</si>
  <si>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</si>
  <si>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</si>
  <si>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</si>
  <si>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</si>
  <si>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</si>
  <si>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</si>
  <si>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</si>
  <si>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</si>
  <si>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</si>
  <si>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</si>
  <si>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</si>
  <si>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</si>
  <si>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</si>
  <si>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</si>
  <si>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</si>
  <si>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</si>
  <si>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</si>
  <si>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</si>
  <si>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</si>
  <si>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</si>
  <si>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</si>
  <si>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</si>
  <si>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</si>
  <si>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</si>
  <si>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</si>
  <si>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</si>
  <si>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</si>
  <si>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</si>
  <si>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</si>
  <si>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</si>
  <si>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</si>
  <si>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</si>
  <si>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</si>
  <si>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</si>
  <si>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</si>
  <si>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</si>
  <si>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</si>
  <si>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</si>
  <si>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</si>
  <si>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</si>
  <si>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</si>
  <si>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</si>
  <si>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</si>
  <si>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</si>
  <si>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</si>
  <si>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</si>
  <si>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</si>
  <si>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</si>
  <si>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</si>
  <si>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</si>
  <si>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</si>
  <si>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</si>
  <si>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</si>
  <si>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</si>
  <si>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</si>
  <si>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</si>
  <si>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</si>
  <si>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</si>
  <si>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</si>
  <si>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</si>
  <si>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</si>
  <si>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</si>
  <si>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</si>
  <si>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</si>
  <si>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</si>
  <si>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</si>
  <si>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</si>
  <si>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</si>
  <si>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</si>
  <si>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</si>
  <si>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</si>
  <si>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</si>
  <si>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</si>
  <si>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</si>
  <si>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</si>
  <si>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</si>
  <si>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</si>
  <si>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</si>
  <si>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</si>
  <si>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</si>
  <si>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</si>
  <si>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</si>
  <si>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</si>
  <si>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</si>
  <si>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</si>
  <si>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</si>
  <si>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</si>
  <si>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</si>
  <si>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</si>
  <si>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</si>
  <si>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</si>
  <si>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</si>
  <si>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</si>
  <si>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</si>
  <si>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</si>
  <si>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</si>
  <si>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</si>
  <si>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</si>
  <si>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</si>
  <si>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</si>
  <si>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</si>
  <si>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</si>
  <si>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</si>
  <si>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</si>
  <si>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</si>
  <si>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</si>
  <si>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</si>
  <si>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</si>
  <si>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</si>
  <si>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</si>
  <si>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</si>
  <si>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</si>
  <si>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</si>
  <si>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</si>
  <si>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</si>
  <si>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</si>
  <si>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</si>
  <si>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</si>
  <si>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</si>
  <si>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</si>
  <si>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</si>
  <si>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</si>
  <si>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</si>
  <si>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</si>
  <si>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</si>
  <si>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</si>
  <si>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</si>
  <si>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</si>
  <si>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</si>
  <si>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</si>
  <si>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</si>
  <si>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</si>
  <si>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</si>
  <si>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</si>
  <si>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</si>
  <si>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</si>
  <si>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</si>
  <si>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</si>
  <si>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</si>
  <si>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</si>
  <si>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</si>
  <si>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</si>
  <si>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</si>
  <si>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</si>
  <si>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</si>
  <si>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</si>
  <si>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</si>
  <si>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</si>
  <si>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</si>
  <si>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</si>
  <si>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</si>
  <si>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</si>
  <si>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</si>
  <si>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</si>
  <si>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</si>
  <si>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</si>
  <si>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</si>
  <si>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</si>
  <si>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</si>
  <si>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</si>
  <si>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</si>
  <si>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</si>
  <si>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</si>
  <si>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</si>
  <si>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</si>
  <si>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</si>
  <si>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</si>
  <si>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</si>
  <si>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</si>
  <si>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</si>
  <si>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</si>
  <si>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</si>
  <si>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</si>
  <si>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</si>
  <si>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</si>
  <si>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</si>
  <si>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</si>
  <si>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</si>
  <si>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</si>
  <si>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</si>
  <si>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</si>
  <si>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</si>
  <si>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</si>
  <si>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Formula: MAX(11, 2×INT(L×f/30/2)+1). </t>
  </si>
  <si>
    <t xml:space="preserve">Segments (counterpoise)</t>
  </si>
  <si>
    <t xml:space="preserve">Segments for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</si>
  <si>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</si>
  <si>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</si>
  <si>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</si>
  <si>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</si>
  <si>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</si>
  <si>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</si>
  <si>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</si>
  <si>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</si>
  <si>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</si>
  <si>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</si>
  <si>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</si>
  <si>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</si>
  <si>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</si>
  <si>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 between lowest and highest freq. Smaller = more detail, larger file.</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</si>
  <si>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</si>
  <si>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</si>
  <si>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</si>
  <si>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</si>
  <si>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</si>
  <si>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</si>
  <si>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</si>
  <si>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</si>
  <si>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</si>
  <si>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</si>
  <si>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</si>
  <si>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</si>
  <si>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</si>
  <si>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</si>
  <si>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</si>
  <si>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</si>
  <si>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</si>
  <si>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</si>
  <si>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</si>
  <si>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</si>
  <si>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</si>
  <si>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</si>
  <si>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</si>
  <si>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</si>
  <si>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</si>
  <si>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</si>
  <si>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</si>
  <si>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</si>
  <si>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</si>
  <si>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(centre segment of antenna wire tag 1).</t>
  </si>
  <si>
    <t xml:space="preserve">GN: ground type. -1=free space, 1=perfect, 2=real (Sommerfeld-Norton) with εr and σ.</t>
  </si>
  <si>
    <t xml:space="preserve">FR: linear frequency sweep. Steps = (fHigh-fLow)/step+1. Format: FR type steps 0 0 fStart fStep(MHz).</t>
  </si>
  <si>
    <t xml:space="preserve">RP: azimuth radiation pattern. 1 elevation angle (90°=horizon), 361 azimuth steps, 1° step.</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</si>
  <si>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</si>
  <si>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</si>
  <si>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</si>
  <si>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</si>
  <si>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Format: GW tag segs X1 Y1 Z1 X2 Y2 Z2 radius(m)</t>
  </si>
  <si>
    <t xml:space="preserve">GW tag=2: counterpoise VERTICAL. Drops from feedpoint height to near-ground (0.0001 m to avoid NEC2 GE singularity).</t>
  </si>
  <si>
    <t xml:space="preserve">GE: 0 = free space, 1 = ground present.</t>
  </si>
  <si>
    <t xml:space="preserve">LD type=5: wire conductivity on antenna (tag 1).</t>
  </si>
  <si>
    <t xml:space="preserve">LD type=5: wire conductivity on counterpoise (tag 2). Omitted if counterpoise length = 0.</t>
  </si>
  <si>
    <t xml:space="preserve">GN: ground type. -1=free space, 1=perfect, 2=real (Sommerfeld-Norton).</t>
  </si>
  <si>
    <t xml:space="preserve">FR: linear frequency sweep.</t>
  </si>
  <si>
    <t xml:space="preserve">RP: azimuth radiation pattern.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</si>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</sst>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solid">
        <fgColor rgb="FFF39F33"/>
        <bgColor rgb="FFFFA6A6"/>
      </patternFill>
    </fill>
    <fill>
      <patternFill patternType="solid">
        <fgColor rgb="FFFFF2CC"/>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mediumGray">
        <fgColor rgb="FF0472BE"/>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
      <patternFill patternType="solid">
        <fgColor rgb="FFFFA6A6"/>
        <bgColor rgb="FFFFC7CE"/>
      </patternFill>
    </fill>
  </fills>
  <borders count="6">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0" fillId="0" borderId="0" xfId="0" applyFont="true" applyBorder="fals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false" indent="0" shrinkToFit="false"/>
      <protection locked="true" hidden="false"/>
    </xf>
    <xf numFmtId="164" fontId="5" fillId="40" borderId="4"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true" applyAlignment="true" applyProtection="true">
      <alignment horizontal="center" vertical="center" textRotation="0" wrapText="true" indent="0" shrinkToFit="false"/>
      <protection locked="true" hidden="false"/>
    </xf>
    <xf numFmtId="164" fontId="48" fillId="42" borderId="0" xfId="0" applyFont="true" applyBorder="tru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center" vertical="center" textRotation="0" wrapText="false" indent="0" shrinkToFit="false"/>
      <protection locked="true" hidden="false"/>
    </xf>
    <xf numFmtId="164" fontId="5" fillId="40" borderId="0" xfId="0" applyFont="true" applyBorder="false" applyAlignment="true" applyProtection="true">
      <alignment horizontal="left" vertical="center" textRotation="0" wrapText="false" indent="0" shrinkToFit="false"/>
      <protection locked="true" hidden="false"/>
    </xf>
    <xf numFmtId="164" fontId="13" fillId="42" borderId="0" xfId="0" applyFont="true" applyBorder="false" applyAlignment="true" applyProtection="true">
      <alignment horizontal="center" vertical="center" textRotation="0" wrapText="false" indent="0" shrinkToFit="false"/>
      <protection locked="true" hidden="false"/>
    </xf>
    <xf numFmtId="164" fontId="13" fillId="42" borderId="0" xfId="0" applyFont="true" applyBorder="false" applyAlignment="true" applyProtection="true">
      <alignment horizontal="left" vertical="center" textRotation="0" wrapText="false" indent="0" shrinkToFit="false"/>
      <protection locked="true" hidden="false"/>
    </xf>
    <xf numFmtId="164" fontId="48" fillId="42"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13" fillId="29"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1" fillId="2" borderId="0" xfId="0" applyFont="true" applyBorder="tru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2" fillId="25" borderId="0" xfId="0" applyFont="true" applyBorder="true" applyAlignment="true" applyProtection="true">
      <alignment horizontal="center" vertical="center" textRotation="0" wrapText="true" indent="0" shrinkToFit="false"/>
      <protection locked="true" hidden="false"/>
    </xf>
    <xf numFmtId="164" fontId="53" fillId="7" borderId="0" xfId="0" applyFont="true" applyBorder="true" applyAlignment="true" applyProtection="true">
      <alignment horizontal="center" vertical="center" textRotation="0" wrapText="true" indent="0" shrinkToFit="false"/>
      <protection locked="true" hidden="false"/>
    </xf>
    <xf numFmtId="164" fontId="5" fillId="2" borderId="5"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1"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1" fillId="3" borderId="0" xfId="0" applyFont="true" applyBorder="true" applyAlignment="true" applyProtection="true">
      <alignment horizontal="center" vertical="bottom" textRotation="0" wrapText="true" indent="0" shrinkToFit="false"/>
      <protection locked="true" hidden="false"/>
    </xf>
    <xf numFmtId="164" fontId="19" fillId="44" borderId="2" xfId="0" applyFont="true" applyBorder="true" applyAlignment="true" applyProtection="true">
      <alignment horizontal="center" vertical="bottom" textRotation="0" wrapText="true" indent="0" shrinkToFit="false"/>
      <protection locked="true" hidden="false"/>
    </xf>
    <xf numFmtId="164" fontId="55" fillId="0" borderId="2" xfId="0" applyFont="true" applyBorder="true" applyAlignment="true" applyProtection="true">
      <alignment horizontal="center" vertical="bottom" textRotation="0" wrapText="true" indent="0" shrinkToFit="false"/>
      <protection locked="true" hidden="false"/>
    </xf>
    <xf numFmtId="167" fontId="55" fillId="0" borderId="2" xfId="0" applyFont="true" applyBorder="true" applyAlignment="true" applyProtection="true">
      <alignment horizontal="center" vertical="bottom" textRotation="0" wrapText="true" indent="0" shrinkToFit="false"/>
      <protection locked="true" hidden="false"/>
    </xf>
    <xf numFmtId="175" fontId="55" fillId="0" borderId="2" xfId="0" applyFont="true" applyBorder="true" applyAlignment="true" applyProtection="true">
      <alignment horizontal="center" vertical="bottom" textRotation="0" wrapText="true" indent="0" shrinkToFit="false"/>
      <protection locked="true" hidden="false"/>
    </xf>
    <xf numFmtId="164" fontId="51" fillId="6" borderId="0" xfId="0" applyFont="true" applyBorder="true" applyAlignment="true" applyProtection="true">
      <alignment horizontal="center" vertical="bottom" textRotation="0" wrapText="true" indent="0" shrinkToFit="false"/>
      <protection locked="true" hidden="false"/>
    </xf>
    <xf numFmtId="170" fontId="55" fillId="0" borderId="2" xfId="0" applyFont="true" applyBorder="true" applyAlignment="true" applyProtection="true">
      <alignment horizontal="center" vertical="bottom" textRotation="0" wrapText="true" indent="0" shrinkToFit="false"/>
      <protection locked="true" hidden="false"/>
    </xf>
    <xf numFmtId="177" fontId="55" fillId="0" borderId="2" xfId="0" applyFont="true" applyBorder="true" applyAlignment="true" applyProtection="true">
      <alignment horizontal="center" vertical="bottom" textRotation="0" wrapText="true" indent="0" shrinkToFit="false"/>
      <protection locked="true" hidden="false"/>
    </xf>
    <xf numFmtId="177" fontId="55" fillId="0" borderId="0" xfId="0" applyFont="true" applyBorder="false" applyAlignment="true" applyProtection="true">
      <alignment horizontal="center" vertical="bottom" textRotation="0" wrapText="true" indent="0" shrinkToFit="false"/>
      <protection locked="true" hidden="false"/>
    </xf>
    <xf numFmtId="170" fontId="55" fillId="0" borderId="0" xfId="0" applyFont="true" applyBorder="false" applyAlignment="true" applyProtection="true">
      <alignment horizontal="center" vertical="bottom" textRotation="0" wrapText="true" indent="0" shrinkToFit="false"/>
      <protection locked="true" hidden="false"/>
    </xf>
    <xf numFmtId="164" fontId="51" fillId="11" borderId="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true" applyAlignment="true" applyProtection="true">
      <alignment horizontal="center" vertical="bottom" textRotation="0" wrapText="true" indent="0" shrinkToFit="false"/>
      <protection locked="true" hidden="false"/>
    </xf>
    <xf numFmtId="164" fontId="51" fillId="45" borderId="2" xfId="0" applyFont="true" applyBorder="true" applyAlignment="true" applyProtection="true">
      <alignment horizontal="center" vertical="bottom" textRotation="0" wrapText="true" indent="0" shrinkToFit="false"/>
      <protection locked="true" hidden="false"/>
    </xf>
    <xf numFmtId="170" fontId="51" fillId="45" borderId="2" xfId="0" applyFont="true" applyBorder="true" applyAlignment="true" applyProtection="true">
      <alignment horizontal="center" vertical="bottom" textRotation="0" wrapText="true" indent="0" shrinkToFit="false"/>
      <protection locked="true" hidden="false"/>
    </xf>
    <xf numFmtId="177" fontId="51" fillId="13" borderId="0" xfId="0" applyFont="true" applyBorder="true" applyAlignment="true" applyProtection="true">
      <alignment horizontal="center" vertical="bottom" textRotation="0" wrapText="true" indent="0" shrinkToFit="false"/>
      <protection locked="true" hidden="false"/>
    </xf>
    <xf numFmtId="177" fontId="51" fillId="6" borderId="0" xfId="0" applyFont="true" applyBorder="true" applyAlignment="true" applyProtection="true">
      <alignment horizontal="center" vertical="bottom" textRotation="0" wrapText="true" indent="0" shrinkToFit="false"/>
      <protection locked="true" hidden="false"/>
    </xf>
    <xf numFmtId="177" fontId="51" fillId="11" borderId="0" xfId="0" applyFont="true" applyBorder="true" applyAlignment="true" applyProtection="true">
      <alignment horizontal="center" vertical="bottom" textRotation="0" wrapText="true" indent="0" shrinkToFit="false"/>
      <protection locked="true" hidden="false"/>
    </xf>
    <xf numFmtId="164" fontId="51" fillId="20" borderId="0" xfId="0" applyFont="true" applyBorder="true" applyAlignment="true" applyProtection="true">
      <alignment horizontal="center" vertical="bottom" textRotation="0" wrapText="true" indent="0" shrinkToFit="false"/>
      <protection locked="true" hidden="false"/>
    </xf>
    <xf numFmtId="164" fontId="51" fillId="8" borderId="0"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77" fontId="56" fillId="27" borderId="2" xfId="0" applyFont="true" applyBorder="true" applyAlignment="true" applyProtection="true">
      <alignment horizontal="center" vertical="bottom" textRotation="0" wrapText="true" indent="0" shrinkToFit="false"/>
      <protection locked="true" hidden="false"/>
    </xf>
    <xf numFmtId="164" fontId="56" fillId="27" borderId="2" xfId="0" applyFont="true" applyBorder="tru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7" fillId="24" borderId="2" xfId="0" applyFont="true" applyBorder="true" applyAlignment="true" applyProtection="true">
      <alignment horizontal="center" vertical="bottom" textRotation="0" wrapText="true" indent="0" shrinkToFit="false"/>
      <protection locked="true" hidden="false"/>
    </xf>
    <xf numFmtId="164" fontId="55" fillId="24" borderId="2" xfId="0" applyFont="true" applyBorder="true" applyAlignment="true" applyProtection="true">
      <alignment horizontal="center" vertical="bottom" textRotation="0" wrapText="true" indent="0" shrinkToFit="false"/>
      <protection locked="true" hidden="false"/>
    </xf>
    <xf numFmtId="170" fontId="55" fillId="24" borderId="2" xfId="0" applyFont="true" applyBorder="true" applyAlignment="true" applyProtection="true">
      <alignment horizontal="center" vertical="bottom" textRotation="0" wrapText="true" indent="0" shrinkToFit="false"/>
      <protection locked="true" hidden="false"/>
    </xf>
    <xf numFmtId="177" fontId="55" fillId="24" borderId="2" xfId="0" applyFont="true" applyBorder="true" applyAlignment="true" applyProtection="true">
      <alignment horizontal="center" vertical="bottom" textRotation="0" wrapText="true" indent="0" shrinkToFit="false"/>
      <protection locked="true" hidden="false"/>
    </xf>
    <xf numFmtId="177" fontId="55"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5" fillId="46" borderId="2" xfId="0" applyFont="true" applyBorder="true" applyAlignment="true" applyProtection="true">
      <alignment horizontal="center" vertical="bottom" textRotation="0" wrapText="true" indent="0" shrinkToFit="false"/>
      <protection locked="true" hidden="false"/>
    </xf>
    <xf numFmtId="164" fontId="23" fillId="46"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false" applyAlignment="true" applyProtection="true">
      <alignment horizontal="center" vertical="bottom" textRotation="0" wrapText="true" indent="0" shrinkToFit="false"/>
      <protection locked="true" hidden="false"/>
    </xf>
    <xf numFmtId="164" fontId="55" fillId="43" borderId="2" xfId="0" applyFont="true" applyBorder="true" applyAlignment="true" applyProtection="true">
      <alignment horizontal="center" vertical="bottom" textRotation="0" wrapText="true" indent="0" shrinkToFit="false"/>
      <protection locked="true" hidden="false"/>
    </xf>
    <xf numFmtId="170" fontId="55" fillId="43" borderId="2" xfId="0" applyFont="true" applyBorder="true" applyAlignment="true" applyProtection="true">
      <alignment horizontal="center" vertical="bottom" textRotation="0" wrapText="true" indent="0" shrinkToFit="false"/>
      <protection locked="true" hidden="false"/>
    </xf>
    <xf numFmtId="177" fontId="55" fillId="43" borderId="2" xfId="0" applyFont="true" applyBorder="true" applyAlignment="true" applyProtection="true">
      <alignment horizontal="center" vertical="bottom" textRotation="0" wrapText="true" indent="0" shrinkToFit="false"/>
      <protection locked="true" hidden="false"/>
    </xf>
    <xf numFmtId="164" fontId="23" fillId="43" borderId="2" xfId="0" applyFont="true" applyBorder="true" applyAlignment="true" applyProtection="true">
      <alignment horizontal="center" vertical="bottom" textRotation="0" wrapText="true" indent="0" shrinkToFit="false"/>
      <protection locked="true" hidden="false"/>
    </xf>
    <xf numFmtId="164" fontId="23" fillId="43" borderId="0" xfId="0" applyFont="true" applyBorder="false" applyAlignment="true" applyProtection="true">
      <alignment horizontal="center" vertical="bottom" textRotation="0" wrapText="true" indent="0" shrinkToFit="false"/>
      <protection locked="true" hidden="false"/>
    </xf>
    <xf numFmtId="164" fontId="55" fillId="46" borderId="2" xfId="0" applyFont="true" applyBorder="true" applyAlignment="true" applyProtection="true">
      <alignment horizontal="center" vertical="bottom" textRotation="0" wrapText="true" indent="0" shrinkToFit="false"/>
      <protection locked="true" hidden="false"/>
    </xf>
    <xf numFmtId="167" fontId="55" fillId="24" borderId="2" xfId="0" applyFont="true" applyBorder="true" applyAlignment="true" applyProtection="true">
      <alignment horizontal="center" vertical="bottom" textRotation="0" wrapText="true" indent="0" shrinkToFit="false"/>
      <protection locked="true" hidden="false"/>
    </xf>
    <xf numFmtId="164" fontId="55" fillId="5" borderId="2" xfId="0" applyFont="true" applyBorder="true" applyAlignment="true" applyProtection="true">
      <alignment horizontal="center" vertical="bottom" textRotation="0" wrapText="true" indent="0" shrinkToFit="false"/>
      <protection locked="true" hidden="false"/>
    </xf>
    <xf numFmtId="167" fontId="55" fillId="43"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true" applyAlignment="true" applyProtection="true">
      <alignment horizontal="center" vertical="center" textRotation="0" wrapText="true" indent="0" shrinkToFit="false"/>
      <protection locked="true" hidden="false"/>
    </xf>
    <xf numFmtId="164" fontId="58" fillId="44"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1"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BE7"/>
      <rgbColor rgb="FFF2F2F2"/>
      <rgbColor rgb="FF0000FF"/>
      <rgbColor rgb="FFFFE99A"/>
      <rgbColor rgb="FFFCE4D6"/>
      <rgbColor rgb="FFE2F1CF"/>
      <rgbColor rgb="FFB00001"/>
      <rgbColor rgb="FF006500"/>
      <rgbColor rgb="FF0000BF"/>
      <rgbColor rgb="FF778499"/>
      <rgbColor rgb="FFF5F5F5"/>
      <rgbColor rgb="FF1F5C8B"/>
      <rgbColor rgb="FFB4C7DC"/>
      <rgbColor rgb="FF7B8492"/>
      <rgbColor rgb="FFABABAB"/>
      <rgbColor rgb="FF7030A0"/>
      <rgbColor rgb="FFFFFFD7"/>
      <rgbColor rgb="FFDDEEFF"/>
      <rgbColor rgb="FF1F507C"/>
      <rgbColor rgb="FFFFCED3"/>
      <rgbColor rgb="FF0472BE"/>
      <rgbColor rgb="FFBDD7EE"/>
      <rgbColor rgb="FF1F4E79"/>
      <rgbColor rgb="FFFFF2CC"/>
      <rgbColor rgb="FFFFFACD"/>
      <rgbColor rgb="FFEDF3EB"/>
      <rgbColor rgb="FFF2F8FC"/>
      <rgbColor rgb="FF375623"/>
      <rgbColor rgb="FF3368A7"/>
      <rgbColor rgb="FFFAFAFA"/>
      <rgbColor rgb="FFEEEEEE"/>
      <rgbColor rgb="FFF0F9FF"/>
      <rgbColor rgb="FFC6EFCE"/>
      <rgbColor rgb="FFFFFFA6"/>
      <rgbColor rgb="FFAFD095"/>
      <rgbColor rgb="FFFFA6A6"/>
      <rgbColor rgb="FFD9D9D9"/>
      <rgbColor rgb="FFFFC7CE"/>
      <rgbColor rgb="FF246EB1"/>
      <rgbColor rgb="FFDDE8F0"/>
      <rgbColor rgb="FFADD08F"/>
      <rgbColor rgb="FFDDE8CB"/>
      <rgbColor rgb="FFF39F33"/>
      <rgbColor rgb="FFFFDDDE"/>
      <rgbColor rgb="FF595959"/>
      <rgbColor rgb="FF93AABE"/>
      <rgbColor rgb="FF1B3662"/>
      <rgbColor rgb="FF4A7CC4"/>
      <rgbColor rgb="FF006100"/>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23200580"/>
        <c:axId val="56405412"/>
      </c:barChart>
      <c:catAx>
        <c:axId val="2320058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05412"/>
        <c:crosses val="autoZero"/>
        <c:auto val="1"/>
        <c:lblAlgn val="ctr"/>
        <c:lblOffset val="100"/>
        <c:noMultiLvlLbl val="0"/>
      </c:catAx>
      <c:valAx>
        <c:axId val="56405412"/>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200580"/>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2867040</xdr:colOff>
      <xdr:row>71</xdr:row>
      <xdr:rowOff>100800</xdr:rowOff>
    </xdr:to>
    <xdr:graphicFrame>
      <xdr:nvGraphicFramePr>
        <xdr:cNvPr id="1" name="Chart 1"/>
        <xdr:cNvGraphicFramePr/>
      </xdr:nvGraphicFramePr>
      <xdr:xfrm>
        <a:off x="0" y="10678680"/>
        <a:ext cx="10828080" cy="4966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customFormat="false" ht="13.5" hidden="false" customHeight="true" outlineLevel="0" collapsed="false"/>
    <row r="1060" customFormat="false" ht="13.5" hidden="false" customHeight="true" outlineLevel="0" collapsed="false"/>
    <row r="1061" customFormat="false" ht="13.5" hidden="false" customHeight="true" outlineLevel="0" collapsed="false"/>
    <row r="1062" customFormat="false" ht="13.5" hidden="false" customHeight="true" outlineLevel="0" collapsed="false"/>
    <row r="1063" customFormat="false" ht="13.5" hidden="false" customHeight="true" outlineLevel="0" collapsed="false"/>
    <row r="1064" customFormat="false" ht="13.5" hidden="false" customHeight="true" outlineLevel="0" collapsed="false"/>
    <row r="1065" customFormat="false" ht="13.5" hidden="false" customHeight="true" outlineLevel="0" collapsed="false"/>
    <row r="1066" customFormat="false" ht="13.5" hidden="false" customHeight="true" outlineLevel="0" collapsed="false"/>
    <row r="1067" customFormat="false" ht="13.5" hidden="false" customHeight="true" outlineLevel="0" collapsed="false"/>
    <row r="1068" customFormat="false" ht="13.5" hidden="false" customHeight="true" outlineLevel="0" collapsed="false"/>
    <row r="1069" customFormat="false" ht="13.5" hidden="false" customHeight="true" outlineLevel="0" collapsed="false"/>
    <row r="1070" customFormat="false" ht="13.5" hidden="false" customHeight="true" outlineLevel="0" collapsed="false"/>
    <row r="1071" customFormat="false" ht="13.5" hidden="false" customHeight="true" outlineLevel="0" collapsed="false"/>
    <row r="1072" customFormat="false" ht="13.5" hidden="false" customHeight="true" outlineLevel="0" collapsed="false"/>
    <row r="1073" customFormat="false" ht="13.5" hidden="false" customHeight="true" outlineLevel="0" collapsed="false"/>
    <row r="1074" customFormat="false" ht="13.5" hidden="false" customHeight="true" outlineLevel="0" collapsed="false"/>
    <row r="1075" customFormat="false" ht="13.5" hidden="false" customHeight="true" outlineLevel="0" collapsed="false"/>
    <row r="1076" customFormat="false" ht="13.5" hidden="false" customHeight="true" outlineLevel="0" collapsed="false"/>
    <row r="1077" customFormat="false" ht="13.5" hidden="false" customHeight="true" outlineLevel="0" collapsed="false"/>
    <row r="1078" customFormat="false" ht="13.5" hidden="false" customHeight="true" outlineLevel="0" collapsed="false"/>
    <row r="1079" customFormat="false" ht="13.5" hidden="false" customHeight="true" outlineLevel="0" collapsed="false"/>
    <row r="1080" customFormat="false" ht="13.5" hidden="false" customHeight="true" outlineLevel="0" collapsed="false"/>
    <row r="1081" customFormat="fals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22.2380070368203</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22.2380070368203</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999.037461384147</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XFD6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29" activeCellId="0" sqref="B29"/>
    </sheetView>
  </sheetViews>
  <sheetFormatPr defaultColWidth="8.6796875" defaultRowHeight="15" customHeight="false" zeroHeight="false" outlineLevelRow="0" outlineLevelCol="0"/>
  <cols>
    <col collapsed="false" customWidth="true" hidden="false" outlineLevel="0" max="1" min="1" style="1" width="73.67"/>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371</v>
      </c>
      <c r="B4" s="216"/>
      <c r="C4" s="216"/>
      <c r="D4" s="216"/>
      <c r="E4" s="216"/>
      <c r="F4" s="216"/>
      <c r="G4" s="216"/>
      <c r="H4" s="216"/>
    </row>
    <row r="5" customFormat="false" ht="15" hidden="false" customHeight="false" outlineLevel="0" collapsed="false">
      <c r="A5" s="217" t="s">
        <v>372</v>
      </c>
      <c r="B5" s="218" t="n">
        <f aca="false">INDEX(Calculator!$B$29:$B$38,E5)</f>
        <v>13.3</v>
      </c>
      <c r="C5" s="219" t="s">
        <v>79</v>
      </c>
      <c r="D5" s="220" t="s">
        <v>373</v>
      </c>
      <c r="E5" s="221" t="n">
        <v>1</v>
      </c>
      <c r="F5" s="222" t="s">
        <v>374</v>
      </c>
      <c r="G5" s="223" t="str">
        <f aca="false">INDEX(Calculator!$E$29:$E$38,E5)</f>
        <v>★★★ EXCELLENT</v>
      </c>
      <c r="H5" s="224" t="str">
        <f aca="false">IFERROR("Score "&amp;TEXT(INDEX(Calculator!$D$29:$D$38,E5),"0.000")&amp;"  ·  "&amp;INDEX(Calculator!$G$29:$G$38,E5),"")</f>
        <v>Score 0.153  ·  Portable / SOTA</v>
      </c>
    </row>
    <row r="6" customFormat="false" ht="15" hidden="false" customHeight="true" outlineLevel="0" collapsed="false">
      <c r="A6" s="217" t="s">
        <v>78</v>
      </c>
      <c r="B6" s="218" t="n">
        <f aca="false">Calculator!D25</f>
        <v>9.96503496503497</v>
      </c>
      <c r="C6" s="219" t="s">
        <v>79</v>
      </c>
      <c r="D6" s="225" t="s">
        <v>375</v>
      </c>
      <c r="E6" s="225"/>
      <c r="F6" s="225"/>
      <c r="G6" s="225"/>
      <c r="H6" s="225"/>
    </row>
    <row r="7" customFormat="false" ht="15" hidden="false" customHeight="true" outlineLevel="0" collapsed="false">
      <c r="A7" s="217" t="s">
        <v>376</v>
      </c>
      <c r="B7" s="226" t="n">
        <v>5</v>
      </c>
      <c r="C7" s="219" t="s">
        <v>79</v>
      </c>
      <c r="D7" s="225" t="s">
        <v>377</v>
      </c>
      <c r="E7" s="225"/>
      <c r="F7" s="225"/>
      <c r="G7" s="225"/>
      <c r="H7" s="225"/>
    </row>
    <row r="8" customFormat="false" ht="15" hidden="false" customHeight="true" outlineLevel="0" collapsed="false">
      <c r="A8" s="217" t="s">
        <v>241</v>
      </c>
      <c r="B8" s="226" t="n">
        <v>1</v>
      </c>
      <c r="C8" s="219" t="s">
        <v>122</v>
      </c>
      <c r="D8" s="225" t="s">
        <v>378</v>
      </c>
      <c r="E8" s="225"/>
      <c r="F8" s="225"/>
      <c r="G8" s="225"/>
      <c r="H8" s="225"/>
    </row>
    <row r="9" customFormat="false" ht="15" hidden="false" customHeight="true" outlineLevel="0" collapsed="false">
      <c r="A9" s="217" t="s">
        <v>379</v>
      </c>
      <c r="B9" s="226" t="n">
        <v>58000000</v>
      </c>
      <c r="C9" s="219" t="s">
        <v>380</v>
      </c>
      <c r="D9" s="225" t="s">
        <v>381</v>
      </c>
      <c r="E9" s="225"/>
      <c r="F9" s="225"/>
      <c r="G9" s="225"/>
      <c r="H9" s="225"/>
    </row>
    <row r="10" customFormat="false" ht="15" hidden="false" customHeight="true" outlineLevel="0" collapsed="false">
      <c r="A10" s="217" t="s">
        <v>382</v>
      </c>
      <c r="B10" s="227" t="n">
        <f aca="false">MAX(11,2*INT(B5*B15/30/2)+1)</f>
        <v>11</v>
      </c>
      <c r="C10" s="219"/>
      <c r="D10" s="225" t="s">
        <v>383</v>
      </c>
      <c r="E10" s="225"/>
      <c r="F10" s="225"/>
      <c r="G10" s="225"/>
      <c r="H10" s="225"/>
    </row>
    <row r="11" customFormat="false" ht="15" hidden="false" customHeight="true" outlineLevel="0" collapsed="false">
      <c r="A11" s="217" t="s">
        <v>384</v>
      </c>
      <c r="B11" s="227" t="n">
        <f aca="false">IF(B6&gt;0,MAX(7,2*INT(B6*B15/30/2)+1),0)</f>
        <v>7</v>
      </c>
      <c r="C11" s="219"/>
      <c r="D11" s="225" t="s">
        <v>385</v>
      </c>
      <c r="E11" s="225"/>
      <c r="F11" s="225"/>
      <c r="G11" s="225"/>
      <c r="H11" s="225"/>
    </row>
    <row r="12" customFormat="false" ht="15" hidden="false" customHeight="true" outlineLevel="0" collapsed="false">
      <c r="A12" s="217" t="s">
        <v>386</v>
      </c>
      <c r="B12" s="226" t="s">
        <v>387</v>
      </c>
      <c r="C12" s="219"/>
      <c r="D12" s="225" t="s">
        <v>388</v>
      </c>
      <c r="E12" s="225"/>
      <c r="F12" s="225"/>
      <c r="G12" s="225"/>
      <c r="H12" s="225"/>
    </row>
    <row r="13" customFormat="false" ht="15" hidden="false" customHeight="true" outlineLevel="0" collapsed="false">
      <c r="A13" s="217" t="s">
        <v>389</v>
      </c>
      <c r="B13" s="226" t="n">
        <v>0.005</v>
      </c>
      <c r="C13" s="219" t="s">
        <v>380</v>
      </c>
      <c r="D13" s="225" t="s">
        <v>390</v>
      </c>
      <c r="E13" s="225"/>
      <c r="F13" s="225"/>
      <c r="G13" s="225"/>
      <c r="H13" s="225"/>
    </row>
    <row r="14" customFormat="false" ht="15" hidden="false" customHeight="true" outlineLevel="0" collapsed="false">
      <c r="A14" s="217" t="s">
        <v>391</v>
      </c>
      <c r="B14" s="226" t="n">
        <v>13</v>
      </c>
      <c r="C14" s="219" t="s">
        <v>392</v>
      </c>
      <c r="D14" s="225" t="s">
        <v>393</v>
      </c>
      <c r="E14" s="225"/>
      <c r="F14" s="225"/>
      <c r="G14" s="225"/>
      <c r="H14" s="225"/>
    </row>
    <row r="15" customFormat="false" ht="15" hidden="false" customHeight="true" outlineLevel="0" collapsed="false">
      <c r="A15" s="217" t="s">
        <v>394</v>
      </c>
      <c r="B15" s="227" t="n">
        <f aca="false">IFERROR(SUMPRODUCT(MAX((Calculator!E12:E22="YES")*Calculator!C12:C22)),28)</f>
        <v>14.35</v>
      </c>
      <c r="C15" s="219" t="s">
        <v>172</v>
      </c>
      <c r="D15" s="225" t="s">
        <v>395</v>
      </c>
      <c r="E15" s="225"/>
      <c r="F15" s="225"/>
      <c r="G15" s="225"/>
      <c r="H15" s="225"/>
    </row>
    <row r="16" customFormat="false" ht="15" hidden="false" customHeight="true" outlineLevel="0" collapsed="false">
      <c r="A16" s="217" t="s">
        <v>396</v>
      </c>
      <c r="B16" s="227" t="n">
        <f aca="false">IFERROR(SUMPRODUCT(MIN(IF(Calculator!E12:E22="YES",Calculator!B12:B22,1000000000))),7)</f>
        <v>7</v>
      </c>
      <c r="C16" s="219" t="s">
        <v>172</v>
      </c>
      <c r="D16" s="225" t="s">
        <v>397</v>
      </c>
      <c r="E16" s="225"/>
      <c r="F16" s="225"/>
      <c r="G16" s="225"/>
      <c r="H16" s="225"/>
    </row>
    <row r="17" customFormat="false" ht="15" hidden="false" customHeight="true" outlineLevel="0" collapsed="false">
      <c r="A17" s="217" t="s">
        <v>398</v>
      </c>
      <c r="B17" s="226" t="n">
        <v>0.5</v>
      </c>
      <c r="C17" s="219" t="s">
        <v>172</v>
      </c>
      <c r="D17" s="225" t="s">
        <v>399</v>
      </c>
      <c r="E17" s="225"/>
      <c r="F17" s="225"/>
      <c r="G17" s="225"/>
      <c r="H17" s="225"/>
    </row>
    <row r="18" customFormat="false" ht="15" hidden="false" customHeight="true" outlineLevel="0" collapsed="false">
      <c r="A18" s="217" t="s">
        <v>400</v>
      </c>
      <c r="B18" s="226" t="n">
        <v>50</v>
      </c>
      <c r="C18" s="219" t="s">
        <v>176</v>
      </c>
      <c r="D18" s="225" t="s">
        <v>401</v>
      </c>
      <c r="E18" s="225"/>
      <c r="F18" s="225"/>
      <c r="G18" s="225"/>
      <c r="H18" s="225"/>
    </row>
    <row r="19" customFormat="false" ht="15" hidden="false" customHeight="true" outlineLevel="0" collapsed="false">
      <c r="A19" s="217" t="s">
        <v>402</v>
      </c>
      <c r="B19" s="226" t="n">
        <v>100</v>
      </c>
      <c r="C19" s="219" t="s">
        <v>205</v>
      </c>
      <c r="D19" s="225" t="s">
        <v>403</v>
      </c>
      <c r="E19" s="225"/>
      <c r="F19" s="225"/>
      <c r="G19" s="225"/>
      <c r="H19" s="225"/>
    </row>
    <row r="20" customFormat="false" ht="15" hidden="false" customHeight="false" outlineLevel="0" collapsed="false">
      <c r="A20" s="217"/>
      <c r="B20" s="228"/>
      <c r="C20" s="219"/>
      <c r="D20" s="225"/>
      <c r="E20" s="225"/>
      <c r="F20" s="225"/>
      <c r="G20" s="225"/>
      <c r="H20" s="225"/>
    </row>
    <row r="21" customFormat="false" ht="15" hidden="false" customHeight="false" outlineLevel="0" collapsed="false">
      <c r="A21" s="229" t="s">
        <v>404</v>
      </c>
      <c r="B21" s="229"/>
      <c r="C21" s="229"/>
      <c r="D21" s="229"/>
      <c r="E21" s="229"/>
      <c r="F21" s="229"/>
      <c r="G21" s="229"/>
      <c r="H21" s="229"/>
      <c r="L21" s="0"/>
      <c r="M21" s="0"/>
      <c r="N21" s="0"/>
      <c r="O21" s="0"/>
      <c r="P21" s="0"/>
      <c r="Q21" s="0"/>
      <c r="R21" s="0"/>
      <c r="S21" s="0"/>
      <c r="T21" s="0"/>
      <c r="U21" s="0"/>
      <c r="V21" s="0"/>
      <c r="W21" s="0"/>
      <c r="X21" s="0"/>
      <c r="Y21" s="0"/>
      <c r="Z21" s="0"/>
      <c r="AA21" s="0"/>
      <c r="AB21" s="0"/>
      <c r="AC21" s="0"/>
      <c r="AD21" s="0"/>
      <c r="AE21" s="0"/>
      <c r="AF21" s="0"/>
      <c r="AG21" s="0"/>
      <c r="AH21" s="0"/>
      <c r="AI21" s="0"/>
      <c r="AJ21" s="0"/>
      <c r="AK21" s="0"/>
      <c r="AL21" s="0"/>
      <c r="AM21" s="0"/>
      <c r="AN21" s="0"/>
      <c r="AO21" s="0"/>
      <c r="AP21" s="0"/>
      <c r="AQ21" s="0"/>
      <c r="AR21" s="0"/>
      <c r="AS21" s="0"/>
      <c r="AT21" s="0"/>
      <c r="AU21" s="0"/>
      <c r="AV21" s="0"/>
      <c r="AW21" s="0"/>
      <c r="AX21" s="0"/>
      <c r="AY21" s="0"/>
      <c r="AZ21" s="0"/>
      <c r="BA21" s="0"/>
      <c r="BB21" s="0"/>
      <c r="BC21" s="0"/>
      <c r="BD21" s="0"/>
      <c r="BE21" s="0"/>
      <c r="BF21" s="0"/>
      <c r="BG21" s="0"/>
      <c r="BH21" s="0"/>
      <c r="BI21" s="0"/>
      <c r="BJ21" s="0"/>
      <c r="BK21" s="0"/>
      <c r="BL21" s="0"/>
      <c r="BM21" s="0"/>
      <c r="BN21" s="0"/>
      <c r="BO21" s="0"/>
      <c r="BP21" s="0"/>
      <c r="BQ21" s="0"/>
      <c r="BR21" s="0"/>
      <c r="BS21" s="0"/>
      <c r="BT21" s="0"/>
      <c r="BU21" s="0"/>
      <c r="BV21" s="0"/>
      <c r="BW21" s="0"/>
      <c r="BX21" s="0"/>
      <c r="BY21" s="0"/>
      <c r="BZ21" s="0"/>
      <c r="CA21" s="0"/>
      <c r="CB21" s="0"/>
      <c r="CC21" s="0"/>
      <c r="CD21" s="0"/>
      <c r="CE21" s="0"/>
      <c r="CF21" s="0"/>
      <c r="CG21" s="0"/>
      <c r="CH21" s="0"/>
      <c r="CI21" s="0"/>
      <c r="CJ21" s="0"/>
      <c r="CK21" s="0"/>
      <c r="CL21" s="0"/>
      <c r="CM21" s="0"/>
      <c r="CN21" s="0"/>
      <c r="CO21" s="0"/>
      <c r="CP21" s="0"/>
      <c r="CQ21" s="0"/>
      <c r="CR21" s="0"/>
      <c r="CS21" s="0"/>
      <c r="CT21" s="0"/>
      <c r="CU21" s="0"/>
      <c r="CV21" s="0"/>
      <c r="CW21" s="0"/>
      <c r="CX21" s="0"/>
      <c r="CY21" s="0"/>
      <c r="CZ21" s="0"/>
      <c r="DA21" s="0"/>
      <c r="DB21" s="0"/>
      <c r="DC21" s="0"/>
      <c r="DD21" s="0"/>
      <c r="DE21" s="0"/>
      <c r="DF21" s="0"/>
      <c r="DG21" s="0"/>
      <c r="DH21" s="0"/>
      <c r="DI21" s="0"/>
      <c r="DJ21" s="0"/>
      <c r="DK21" s="0"/>
      <c r="DL21" s="0"/>
      <c r="DM21" s="0"/>
      <c r="DN21" s="0"/>
      <c r="DO21" s="0"/>
      <c r="DP21" s="0"/>
      <c r="DQ21" s="0"/>
      <c r="DR21" s="0"/>
      <c r="DS21" s="0"/>
      <c r="DT21" s="0"/>
      <c r="DU21" s="0"/>
      <c r="DV21" s="0"/>
      <c r="DW21" s="0"/>
      <c r="DX21" s="0"/>
      <c r="DY21" s="0"/>
      <c r="DZ21" s="0"/>
      <c r="EA21" s="0"/>
      <c r="EB21" s="0"/>
      <c r="EC21" s="0"/>
      <c r="ED21" s="0"/>
      <c r="EE21" s="0"/>
      <c r="EF21" s="0"/>
      <c r="EG21" s="0"/>
      <c r="EH21" s="0"/>
      <c r="EI21" s="0"/>
      <c r="EJ21" s="0"/>
      <c r="EK21" s="0"/>
      <c r="EL21" s="0"/>
      <c r="EM21" s="0"/>
      <c r="EN21" s="0"/>
      <c r="EO21" s="0"/>
      <c r="EP21" s="0"/>
      <c r="EQ21" s="0"/>
      <c r="ER21" s="0"/>
      <c r="ES21" s="0"/>
      <c r="ET21" s="0"/>
      <c r="EU21" s="0"/>
      <c r="EV21" s="0"/>
      <c r="EW21" s="0"/>
      <c r="EX21" s="0"/>
      <c r="EY21" s="0"/>
      <c r="EZ21" s="0"/>
      <c r="FA21" s="0"/>
      <c r="FB21" s="0"/>
      <c r="FC21" s="0"/>
      <c r="FD21" s="0"/>
      <c r="FE21" s="0"/>
      <c r="FF21" s="0"/>
      <c r="FG21" s="0"/>
      <c r="FH21" s="0"/>
      <c r="FI21" s="0"/>
      <c r="FJ21" s="0"/>
      <c r="FK21" s="0"/>
      <c r="FL21" s="0"/>
      <c r="FM21" s="0"/>
      <c r="FN21" s="0"/>
      <c r="FO21" s="0"/>
      <c r="FP21" s="0"/>
      <c r="FQ21" s="0"/>
      <c r="FR21" s="0"/>
      <c r="FS21" s="0"/>
      <c r="FT21" s="0"/>
      <c r="FU21" s="0"/>
      <c r="FV21" s="0"/>
      <c r="FW21" s="0"/>
      <c r="FX21" s="0"/>
      <c r="FY21" s="0"/>
      <c r="FZ21" s="0"/>
      <c r="GA21" s="0"/>
      <c r="GB21" s="0"/>
      <c r="GC21" s="0"/>
      <c r="GD21" s="0"/>
      <c r="GE21" s="0"/>
      <c r="GF21" s="0"/>
      <c r="GG21" s="0"/>
      <c r="GH21" s="0"/>
      <c r="GI21" s="0"/>
      <c r="GJ21" s="0"/>
      <c r="GK21" s="0"/>
      <c r="GL21" s="0"/>
      <c r="GM21" s="0"/>
      <c r="GN21" s="0"/>
      <c r="GO21" s="0"/>
      <c r="GP21" s="0"/>
      <c r="GQ21" s="0"/>
      <c r="GR21" s="0"/>
      <c r="GS21" s="0"/>
      <c r="GT21" s="0"/>
      <c r="GU21" s="0"/>
      <c r="GV21" s="0"/>
      <c r="GW21" s="0"/>
      <c r="GX21" s="0"/>
      <c r="GY21" s="0"/>
      <c r="GZ21" s="0"/>
      <c r="HA21" s="0"/>
      <c r="HB21" s="0"/>
      <c r="HC21" s="0"/>
      <c r="HD21" s="0"/>
      <c r="HE21" s="0"/>
      <c r="HF21" s="0"/>
      <c r="HG21" s="0"/>
      <c r="HH21" s="0"/>
      <c r="HI21" s="0"/>
      <c r="HJ21" s="0"/>
      <c r="HK21" s="0"/>
      <c r="HL21" s="0"/>
      <c r="HM21" s="0"/>
      <c r="HN21" s="0"/>
      <c r="HO21" s="0"/>
      <c r="HP21" s="0"/>
      <c r="HQ21" s="0"/>
      <c r="HR21" s="0"/>
      <c r="HS21" s="0"/>
      <c r="HT21" s="0"/>
      <c r="HU21" s="0"/>
      <c r="HV21" s="0"/>
      <c r="HW21" s="0"/>
      <c r="HX21" s="0"/>
      <c r="HY21" s="0"/>
      <c r="HZ21" s="0"/>
      <c r="IA21" s="0"/>
      <c r="IB21" s="0"/>
      <c r="IC21" s="0"/>
      <c r="ID21" s="0"/>
      <c r="IE21" s="0"/>
      <c r="IF21" s="0"/>
      <c r="IG21" s="0"/>
      <c r="IH21" s="0"/>
      <c r="II21" s="0"/>
      <c r="IJ21" s="0"/>
      <c r="IK21" s="0"/>
      <c r="IL21" s="0"/>
      <c r="IM21" s="0"/>
      <c r="IN21" s="0"/>
      <c r="IO21" s="0"/>
      <c r="IP21" s="0"/>
      <c r="IQ21" s="0"/>
      <c r="IR21" s="0"/>
      <c r="IS21" s="0"/>
      <c r="IT21" s="0"/>
      <c r="IU21" s="0"/>
      <c r="IV21" s="0"/>
      <c r="IW21" s="0"/>
      <c r="IX21" s="0"/>
      <c r="IY21" s="0"/>
      <c r="IZ21" s="0"/>
      <c r="JA21" s="0"/>
      <c r="JB21" s="0"/>
      <c r="JC21" s="0"/>
      <c r="JD21" s="0"/>
      <c r="JE21" s="0"/>
      <c r="JF21" s="0"/>
      <c r="JG21" s="0"/>
      <c r="JH21" s="0"/>
      <c r="JI21" s="0"/>
      <c r="JJ21" s="0"/>
      <c r="JK21" s="0"/>
      <c r="JL21" s="0"/>
      <c r="JM21" s="0"/>
      <c r="JN21" s="0"/>
      <c r="JO21" s="0"/>
      <c r="JP21" s="0"/>
      <c r="JQ21" s="0"/>
      <c r="JR21" s="0"/>
      <c r="JS21" s="0"/>
      <c r="JT21" s="0"/>
      <c r="JU21" s="0"/>
      <c r="JV21" s="0"/>
      <c r="JW21" s="0"/>
      <c r="JX21" s="0"/>
      <c r="JY21" s="0"/>
      <c r="JZ21" s="0"/>
      <c r="KA21" s="0"/>
      <c r="KB21" s="0"/>
      <c r="KC21" s="0"/>
      <c r="KD21" s="0"/>
      <c r="KE21" s="0"/>
      <c r="KF21" s="0"/>
      <c r="KG21" s="0"/>
      <c r="KH21" s="0"/>
      <c r="KI21" s="0"/>
      <c r="KJ21" s="0"/>
      <c r="KK21" s="0"/>
      <c r="KL21" s="0"/>
      <c r="KM21" s="0"/>
      <c r="KN21" s="0"/>
      <c r="KO21" s="0"/>
      <c r="KP21" s="0"/>
      <c r="KQ21" s="0"/>
      <c r="KR21" s="0"/>
      <c r="KS21" s="0"/>
      <c r="KT21" s="0"/>
      <c r="KU21" s="0"/>
      <c r="KV21" s="0"/>
      <c r="KW21" s="0"/>
      <c r="KX21" s="0"/>
      <c r="KY21" s="0"/>
      <c r="KZ21" s="0"/>
      <c r="LA21" s="0"/>
      <c r="LB21" s="0"/>
      <c r="LC21" s="0"/>
      <c r="LD21" s="0"/>
      <c r="LE21" s="0"/>
      <c r="LF21" s="0"/>
      <c r="LG21" s="0"/>
      <c r="LH21" s="0"/>
      <c r="LI21" s="0"/>
      <c r="LJ21" s="0"/>
      <c r="LK21" s="0"/>
      <c r="LL21" s="0"/>
      <c r="LM21" s="0"/>
      <c r="LN21" s="0"/>
      <c r="LO21" s="0"/>
      <c r="LP21" s="0"/>
      <c r="LQ21" s="0"/>
      <c r="LR21" s="0"/>
      <c r="LS21" s="0"/>
      <c r="LT21" s="0"/>
      <c r="LU21" s="0"/>
      <c r="LV21" s="0"/>
      <c r="LW21" s="0"/>
      <c r="LX21" s="0"/>
      <c r="LY21" s="0"/>
      <c r="LZ21" s="0"/>
      <c r="MA21" s="0"/>
      <c r="MB21" s="0"/>
      <c r="MC21" s="0"/>
      <c r="MD21" s="0"/>
      <c r="ME21" s="0"/>
      <c r="MF21" s="0"/>
      <c r="MG21" s="0"/>
      <c r="MH21" s="0"/>
      <c r="MI21" s="0"/>
      <c r="MJ21" s="0"/>
      <c r="MK21" s="0"/>
      <c r="ML21" s="0"/>
      <c r="MM21" s="0"/>
      <c r="MN21" s="0"/>
      <c r="MO21" s="0"/>
      <c r="MP21" s="0"/>
      <c r="MQ21" s="0"/>
      <c r="MR21" s="0"/>
      <c r="MS21" s="0"/>
      <c r="MT21" s="0"/>
      <c r="MU21" s="0"/>
      <c r="MV21" s="0"/>
      <c r="MW21" s="0"/>
      <c r="MX21" s="0"/>
      <c r="MY21" s="0"/>
      <c r="MZ21" s="0"/>
      <c r="NA21" s="0"/>
      <c r="NB21" s="0"/>
      <c r="NC21" s="0"/>
      <c r="ND21" s="0"/>
      <c r="NE21" s="0"/>
      <c r="NF21" s="0"/>
      <c r="NG21" s="0"/>
      <c r="NH21" s="0"/>
      <c r="NI21" s="0"/>
      <c r="NJ21" s="0"/>
      <c r="NK21" s="0"/>
      <c r="NL21" s="0"/>
      <c r="NM21" s="0"/>
      <c r="NN21" s="0"/>
      <c r="NO21" s="0"/>
      <c r="NP21" s="0"/>
      <c r="NQ21" s="0"/>
      <c r="NR21" s="0"/>
      <c r="NS21" s="0"/>
      <c r="NT21" s="0"/>
      <c r="NU21" s="0"/>
      <c r="NV21" s="0"/>
      <c r="NW21" s="0"/>
      <c r="NX21" s="0"/>
      <c r="NY21" s="0"/>
      <c r="NZ21" s="0"/>
      <c r="OA21" s="0"/>
      <c r="OB21" s="0"/>
      <c r="OC21" s="0"/>
      <c r="OD21" s="0"/>
      <c r="OE21" s="0"/>
      <c r="OF21" s="0"/>
      <c r="OG21" s="0"/>
      <c r="OH21" s="0"/>
      <c r="OI21" s="0"/>
      <c r="OJ21" s="0"/>
      <c r="OK21" s="0"/>
      <c r="OL21" s="0"/>
      <c r="OM21" s="0"/>
      <c r="ON21" s="0"/>
      <c r="OO21" s="0"/>
      <c r="OP21" s="0"/>
      <c r="OQ21" s="0"/>
      <c r="OR21" s="0"/>
      <c r="OS21" s="0"/>
      <c r="OT21" s="0"/>
      <c r="OU21" s="0"/>
      <c r="OV21" s="0"/>
      <c r="OW21" s="0"/>
      <c r="OX21" s="0"/>
      <c r="OY21" s="0"/>
      <c r="OZ21" s="0"/>
      <c r="PA21" s="0"/>
      <c r="PB21" s="0"/>
      <c r="PC21" s="0"/>
      <c r="PD21" s="0"/>
      <c r="PE21" s="0"/>
      <c r="PF21" s="0"/>
      <c r="PG21" s="0"/>
      <c r="PH21" s="0"/>
      <c r="PI21" s="0"/>
      <c r="PJ21" s="0"/>
      <c r="PK21" s="0"/>
      <c r="PL21" s="0"/>
      <c r="PM21" s="0"/>
      <c r="PN21" s="0"/>
      <c r="PO21" s="0"/>
      <c r="PP21" s="0"/>
      <c r="PQ21" s="0"/>
      <c r="PR21" s="0"/>
      <c r="PS21" s="0"/>
      <c r="PT21" s="0"/>
      <c r="PU21" s="0"/>
      <c r="PV21" s="0"/>
      <c r="PW21" s="0"/>
      <c r="PX21" s="0"/>
      <c r="PY21" s="0"/>
      <c r="PZ21" s="0"/>
      <c r="QA21" s="0"/>
      <c r="QB21" s="0"/>
      <c r="QC21" s="0"/>
      <c r="QD21" s="0"/>
      <c r="QE21" s="0"/>
      <c r="QF21" s="0"/>
      <c r="QG21" s="0"/>
      <c r="QH21" s="0"/>
      <c r="QI21" s="0"/>
      <c r="QJ21" s="0"/>
      <c r="QK21" s="0"/>
      <c r="QL21" s="0"/>
      <c r="QM21" s="0"/>
      <c r="QN21" s="0"/>
      <c r="QO21" s="0"/>
      <c r="QP21" s="0"/>
      <c r="QQ21" s="0"/>
      <c r="QR21" s="0"/>
      <c r="QS21" s="0"/>
      <c r="QT21" s="0"/>
      <c r="QU21" s="0"/>
      <c r="QV21" s="0"/>
      <c r="QW21" s="0"/>
      <c r="QX21" s="0"/>
      <c r="QY21" s="0"/>
      <c r="QZ21" s="0"/>
      <c r="RA21" s="0"/>
      <c r="RB21" s="0"/>
      <c r="RC21" s="0"/>
      <c r="RD21" s="0"/>
      <c r="RE21" s="0"/>
      <c r="RF21" s="0"/>
      <c r="RG21" s="0"/>
      <c r="RH21" s="0"/>
      <c r="RI21" s="0"/>
      <c r="RJ21" s="0"/>
      <c r="RK21" s="0"/>
      <c r="RL21" s="0"/>
      <c r="RM21" s="0"/>
      <c r="RN21" s="0"/>
      <c r="RO21" s="0"/>
      <c r="RP21" s="0"/>
      <c r="RQ21" s="0"/>
      <c r="RR21" s="0"/>
      <c r="RS21" s="0"/>
      <c r="RT21" s="0"/>
      <c r="RU21" s="0"/>
      <c r="RV21" s="0"/>
      <c r="RW21" s="0"/>
      <c r="RX21" s="0"/>
      <c r="RY21" s="0"/>
      <c r="RZ21" s="0"/>
      <c r="SA21" s="0"/>
      <c r="SB21" s="0"/>
      <c r="SC21" s="0"/>
      <c r="SD21" s="0"/>
      <c r="SE21" s="0"/>
      <c r="SF21" s="0"/>
      <c r="SG21" s="0"/>
      <c r="SH21" s="0"/>
      <c r="SI21" s="0"/>
      <c r="SJ21" s="0"/>
      <c r="SK21" s="0"/>
      <c r="SL21" s="0"/>
      <c r="SM21" s="0"/>
      <c r="SN21" s="0"/>
      <c r="SO21" s="0"/>
      <c r="SP21" s="0"/>
      <c r="SQ21" s="0"/>
      <c r="SR21" s="0"/>
      <c r="SS21" s="0"/>
      <c r="ST21" s="0"/>
      <c r="SU21" s="0"/>
      <c r="SV21" s="0"/>
      <c r="SW21" s="0"/>
      <c r="SX21" s="0"/>
      <c r="SY21" s="0"/>
      <c r="SZ21" s="0"/>
      <c r="TA21" s="0"/>
      <c r="TB21" s="0"/>
      <c r="TC21" s="0"/>
      <c r="TD21" s="0"/>
      <c r="TE21" s="0"/>
      <c r="TF21" s="0"/>
      <c r="TG21" s="0"/>
      <c r="TH21" s="0"/>
      <c r="TI21" s="0"/>
      <c r="TJ21" s="0"/>
      <c r="TK21" s="0"/>
      <c r="TL21" s="0"/>
      <c r="TM21" s="0"/>
      <c r="TN21" s="0"/>
      <c r="TO21" s="0"/>
      <c r="TP21" s="0"/>
      <c r="TQ21" s="0"/>
      <c r="TR21" s="0"/>
      <c r="TS21" s="0"/>
      <c r="TT21" s="0"/>
      <c r="TU21" s="0"/>
      <c r="TV21" s="0"/>
      <c r="TW21" s="0"/>
      <c r="TX21" s="0"/>
      <c r="TY21" s="0"/>
      <c r="TZ21" s="0"/>
      <c r="UA21" s="0"/>
      <c r="UB21" s="0"/>
      <c r="UC21" s="0"/>
      <c r="UD21" s="0"/>
      <c r="UE21" s="0"/>
      <c r="UF21" s="0"/>
      <c r="UG21" s="0"/>
      <c r="UH21" s="0"/>
      <c r="UI21" s="0"/>
      <c r="UJ21" s="0"/>
      <c r="UK21" s="0"/>
      <c r="UL21" s="0"/>
      <c r="UM21" s="0"/>
      <c r="UN21" s="0"/>
      <c r="UO21" s="0"/>
      <c r="UP21" s="0"/>
      <c r="UQ21" s="0"/>
      <c r="UR21" s="0"/>
      <c r="US21" s="0"/>
      <c r="UT21" s="0"/>
      <c r="UU21" s="0"/>
      <c r="UV21" s="0"/>
      <c r="UW21" s="0"/>
      <c r="UX21" s="0"/>
      <c r="UY21" s="0"/>
      <c r="UZ21" s="0"/>
      <c r="VA21" s="0"/>
      <c r="VB21" s="0"/>
      <c r="VC21" s="0"/>
      <c r="VD21" s="0"/>
      <c r="VE21" s="0"/>
      <c r="VF21" s="0"/>
      <c r="VG21" s="0"/>
      <c r="VH21" s="0"/>
      <c r="VI21" s="0"/>
      <c r="VJ21" s="0"/>
      <c r="VK21" s="0"/>
      <c r="VL21" s="0"/>
      <c r="VM21" s="0"/>
      <c r="VN21" s="0"/>
      <c r="VO21" s="0"/>
      <c r="VP21" s="0"/>
      <c r="VQ21" s="0"/>
      <c r="VR21" s="0"/>
      <c r="VS21" s="0"/>
      <c r="VT21" s="0"/>
      <c r="VU21" s="0"/>
      <c r="VV21" s="0"/>
      <c r="VW21" s="0"/>
      <c r="VX21" s="0"/>
      <c r="VY21" s="0"/>
      <c r="VZ21" s="0"/>
      <c r="WA21" s="0"/>
      <c r="WB21" s="0"/>
      <c r="WC21" s="0"/>
      <c r="WD21" s="0"/>
      <c r="WE21" s="0"/>
      <c r="WF21" s="0"/>
      <c r="WG21" s="0"/>
      <c r="WH21" s="0"/>
      <c r="WI21" s="0"/>
      <c r="WJ21" s="0"/>
      <c r="WK21" s="0"/>
      <c r="WL21" s="0"/>
      <c r="WM21" s="0"/>
      <c r="WN21" s="0"/>
      <c r="WO21" s="0"/>
      <c r="WP21" s="0"/>
      <c r="WQ21" s="0"/>
      <c r="WR21" s="0"/>
      <c r="WS21" s="0"/>
      <c r="WT21" s="0"/>
      <c r="WU21" s="0"/>
      <c r="WV21" s="0"/>
      <c r="WW21" s="0"/>
      <c r="WX21" s="0"/>
      <c r="WY21" s="0"/>
      <c r="WZ21" s="0"/>
      <c r="XA21" s="0"/>
      <c r="XB21" s="0"/>
      <c r="XC21" s="0"/>
      <c r="XD21" s="0"/>
      <c r="XE21" s="0"/>
      <c r="XF21" s="0"/>
      <c r="XG21" s="0"/>
      <c r="XH21" s="0"/>
      <c r="XI21" s="0"/>
      <c r="XJ21" s="0"/>
      <c r="XK21" s="0"/>
      <c r="XL21" s="0"/>
      <c r="XM21" s="0"/>
      <c r="XN21" s="0"/>
      <c r="XO21" s="0"/>
      <c r="XP21" s="0"/>
      <c r="XQ21" s="0"/>
      <c r="XR21" s="0"/>
      <c r="XS21" s="0"/>
      <c r="XT21" s="0"/>
      <c r="XU21" s="0"/>
      <c r="XV21" s="0"/>
      <c r="XW21" s="0"/>
      <c r="XX21" s="0"/>
      <c r="XY21" s="0"/>
      <c r="XZ21" s="0"/>
      <c r="YA21" s="0"/>
      <c r="YB21" s="0"/>
      <c r="YC21" s="0"/>
      <c r="YD21" s="0"/>
      <c r="YE21" s="0"/>
      <c r="YF21" s="0"/>
      <c r="YG21" s="0"/>
      <c r="YH21" s="0"/>
      <c r="YI21" s="0"/>
      <c r="YJ21" s="0"/>
      <c r="YK21" s="0"/>
      <c r="YL21" s="0"/>
      <c r="YM21" s="0"/>
      <c r="YN21" s="0"/>
      <c r="YO21" s="0"/>
      <c r="YP21" s="0"/>
      <c r="YQ21" s="0"/>
      <c r="YR21" s="0"/>
      <c r="YS21" s="0"/>
      <c r="YT21" s="0"/>
      <c r="YU21" s="0"/>
      <c r="YV21" s="0"/>
      <c r="YW21" s="0"/>
      <c r="YX21" s="0"/>
      <c r="YY21" s="0"/>
      <c r="YZ21" s="0"/>
      <c r="ZA21" s="0"/>
      <c r="ZB21" s="0"/>
      <c r="ZC21" s="0"/>
      <c r="ZD21" s="0"/>
      <c r="ZE21" s="0"/>
      <c r="ZF21" s="0"/>
      <c r="ZG21" s="0"/>
      <c r="ZH21" s="0"/>
      <c r="ZI21" s="0"/>
      <c r="ZJ21" s="0"/>
      <c r="ZK21" s="0"/>
      <c r="ZL21" s="0"/>
      <c r="ZM21" s="0"/>
      <c r="ZN21" s="0"/>
      <c r="ZO21" s="0"/>
      <c r="ZP21" s="0"/>
      <c r="ZQ21" s="0"/>
      <c r="ZR21" s="0"/>
      <c r="ZS21" s="0"/>
      <c r="ZT21" s="0"/>
      <c r="ZU21" s="0"/>
      <c r="ZV21" s="0"/>
      <c r="ZW21" s="0"/>
      <c r="ZX21" s="0"/>
      <c r="ZY21" s="0"/>
      <c r="ZZ21" s="0"/>
      <c r="AAA21" s="0"/>
      <c r="AAB21" s="0"/>
      <c r="AAC21" s="0"/>
      <c r="AAD21" s="0"/>
      <c r="AAE21" s="0"/>
      <c r="AAF21" s="0"/>
      <c r="AAG21" s="0"/>
      <c r="AAH21" s="0"/>
      <c r="AAI21" s="0"/>
      <c r="AAJ21" s="0"/>
      <c r="AAK21" s="0"/>
      <c r="AAL21" s="0"/>
      <c r="AAM21" s="0"/>
      <c r="AAN21" s="0"/>
      <c r="AAO21" s="0"/>
      <c r="AAP21" s="0"/>
      <c r="AAQ21" s="0"/>
      <c r="AAR21" s="0"/>
      <c r="AAS21" s="0"/>
      <c r="AAT21" s="0"/>
      <c r="AAU21" s="0"/>
      <c r="AAV21" s="0"/>
      <c r="AAW21" s="0"/>
      <c r="AAX21" s="0"/>
      <c r="AAY21" s="0"/>
      <c r="AAZ21" s="0"/>
      <c r="ABA21" s="0"/>
      <c r="ABB21" s="0"/>
      <c r="ABC21" s="0"/>
      <c r="ABD21" s="0"/>
      <c r="ABE21" s="0"/>
      <c r="ABF21" s="0"/>
      <c r="ABG21" s="0"/>
      <c r="ABH21" s="0"/>
      <c r="ABI21" s="0"/>
      <c r="ABJ21" s="0"/>
      <c r="ABK21" s="0"/>
      <c r="ABL21" s="0"/>
      <c r="ABM21" s="0"/>
      <c r="ABN21" s="0"/>
      <c r="ABO21" s="0"/>
      <c r="ABP21" s="0"/>
      <c r="ABQ21" s="0"/>
      <c r="ABR21" s="0"/>
      <c r="ABS21" s="0"/>
      <c r="ABT21" s="0"/>
      <c r="ABU21" s="0"/>
      <c r="ABV21" s="0"/>
      <c r="ABW21" s="0"/>
      <c r="ABX21" s="0"/>
      <c r="ABY21" s="0"/>
      <c r="ABZ21" s="0"/>
      <c r="ACA21" s="0"/>
      <c r="ACB21" s="0"/>
      <c r="ACC21" s="0"/>
      <c r="ACD21" s="0"/>
      <c r="ACE21" s="0"/>
      <c r="ACF21" s="0"/>
      <c r="ACG21" s="0"/>
      <c r="ACH21" s="0"/>
      <c r="ACI21" s="0"/>
      <c r="ACJ21" s="0"/>
      <c r="ACK21" s="0"/>
      <c r="ACL21" s="0"/>
      <c r="ACM21" s="0"/>
      <c r="ACN21" s="0"/>
      <c r="ACO21" s="0"/>
      <c r="ACP21" s="0"/>
      <c r="ACQ21" s="0"/>
      <c r="ACR21" s="0"/>
      <c r="ACS21" s="0"/>
      <c r="ACT21" s="0"/>
      <c r="ACU21" s="0"/>
      <c r="ACV21" s="0"/>
      <c r="ACW21" s="0"/>
      <c r="ACX21" s="0"/>
      <c r="ACY21" s="0"/>
      <c r="ACZ21" s="0"/>
      <c r="ADA21" s="0"/>
      <c r="ADB21" s="0"/>
      <c r="ADC21" s="0"/>
      <c r="ADD21" s="0"/>
      <c r="ADE21" s="0"/>
      <c r="ADF21" s="0"/>
      <c r="ADG21" s="0"/>
      <c r="ADH21" s="0"/>
      <c r="ADI21" s="0"/>
      <c r="ADJ21" s="0"/>
      <c r="ADK21" s="0"/>
      <c r="ADL21" s="0"/>
      <c r="ADM21" s="0"/>
      <c r="ADN21" s="0"/>
      <c r="ADO21" s="0"/>
      <c r="ADP21" s="0"/>
      <c r="ADQ21" s="0"/>
      <c r="ADR21" s="0"/>
      <c r="ADS21" s="0"/>
      <c r="ADT21" s="0"/>
      <c r="ADU21" s="0"/>
      <c r="ADV21" s="0"/>
      <c r="ADW21" s="0"/>
      <c r="ADX21" s="0"/>
      <c r="ADY21" s="0"/>
      <c r="ADZ21" s="0"/>
      <c r="AEA21" s="0"/>
      <c r="AEB21" s="0"/>
      <c r="AEC21" s="0"/>
      <c r="AED21" s="0"/>
      <c r="AEE21" s="0"/>
      <c r="AEF21" s="0"/>
      <c r="AEG21" s="0"/>
      <c r="AEH21" s="0"/>
      <c r="AEI21" s="0"/>
      <c r="AEJ21" s="0"/>
      <c r="AEK21" s="0"/>
      <c r="AEL21" s="0"/>
      <c r="AEM21" s="0"/>
      <c r="AEN21" s="0"/>
      <c r="AEO21" s="0"/>
      <c r="AEP21" s="0"/>
      <c r="AEQ21" s="0"/>
      <c r="AER21" s="0"/>
      <c r="AES21" s="0"/>
      <c r="AET21" s="0"/>
      <c r="AEU21" s="0"/>
      <c r="AEV21" s="0"/>
      <c r="AEW21" s="0"/>
      <c r="AEX21" s="0"/>
      <c r="AEY21" s="0"/>
      <c r="AEZ21" s="0"/>
      <c r="AFA21" s="0"/>
      <c r="AFB21" s="0"/>
      <c r="AFC21" s="0"/>
      <c r="AFD21" s="0"/>
      <c r="AFE21" s="0"/>
      <c r="AFF21" s="0"/>
      <c r="AFG21" s="0"/>
      <c r="AFH21" s="0"/>
      <c r="AFI21" s="0"/>
      <c r="AFJ21" s="0"/>
      <c r="AFK21" s="0"/>
      <c r="AFL21" s="0"/>
      <c r="AFM21" s="0"/>
      <c r="AFN21" s="0"/>
      <c r="AFO21" s="0"/>
      <c r="AFP21" s="0"/>
      <c r="AFQ21" s="0"/>
      <c r="AFR21" s="0"/>
      <c r="AFS21" s="0"/>
      <c r="AFT21" s="0"/>
      <c r="AFU21" s="0"/>
      <c r="AFV21" s="0"/>
      <c r="AFW21" s="0"/>
      <c r="AFX21" s="0"/>
      <c r="AFY21" s="0"/>
      <c r="AFZ21" s="0"/>
      <c r="AGA21" s="0"/>
      <c r="AGB21" s="0"/>
      <c r="AGC21" s="0"/>
      <c r="AGD21" s="0"/>
      <c r="AGE21" s="0"/>
      <c r="AGF21" s="0"/>
      <c r="AGG21" s="0"/>
      <c r="AGH21" s="0"/>
      <c r="AGI21" s="0"/>
      <c r="AGJ21" s="0"/>
      <c r="AGK21" s="0"/>
      <c r="AGL21" s="0"/>
      <c r="AGM21" s="0"/>
      <c r="AGN21" s="0"/>
      <c r="AGO21" s="0"/>
      <c r="AGP21" s="0"/>
      <c r="AGQ21" s="0"/>
      <c r="AGR21" s="0"/>
      <c r="AGS21" s="0"/>
      <c r="AGT21" s="0"/>
      <c r="AGU21" s="0"/>
      <c r="AGV21" s="0"/>
      <c r="AGW21" s="0"/>
      <c r="AGX21" s="0"/>
      <c r="AGY21" s="0"/>
      <c r="AGZ21" s="0"/>
      <c r="AHA21" s="0"/>
      <c r="AHB21" s="0"/>
      <c r="AHC21" s="0"/>
      <c r="AHD21" s="0"/>
      <c r="AHE21" s="0"/>
      <c r="AHF21" s="0"/>
      <c r="AHG21" s="0"/>
      <c r="AHH21" s="0"/>
      <c r="AHI21" s="0"/>
      <c r="AHJ21" s="0"/>
      <c r="AHK21" s="0"/>
      <c r="AHL21" s="0"/>
      <c r="AHM21" s="0"/>
      <c r="AHN21" s="0"/>
      <c r="AHO21" s="0"/>
      <c r="AHP21" s="0"/>
      <c r="AHQ21" s="0"/>
      <c r="AHR21" s="0"/>
      <c r="AHS21" s="0"/>
      <c r="AHT21" s="0"/>
      <c r="AHU21" s="0"/>
      <c r="AHV21" s="0"/>
      <c r="AHW21" s="0"/>
      <c r="AHX21" s="0"/>
      <c r="AHY21" s="0"/>
      <c r="AHZ21" s="0"/>
      <c r="AIA21" s="0"/>
      <c r="AIB21" s="0"/>
      <c r="AIC21" s="0"/>
      <c r="AID21" s="0"/>
      <c r="AIE21" s="0"/>
      <c r="AIF21" s="0"/>
      <c r="AIG21" s="0"/>
      <c r="AIH21" s="0"/>
      <c r="AII21" s="0"/>
      <c r="AIJ21" s="0"/>
      <c r="AIK21" s="0"/>
      <c r="AIL21" s="0"/>
      <c r="AIM21" s="0"/>
      <c r="AIN21" s="0"/>
      <c r="AIO21" s="0"/>
      <c r="AIP21" s="0"/>
      <c r="AIQ21" s="0"/>
      <c r="AIR21" s="0"/>
      <c r="AIS21" s="0"/>
      <c r="AIT21" s="0"/>
      <c r="AIU21" s="0"/>
      <c r="AIV21" s="0"/>
      <c r="AIW21" s="0"/>
      <c r="AIX21" s="0"/>
      <c r="AIY21" s="0"/>
      <c r="AIZ21" s="0"/>
      <c r="AJA21" s="0"/>
      <c r="AJB21" s="0"/>
      <c r="AJC21" s="0"/>
      <c r="AJD21" s="0"/>
      <c r="AJE21" s="0"/>
      <c r="AJF21" s="0"/>
      <c r="AJG21" s="0"/>
      <c r="AJH21" s="0"/>
      <c r="AJI21" s="0"/>
      <c r="AJJ21" s="0"/>
      <c r="AJK21" s="0"/>
      <c r="AJL21" s="0"/>
      <c r="AJM21" s="0"/>
      <c r="AJN21" s="0"/>
      <c r="AJO21" s="0"/>
      <c r="AJP21" s="0"/>
      <c r="AJQ21" s="0"/>
      <c r="AJR21" s="0"/>
      <c r="AJS21" s="0"/>
      <c r="AJT21" s="0"/>
      <c r="AJU21" s="0"/>
      <c r="AJV21" s="0"/>
      <c r="AJW21" s="0"/>
      <c r="AJX21" s="0"/>
      <c r="AJY21" s="0"/>
      <c r="AJZ21" s="0"/>
      <c r="AKA21" s="0"/>
      <c r="AKB21" s="0"/>
      <c r="AKC21" s="0"/>
      <c r="AKD21" s="0"/>
      <c r="AKE21" s="0"/>
      <c r="AKF21" s="0"/>
      <c r="AKG21" s="0"/>
      <c r="AKH21" s="0"/>
      <c r="AKI21" s="0"/>
      <c r="AKJ21" s="0"/>
      <c r="AKK21" s="0"/>
      <c r="AKL21" s="0"/>
      <c r="AKM21" s="0"/>
      <c r="AKN21" s="0"/>
      <c r="AKO21" s="0"/>
      <c r="AKP21" s="0"/>
      <c r="AKQ21" s="0"/>
      <c r="AKR21" s="0"/>
      <c r="AKS21" s="0"/>
      <c r="AKT21" s="0"/>
      <c r="AKU21" s="0"/>
      <c r="AKV21" s="0"/>
      <c r="AKW21" s="0"/>
      <c r="AKX21" s="0"/>
      <c r="AKY21" s="0"/>
      <c r="AKZ21" s="0"/>
      <c r="ALA21" s="0"/>
      <c r="ALB21" s="0"/>
      <c r="ALC21" s="0"/>
      <c r="ALD21" s="0"/>
      <c r="ALE21" s="0"/>
      <c r="ALF21" s="0"/>
      <c r="ALG21" s="0"/>
      <c r="ALH21" s="0"/>
      <c r="ALI21" s="0"/>
      <c r="ALJ21" s="0"/>
      <c r="ALK21" s="0"/>
      <c r="ALL21" s="0"/>
      <c r="ALM21" s="0"/>
      <c r="ALN21" s="0"/>
      <c r="ALO21" s="0"/>
      <c r="ALP21" s="0"/>
      <c r="ALQ21" s="0"/>
      <c r="ALR21" s="0"/>
      <c r="ALS21" s="0"/>
      <c r="ALT21" s="0"/>
      <c r="ALU21" s="0"/>
      <c r="ALV21" s="0"/>
      <c r="ALW21" s="0"/>
      <c r="ALX21" s="0"/>
      <c r="ALY21" s="0"/>
      <c r="ALZ21" s="0"/>
      <c r="AMA21" s="0"/>
      <c r="AMB21" s="0"/>
      <c r="AMC21" s="0"/>
      <c r="AMD21" s="0"/>
      <c r="AME21" s="0"/>
      <c r="AMF21" s="0"/>
      <c r="AMG21" s="0"/>
      <c r="AMH21" s="0"/>
      <c r="AMI21" s="0"/>
      <c r="AMJ21" s="0"/>
      <c r="AMK21" s="0"/>
      <c r="AML21" s="0"/>
      <c r="AMM21" s="0"/>
      <c r="AMN21" s="0"/>
      <c r="AMO21" s="0"/>
      <c r="AMP21" s="0"/>
      <c r="AMQ21" s="0"/>
      <c r="AMR21" s="0"/>
      <c r="AMS21" s="0"/>
      <c r="AMT21" s="0"/>
      <c r="AMU21" s="0"/>
      <c r="AMV21" s="0"/>
      <c r="AMW21" s="0"/>
      <c r="AMX21" s="0"/>
      <c r="AMY21" s="0"/>
      <c r="AMZ21" s="0"/>
      <c r="ANA21" s="0"/>
      <c r="ANB21" s="0"/>
      <c r="ANC21" s="0"/>
      <c r="AND21" s="0"/>
      <c r="ANE21" s="0"/>
      <c r="ANF21" s="0"/>
      <c r="ANG21" s="0"/>
      <c r="ANH21" s="0"/>
      <c r="ANI21" s="0"/>
      <c r="ANJ21" s="0"/>
      <c r="ANK21" s="0"/>
      <c r="ANL21" s="0"/>
      <c r="ANM21" s="0"/>
      <c r="ANN21" s="0"/>
      <c r="ANO21" s="0"/>
      <c r="ANP21" s="0"/>
      <c r="ANQ21" s="0"/>
      <c r="ANR21" s="0"/>
      <c r="ANS21" s="0"/>
      <c r="ANT21" s="0"/>
      <c r="ANU21" s="0"/>
      <c r="ANV21" s="0"/>
      <c r="ANW21" s="0"/>
      <c r="ANX21" s="0"/>
      <c r="ANY21" s="0"/>
      <c r="ANZ21" s="0"/>
      <c r="AOA21" s="0"/>
      <c r="AOB21" s="0"/>
      <c r="AOC21" s="0"/>
      <c r="AOD21" s="0"/>
      <c r="AOE21" s="0"/>
      <c r="AOF21" s="0"/>
      <c r="AOG21" s="0"/>
      <c r="AOH21" s="0"/>
      <c r="AOI21" s="0"/>
      <c r="AOJ21" s="0"/>
      <c r="AOK21" s="0"/>
      <c r="AOL21" s="0"/>
      <c r="AOM21" s="0"/>
      <c r="AON21" s="0"/>
      <c r="AOO21" s="0"/>
      <c r="AOP21" s="0"/>
      <c r="AOQ21" s="0"/>
      <c r="AOR21" s="0"/>
      <c r="AOS21" s="0"/>
      <c r="AOT21" s="0"/>
      <c r="AOU21" s="0"/>
      <c r="AOV21" s="0"/>
      <c r="AOW21" s="0"/>
      <c r="AOX21" s="0"/>
      <c r="AOY21" s="0"/>
      <c r="AOZ21" s="0"/>
      <c r="APA21" s="0"/>
      <c r="APB21" s="0"/>
      <c r="APC21" s="0"/>
      <c r="APD21" s="0"/>
      <c r="APE21" s="0"/>
      <c r="APF21" s="0"/>
      <c r="APG21" s="0"/>
      <c r="APH21" s="0"/>
      <c r="API21" s="0"/>
      <c r="APJ21" s="0"/>
      <c r="APK21" s="0"/>
      <c r="APL21" s="0"/>
      <c r="APM21" s="0"/>
      <c r="APN21" s="0"/>
      <c r="APO21" s="0"/>
      <c r="APP21" s="0"/>
      <c r="APQ21" s="0"/>
      <c r="APR21" s="0"/>
      <c r="APS21" s="0"/>
      <c r="APT21" s="0"/>
      <c r="APU21" s="0"/>
      <c r="APV21" s="0"/>
      <c r="APW21" s="0"/>
      <c r="APX21" s="0"/>
      <c r="APY21" s="0"/>
      <c r="APZ21" s="0"/>
      <c r="AQA21" s="0"/>
      <c r="AQB21" s="0"/>
      <c r="AQC21" s="0"/>
      <c r="AQD21" s="0"/>
      <c r="AQE21" s="0"/>
      <c r="AQF21" s="0"/>
      <c r="AQG21" s="0"/>
      <c r="AQH21" s="0"/>
      <c r="AQI21" s="0"/>
      <c r="AQJ21" s="0"/>
      <c r="AQK21" s="0"/>
      <c r="AQL21" s="0"/>
      <c r="AQM21" s="0"/>
      <c r="AQN21" s="0"/>
      <c r="AQO21" s="0"/>
      <c r="AQP21" s="0"/>
      <c r="AQQ21" s="0"/>
      <c r="AQR21" s="0"/>
      <c r="AQS21" s="0"/>
      <c r="AQT21" s="0"/>
      <c r="AQU21" s="0"/>
      <c r="AQV21" s="0"/>
      <c r="AQW21" s="0"/>
      <c r="AQX21" s="0"/>
      <c r="AQY21" s="0"/>
      <c r="AQZ21" s="0"/>
      <c r="ARA21" s="0"/>
      <c r="ARB21" s="0"/>
      <c r="ARC21" s="0"/>
      <c r="ARD21" s="0"/>
      <c r="ARE21" s="0"/>
      <c r="ARF21" s="0"/>
      <c r="ARG21" s="0"/>
      <c r="ARH21" s="0"/>
      <c r="ARI21" s="0"/>
      <c r="ARJ21" s="0"/>
      <c r="ARK21" s="0"/>
      <c r="ARL21" s="0"/>
      <c r="ARM21" s="0"/>
      <c r="ARN21" s="0"/>
      <c r="ARO21" s="0"/>
      <c r="ARP21" s="0"/>
      <c r="ARQ21" s="0"/>
      <c r="ARR21" s="0"/>
      <c r="ARS21" s="0"/>
      <c r="ART21" s="0"/>
      <c r="ARU21" s="0"/>
      <c r="ARV21" s="0"/>
      <c r="ARW21" s="0"/>
      <c r="ARX21" s="0"/>
      <c r="ARY21" s="0"/>
      <c r="ARZ21" s="0"/>
      <c r="ASA21" s="0"/>
      <c r="ASB21" s="0"/>
      <c r="ASC21" s="0"/>
      <c r="ASD21" s="0"/>
      <c r="ASE21" s="0"/>
      <c r="ASF21" s="0"/>
      <c r="ASG21" s="0"/>
      <c r="ASH21" s="0"/>
      <c r="ASI21" s="0"/>
      <c r="ASJ21" s="0"/>
      <c r="ASK21" s="0"/>
      <c r="ASL21" s="0"/>
      <c r="ASM21" s="0"/>
      <c r="ASN21" s="0"/>
      <c r="ASO21" s="0"/>
      <c r="ASP21" s="0"/>
      <c r="ASQ21" s="0"/>
      <c r="ASR21" s="0"/>
      <c r="ASS21" s="0"/>
      <c r="AST21" s="0"/>
      <c r="ASU21" s="0"/>
      <c r="ASV21" s="0"/>
      <c r="ASW21" s="0"/>
      <c r="ASX21" s="0"/>
      <c r="ASY21" s="0"/>
      <c r="ASZ21" s="0"/>
      <c r="ATA21" s="0"/>
      <c r="ATB21" s="0"/>
      <c r="ATC21" s="0"/>
      <c r="ATD21" s="0"/>
      <c r="ATE21" s="0"/>
      <c r="ATF21" s="0"/>
      <c r="ATG21" s="0"/>
      <c r="ATH21" s="0"/>
      <c r="ATI21" s="0"/>
      <c r="ATJ21" s="0"/>
      <c r="ATK21" s="0"/>
      <c r="ATL21" s="0"/>
      <c r="ATM21" s="0"/>
      <c r="ATN21" s="0"/>
      <c r="ATO21" s="0"/>
      <c r="ATP21" s="0"/>
      <c r="ATQ21" s="0"/>
      <c r="ATR21" s="0"/>
      <c r="ATS21" s="0"/>
      <c r="ATT21" s="0"/>
      <c r="ATU21" s="0"/>
      <c r="ATV21" s="0"/>
      <c r="ATW21" s="0"/>
      <c r="ATX21" s="0"/>
      <c r="ATY21" s="0"/>
      <c r="ATZ21" s="0"/>
      <c r="AUA21" s="0"/>
      <c r="AUB21" s="0"/>
      <c r="AUC21" s="0"/>
      <c r="AUD21" s="0"/>
      <c r="AUE21" s="0"/>
      <c r="AUF21" s="0"/>
      <c r="AUG21" s="0"/>
      <c r="AUH21" s="0"/>
      <c r="AUI21" s="0"/>
      <c r="AUJ21" s="0"/>
      <c r="AUK21" s="0"/>
      <c r="AUL21" s="0"/>
      <c r="AUM21" s="0"/>
      <c r="AUN21" s="0"/>
      <c r="AUO21" s="0"/>
      <c r="AUP21" s="0"/>
      <c r="AUQ21" s="0"/>
      <c r="AUR21" s="0"/>
      <c r="AUS21" s="0"/>
      <c r="AUT21" s="0"/>
      <c r="AUU21" s="0"/>
      <c r="AUV21" s="0"/>
      <c r="AUW21" s="0"/>
      <c r="AUX21" s="0"/>
      <c r="AUY21" s="0"/>
      <c r="AUZ21" s="0"/>
      <c r="AVA21" s="0"/>
      <c r="AVB21" s="0"/>
      <c r="AVC21" s="0"/>
      <c r="AVD21" s="0"/>
      <c r="AVE21" s="0"/>
      <c r="AVF21" s="0"/>
      <c r="AVG21" s="0"/>
      <c r="AVH21" s="0"/>
      <c r="AVI21" s="0"/>
      <c r="AVJ21" s="0"/>
      <c r="AVK21" s="0"/>
      <c r="AVL21" s="0"/>
      <c r="AVM21" s="0"/>
      <c r="AVN21" s="0"/>
      <c r="AVO21" s="0"/>
      <c r="AVP21" s="0"/>
      <c r="AVQ21" s="0"/>
      <c r="AVR21" s="0"/>
      <c r="AVS21" s="0"/>
      <c r="AVT21" s="0"/>
      <c r="AVU21" s="0"/>
      <c r="AVV21" s="0"/>
      <c r="AVW21" s="0"/>
      <c r="AVX21" s="0"/>
      <c r="AVY21" s="0"/>
      <c r="AVZ21" s="0"/>
      <c r="AWA21" s="0"/>
      <c r="AWB21" s="0"/>
      <c r="AWC21" s="0"/>
      <c r="AWD21" s="0"/>
      <c r="AWE21" s="0"/>
      <c r="AWF21" s="0"/>
      <c r="AWG21" s="0"/>
      <c r="AWH21" s="0"/>
      <c r="AWI21" s="0"/>
      <c r="AWJ21" s="0"/>
      <c r="AWK21" s="0"/>
      <c r="AWL21" s="0"/>
      <c r="AWM21" s="0"/>
      <c r="AWN21" s="0"/>
      <c r="AWO21" s="0"/>
      <c r="AWP21" s="0"/>
      <c r="AWQ21" s="0"/>
      <c r="AWR21" s="0"/>
      <c r="AWS21" s="0"/>
      <c r="AWT21" s="0"/>
      <c r="AWU21" s="0"/>
      <c r="AWV21" s="0"/>
      <c r="AWW21" s="0"/>
      <c r="AWX21" s="0"/>
      <c r="AWY21" s="0"/>
      <c r="AWZ21" s="0"/>
      <c r="AXA21" s="0"/>
      <c r="AXB21" s="0"/>
      <c r="AXC21" s="0"/>
      <c r="AXD21" s="0"/>
      <c r="AXE21" s="0"/>
      <c r="AXF21" s="0"/>
      <c r="AXG21" s="0"/>
      <c r="AXH21" s="0"/>
      <c r="AXI21" s="0"/>
      <c r="AXJ21" s="0"/>
      <c r="AXK21" s="0"/>
      <c r="AXL21" s="0"/>
      <c r="AXM21" s="0"/>
      <c r="AXN21" s="0"/>
      <c r="AXO21" s="0"/>
      <c r="AXP21" s="0"/>
      <c r="AXQ21" s="0"/>
      <c r="AXR21" s="0"/>
      <c r="AXS21" s="0"/>
      <c r="AXT21" s="0"/>
      <c r="AXU21" s="0"/>
      <c r="AXV21" s="0"/>
      <c r="AXW21" s="0"/>
      <c r="AXX21" s="0"/>
      <c r="AXY21" s="0"/>
      <c r="AXZ21" s="0"/>
      <c r="AYA21" s="0"/>
      <c r="AYB21" s="0"/>
      <c r="AYC21" s="0"/>
      <c r="AYD21" s="0"/>
      <c r="AYE21" s="0"/>
      <c r="AYF21" s="0"/>
      <c r="AYG21" s="0"/>
      <c r="AYH21" s="0"/>
      <c r="AYI21" s="0"/>
      <c r="AYJ21" s="0"/>
      <c r="AYK21" s="0"/>
      <c r="AYL21" s="0"/>
      <c r="AYM21" s="0"/>
      <c r="AYN21" s="0"/>
      <c r="AYO21" s="0"/>
      <c r="AYP21" s="0"/>
      <c r="AYQ21" s="0"/>
      <c r="AYR21" s="0"/>
      <c r="AYS21" s="0"/>
      <c r="AYT21" s="0"/>
      <c r="AYU21" s="0"/>
      <c r="AYV21" s="0"/>
      <c r="AYW21" s="0"/>
      <c r="AYX21" s="0"/>
      <c r="AYY21" s="0"/>
      <c r="AYZ21" s="0"/>
      <c r="AZA21" s="0"/>
      <c r="AZB21" s="0"/>
      <c r="AZC21" s="0"/>
      <c r="AZD21" s="0"/>
      <c r="AZE21" s="0"/>
      <c r="AZF21" s="0"/>
      <c r="AZG21" s="0"/>
      <c r="AZH21" s="0"/>
      <c r="AZI21" s="0"/>
      <c r="AZJ21" s="0"/>
      <c r="AZK21" s="0"/>
      <c r="AZL21" s="0"/>
      <c r="AZM21" s="0"/>
      <c r="AZN21" s="0"/>
      <c r="AZO21" s="0"/>
      <c r="AZP21" s="0"/>
      <c r="AZQ21" s="0"/>
      <c r="AZR21" s="0"/>
      <c r="AZS21" s="0"/>
      <c r="AZT21" s="0"/>
      <c r="AZU21" s="0"/>
      <c r="AZV21" s="0"/>
      <c r="AZW21" s="0"/>
      <c r="AZX21" s="0"/>
      <c r="AZY21" s="0"/>
      <c r="AZZ21" s="0"/>
      <c r="BAA21" s="0"/>
      <c r="BAB21" s="0"/>
      <c r="BAC21" s="0"/>
      <c r="BAD21" s="0"/>
      <c r="BAE21" s="0"/>
      <c r="BAF21" s="0"/>
      <c r="BAG21" s="0"/>
      <c r="BAH21" s="0"/>
      <c r="BAI21" s="0"/>
      <c r="BAJ21" s="0"/>
      <c r="BAK21" s="0"/>
      <c r="BAL21" s="0"/>
      <c r="BAM21" s="0"/>
      <c r="BAN21" s="0"/>
      <c r="BAO21" s="0"/>
      <c r="BAP21" s="0"/>
      <c r="BAQ21" s="0"/>
      <c r="BAR21" s="0"/>
      <c r="BAS21" s="0"/>
      <c r="BAT21" s="0"/>
      <c r="BAU21" s="0"/>
      <c r="BAV21" s="0"/>
      <c r="BAW21" s="0"/>
      <c r="BAX21" s="0"/>
      <c r="BAY21" s="0"/>
      <c r="BAZ21" s="0"/>
      <c r="BBA21" s="0"/>
      <c r="BBB21" s="0"/>
      <c r="BBC21" s="0"/>
      <c r="BBD21" s="0"/>
      <c r="BBE21" s="0"/>
      <c r="BBF21" s="0"/>
      <c r="BBG21" s="0"/>
      <c r="BBH21" s="0"/>
      <c r="BBI21" s="0"/>
      <c r="BBJ21" s="0"/>
      <c r="BBK21" s="0"/>
      <c r="BBL21" s="0"/>
      <c r="BBM21" s="0"/>
      <c r="BBN21" s="0"/>
      <c r="BBO21" s="0"/>
      <c r="BBP21" s="0"/>
      <c r="BBQ21" s="0"/>
      <c r="BBR21" s="0"/>
      <c r="BBS21" s="0"/>
      <c r="BBT21" s="0"/>
      <c r="BBU21" s="0"/>
      <c r="BBV21" s="0"/>
      <c r="BBW21" s="0"/>
      <c r="BBX21" s="0"/>
      <c r="BBY21" s="0"/>
      <c r="BBZ21" s="0"/>
      <c r="BCA21" s="0"/>
      <c r="BCB21" s="0"/>
      <c r="BCC21" s="0"/>
      <c r="BCD21" s="0"/>
      <c r="BCE21" s="0"/>
      <c r="BCF21" s="0"/>
      <c r="BCG21" s="0"/>
      <c r="BCH21" s="0"/>
      <c r="BCI21" s="0"/>
      <c r="BCJ21" s="0"/>
      <c r="BCK21" s="0"/>
      <c r="BCL21" s="0"/>
      <c r="BCM21" s="0"/>
      <c r="BCN21" s="0"/>
      <c r="BCO21" s="0"/>
      <c r="BCP21" s="0"/>
      <c r="BCQ21" s="0"/>
      <c r="BCR21" s="0"/>
      <c r="BCS21" s="0"/>
      <c r="BCT21" s="0"/>
      <c r="BCU21" s="0"/>
      <c r="BCV21" s="0"/>
      <c r="BCW21" s="0"/>
      <c r="BCX21" s="0"/>
      <c r="BCY21" s="0"/>
      <c r="BCZ21" s="0"/>
      <c r="BDA21" s="0"/>
      <c r="BDB21" s="0"/>
      <c r="BDC21" s="0"/>
      <c r="BDD21" s="0"/>
      <c r="BDE21" s="0"/>
      <c r="BDF21" s="0"/>
      <c r="BDG21" s="0"/>
      <c r="BDH21" s="0"/>
      <c r="BDI21" s="0"/>
      <c r="BDJ21" s="0"/>
      <c r="BDK21" s="0"/>
      <c r="BDL21" s="0"/>
      <c r="BDM21" s="0"/>
      <c r="BDN21" s="0"/>
      <c r="BDO21" s="0"/>
      <c r="BDP21" s="0"/>
      <c r="BDQ21" s="0"/>
      <c r="BDR21" s="0"/>
      <c r="BDS21" s="0"/>
      <c r="BDT21" s="0"/>
      <c r="BDU21" s="0"/>
      <c r="BDV21" s="0"/>
      <c r="BDW21" s="0"/>
      <c r="BDX21" s="0"/>
      <c r="BDY21" s="0"/>
      <c r="BDZ21" s="0"/>
      <c r="BEA21" s="0"/>
      <c r="BEB21" s="0"/>
      <c r="BEC21" s="0"/>
      <c r="BED21" s="0"/>
      <c r="BEE21" s="0"/>
      <c r="BEF21" s="0"/>
      <c r="BEG21" s="0"/>
      <c r="BEH21" s="0"/>
      <c r="BEI21" s="0"/>
      <c r="BEJ21" s="0"/>
      <c r="BEK21" s="0"/>
      <c r="BEL21" s="0"/>
      <c r="BEM21" s="0"/>
      <c r="BEN21" s="0"/>
      <c r="BEO21" s="0"/>
      <c r="BEP21" s="0"/>
      <c r="BEQ21" s="0"/>
      <c r="BER21" s="0"/>
      <c r="BES21" s="0"/>
      <c r="BET21" s="0"/>
      <c r="BEU21" s="0"/>
      <c r="BEV21" s="0"/>
      <c r="BEW21" s="0"/>
      <c r="BEX21" s="0"/>
      <c r="BEY21" s="0"/>
      <c r="BEZ21" s="0"/>
      <c r="BFA21" s="0"/>
      <c r="BFB21" s="0"/>
      <c r="BFC21" s="0"/>
      <c r="BFD21" s="0"/>
      <c r="BFE21" s="0"/>
      <c r="BFF21" s="0"/>
      <c r="BFG21" s="0"/>
      <c r="BFH21" s="0"/>
      <c r="BFI21" s="0"/>
      <c r="BFJ21" s="0"/>
      <c r="BFK21" s="0"/>
      <c r="BFL21" s="0"/>
      <c r="BFM21" s="0"/>
      <c r="BFN21" s="0"/>
      <c r="BFO21" s="0"/>
      <c r="BFP21" s="0"/>
      <c r="BFQ21" s="0"/>
      <c r="BFR21" s="0"/>
      <c r="BFS21" s="0"/>
      <c r="BFT21" s="0"/>
      <c r="BFU21" s="0"/>
      <c r="BFV21" s="0"/>
      <c r="BFW21" s="0"/>
      <c r="BFX21" s="0"/>
      <c r="BFY21" s="0"/>
      <c r="BFZ21" s="0"/>
      <c r="BGA21" s="0"/>
      <c r="BGB21" s="0"/>
      <c r="BGC21" s="0"/>
      <c r="BGD21" s="0"/>
      <c r="BGE21" s="0"/>
      <c r="BGF21" s="0"/>
      <c r="BGG21" s="0"/>
      <c r="BGH21" s="0"/>
      <c r="BGI21" s="0"/>
      <c r="BGJ21" s="0"/>
      <c r="BGK21" s="0"/>
      <c r="BGL21" s="0"/>
      <c r="BGM21" s="0"/>
      <c r="BGN21" s="0"/>
      <c r="BGO21" s="0"/>
      <c r="BGP21" s="0"/>
      <c r="BGQ21" s="0"/>
      <c r="BGR21" s="0"/>
      <c r="BGS21" s="0"/>
      <c r="BGT21" s="0"/>
      <c r="BGU21" s="0"/>
      <c r="BGV21" s="0"/>
      <c r="BGW21" s="0"/>
      <c r="BGX21" s="0"/>
      <c r="BGY21" s="0"/>
      <c r="BGZ21" s="0"/>
      <c r="BHA21" s="0"/>
      <c r="BHB21" s="0"/>
      <c r="BHC21" s="0"/>
      <c r="BHD21" s="0"/>
      <c r="BHE21" s="0"/>
      <c r="BHF21" s="0"/>
      <c r="BHG21" s="0"/>
      <c r="BHH21" s="0"/>
      <c r="BHI21" s="0"/>
      <c r="BHJ21" s="0"/>
      <c r="BHK21" s="0"/>
      <c r="BHL21" s="0"/>
      <c r="BHM21" s="0"/>
      <c r="BHN21" s="0"/>
      <c r="BHO21" s="0"/>
      <c r="BHP21" s="0"/>
      <c r="BHQ21" s="0"/>
      <c r="BHR21" s="0"/>
      <c r="BHS21" s="0"/>
      <c r="BHT21" s="0"/>
      <c r="BHU21" s="0"/>
      <c r="BHV21" s="0"/>
      <c r="BHW21" s="0"/>
      <c r="BHX21" s="0"/>
      <c r="BHY21" s="0"/>
      <c r="BHZ21" s="0"/>
      <c r="BIA21" s="0"/>
      <c r="BIB21" s="0"/>
      <c r="BIC21" s="0"/>
      <c r="BID21" s="0"/>
      <c r="BIE21" s="0"/>
      <c r="BIF21" s="0"/>
      <c r="BIG21" s="0"/>
      <c r="BIH21" s="0"/>
      <c r="BII21" s="0"/>
      <c r="BIJ21" s="0"/>
      <c r="BIK21" s="0"/>
      <c r="BIL21" s="0"/>
      <c r="BIM21" s="0"/>
      <c r="BIN21" s="0"/>
      <c r="BIO21" s="0"/>
      <c r="BIP21" s="0"/>
      <c r="BIQ21" s="0"/>
      <c r="BIR21" s="0"/>
      <c r="BIS21" s="0"/>
      <c r="BIT21" s="0"/>
      <c r="BIU21" s="0"/>
      <c r="BIV21" s="0"/>
      <c r="BIW21" s="0"/>
      <c r="BIX21" s="0"/>
      <c r="BIY21" s="0"/>
      <c r="BIZ21" s="0"/>
      <c r="BJA21" s="0"/>
      <c r="BJB21" s="0"/>
      <c r="BJC21" s="0"/>
      <c r="BJD21" s="0"/>
      <c r="BJE21" s="0"/>
      <c r="BJF21" s="0"/>
      <c r="BJG21" s="0"/>
      <c r="BJH21" s="0"/>
      <c r="BJI21" s="0"/>
      <c r="BJJ21" s="0"/>
      <c r="BJK21" s="0"/>
      <c r="BJL21" s="0"/>
      <c r="BJM21" s="0"/>
      <c r="BJN21" s="0"/>
      <c r="BJO21" s="0"/>
      <c r="BJP21" s="0"/>
      <c r="BJQ21" s="0"/>
      <c r="BJR21" s="0"/>
      <c r="BJS21" s="0"/>
      <c r="BJT21" s="0"/>
      <c r="BJU21" s="0"/>
      <c r="BJV21" s="0"/>
      <c r="BJW21" s="0"/>
      <c r="BJX21" s="0"/>
      <c r="BJY21" s="0"/>
      <c r="BJZ21" s="0"/>
      <c r="BKA21" s="0"/>
      <c r="BKB21" s="0"/>
      <c r="BKC21" s="0"/>
      <c r="BKD21" s="0"/>
      <c r="BKE21" s="0"/>
      <c r="BKF21" s="0"/>
      <c r="BKG21" s="0"/>
      <c r="BKH21" s="0"/>
      <c r="BKI21" s="0"/>
      <c r="BKJ21" s="0"/>
      <c r="BKK21" s="0"/>
      <c r="BKL21" s="0"/>
      <c r="BKM21" s="0"/>
      <c r="BKN21" s="0"/>
      <c r="BKO21" s="0"/>
      <c r="BKP21" s="0"/>
      <c r="BKQ21" s="0"/>
      <c r="BKR21" s="0"/>
      <c r="BKS21" s="0"/>
      <c r="BKT21" s="0"/>
      <c r="BKU21" s="0"/>
      <c r="BKV21" s="0"/>
      <c r="BKW21" s="0"/>
      <c r="BKX21" s="0"/>
      <c r="BKY21" s="0"/>
      <c r="BKZ21" s="0"/>
      <c r="BLA21" s="0"/>
      <c r="BLB21" s="0"/>
      <c r="BLC21" s="0"/>
      <c r="BLD21" s="0"/>
      <c r="BLE21" s="0"/>
      <c r="BLF21" s="0"/>
      <c r="BLG21" s="0"/>
      <c r="BLH21" s="0"/>
      <c r="BLI21" s="0"/>
      <c r="BLJ21" s="0"/>
      <c r="BLK21" s="0"/>
      <c r="BLL21" s="0"/>
      <c r="BLM21" s="0"/>
      <c r="BLN21" s="0"/>
      <c r="BLO21" s="0"/>
      <c r="BLP21" s="0"/>
      <c r="BLQ21" s="0"/>
      <c r="BLR21" s="0"/>
      <c r="BLS21" s="0"/>
      <c r="BLT21" s="0"/>
      <c r="BLU21" s="0"/>
      <c r="BLV21" s="0"/>
      <c r="BLW21" s="0"/>
      <c r="BLX21" s="0"/>
      <c r="BLY21" s="0"/>
      <c r="BLZ21" s="0"/>
      <c r="BMA21" s="0"/>
      <c r="BMB21" s="0"/>
      <c r="BMC21" s="0"/>
      <c r="BMD21" s="0"/>
      <c r="BME21" s="0"/>
      <c r="BMF21" s="0"/>
      <c r="BMG21" s="0"/>
      <c r="BMH21" s="0"/>
      <c r="BMI21" s="0"/>
      <c r="BMJ21" s="0"/>
      <c r="BMK21" s="0"/>
      <c r="BML21" s="0"/>
      <c r="BMM21" s="0"/>
      <c r="BMN21" s="0"/>
      <c r="BMO21" s="0"/>
      <c r="BMP21" s="0"/>
      <c r="BMQ21" s="0"/>
      <c r="BMR21" s="0"/>
      <c r="BMS21" s="0"/>
      <c r="BMT21" s="0"/>
      <c r="BMU21" s="0"/>
      <c r="BMV21" s="0"/>
      <c r="BMW21" s="0"/>
      <c r="BMX21" s="0"/>
      <c r="BMY21" s="0"/>
      <c r="BMZ21" s="0"/>
      <c r="BNA21" s="0"/>
      <c r="BNB21" s="0"/>
      <c r="BNC21" s="0"/>
      <c r="BND21" s="0"/>
      <c r="BNE21" s="0"/>
      <c r="BNF21" s="0"/>
      <c r="BNG21" s="0"/>
      <c r="BNH21" s="0"/>
      <c r="BNI21" s="0"/>
      <c r="BNJ21" s="0"/>
      <c r="BNK21" s="0"/>
      <c r="BNL21" s="0"/>
      <c r="BNM21" s="0"/>
      <c r="BNN21" s="0"/>
      <c r="BNO21" s="0"/>
      <c r="BNP21" s="0"/>
      <c r="BNQ21" s="0"/>
      <c r="BNR21" s="0"/>
      <c r="BNS21" s="0"/>
      <c r="BNT21" s="0"/>
      <c r="BNU21" s="0"/>
      <c r="BNV21" s="0"/>
      <c r="BNW21" s="0"/>
      <c r="BNX21" s="0"/>
      <c r="BNY21" s="0"/>
      <c r="BNZ21" s="0"/>
      <c r="BOA21" s="0"/>
      <c r="BOB21" s="0"/>
      <c r="BOC21" s="0"/>
      <c r="BOD21" s="0"/>
      <c r="BOE21" s="0"/>
      <c r="BOF21" s="0"/>
      <c r="BOG21" s="0"/>
      <c r="BOH21" s="0"/>
      <c r="BOI21" s="0"/>
      <c r="BOJ21" s="0"/>
      <c r="BOK21" s="0"/>
      <c r="BOL21" s="0"/>
      <c r="BOM21" s="0"/>
      <c r="BON21" s="0"/>
      <c r="BOO21" s="0"/>
      <c r="BOP21" s="0"/>
      <c r="BOQ21" s="0"/>
      <c r="BOR21" s="0"/>
      <c r="BOS21" s="0"/>
      <c r="BOT21" s="0"/>
      <c r="BOU21" s="0"/>
      <c r="BOV21" s="0"/>
      <c r="BOW21" s="0"/>
      <c r="BOX21" s="0"/>
      <c r="BOY21" s="0"/>
      <c r="BOZ21" s="0"/>
      <c r="BPA21" s="0"/>
      <c r="BPB21" s="0"/>
      <c r="BPC21" s="0"/>
      <c r="BPD21" s="0"/>
      <c r="BPE21" s="0"/>
      <c r="BPF21" s="0"/>
      <c r="BPG21" s="0"/>
      <c r="BPH21" s="0"/>
      <c r="BPI21" s="0"/>
      <c r="BPJ21" s="0"/>
      <c r="BPK21" s="0"/>
      <c r="BPL21" s="0"/>
      <c r="BPM21" s="0"/>
      <c r="BPN21" s="0"/>
      <c r="BPO21" s="0"/>
      <c r="BPP21" s="0"/>
      <c r="BPQ21" s="0"/>
      <c r="BPR21" s="0"/>
      <c r="BPS21" s="0"/>
      <c r="BPT21" s="0"/>
      <c r="BPU21" s="0"/>
      <c r="BPV21" s="0"/>
      <c r="BPW21" s="0"/>
      <c r="BPX21" s="0"/>
      <c r="BPY21" s="0"/>
      <c r="BPZ21" s="0"/>
      <c r="BQA21" s="0"/>
      <c r="BQB21" s="0"/>
      <c r="BQC21" s="0"/>
      <c r="BQD21" s="0"/>
      <c r="BQE21" s="0"/>
      <c r="BQF21" s="0"/>
      <c r="BQG21" s="0"/>
      <c r="BQH21" s="0"/>
      <c r="BQI21" s="0"/>
      <c r="BQJ21" s="0"/>
      <c r="BQK21" s="0"/>
      <c r="BQL21" s="0"/>
      <c r="BQM21" s="0"/>
      <c r="BQN21" s="0"/>
      <c r="BQO21" s="0"/>
      <c r="BQP21" s="0"/>
      <c r="BQQ21" s="0"/>
      <c r="BQR21" s="0"/>
      <c r="BQS21" s="0"/>
      <c r="BQT21" s="0"/>
      <c r="BQU21" s="0"/>
      <c r="BQV21" s="0"/>
      <c r="BQW21" s="0"/>
      <c r="BQX21" s="0"/>
      <c r="BQY21" s="0"/>
      <c r="BQZ21" s="0"/>
      <c r="BRA21" s="0"/>
      <c r="BRB21" s="0"/>
      <c r="BRC21" s="0"/>
      <c r="BRD21" s="0"/>
      <c r="BRE21" s="0"/>
      <c r="BRF21" s="0"/>
      <c r="BRG21" s="0"/>
      <c r="BRH21" s="0"/>
      <c r="BRI21" s="0"/>
      <c r="BRJ21" s="0"/>
      <c r="BRK21" s="0"/>
      <c r="BRL21" s="0"/>
      <c r="BRM21" s="0"/>
      <c r="BRN21" s="0"/>
      <c r="BRO21" s="0"/>
      <c r="BRP21" s="0"/>
      <c r="BRQ21" s="0"/>
      <c r="BRR21" s="0"/>
      <c r="BRS21" s="0"/>
      <c r="BRT21" s="0"/>
      <c r="BRU21" s="0"/>
      <c r="BRV21" s="0"/>
      <c r="BRW21" s="0"/>
      <c r="BRX21" s="0"/>
      <c r="BRY21" s="0"/>
      <c r="BRZ21" s="0"/>
      <c r="BSA21" s="0"/>
      <c r="BSB21" s="0"/>
      <c r="BSC21" s="0"/>
      <c r="BSD21" s="0"/>
      <c r="BSE21" s="0"/>
      <c r="BSF21" s="0"/>
      <c r="BSG21" s="0"/>
      <c r="BSH21" s="0"/>
      <c r="BSI21" s="0"/>
      <c r="BSJ21" s="0"/>
      <c r="BSK21" s="0"/>
      <c r="BSL21" s="0"/>
      <c r="BSM21" s="0"/>
      <c r="BSN21" s="0"/>
      <c r="BSO21" s="0"/>
      <c r="BSP21" s="0"/>
      <c r="BSQ21" s="0"/>
      <c r="BSR21" s="0"/>
      <c r="BSS21" s="0"/>
      <c r="BST21" s="0"/>
      <c r="BSU21" s="0"/>
      <c r="BSV21" s="0"/>
      <c r="BSW21" s="0"/>
      <c r="BSX21" s="0"/>
      <c r="BSY21" s="0"/>
      <c r="BSZ21" s="0"/>
      <c r="BTA21" s="0"/>
      <c r="BTB21" s="0"/>
      <c r="BTC21" s="0"/>
      <c r="BTD21" s="0"/>
      <c r="BTE21" s="0"/>
      <c r="BTF21" s="0"/>
      <c r="BTG21" s="0"/>
      <c r="BTH21" s="0"/>
      <c r="BTI21" s="0"/>
      <c r="BTJ21" s="0"/>
      <c r="BTK21" s="0"/>
      <c r="BTL21" s="0"/>
      <c r="BTM21" s="0"/>
      <c r="BTN21" s="0"/>
      <c r="BTO21" s="0"/>
      <c r="BTP21" s="0"/>
      <c r="BTQ21" s="0"/>
      <c r="BTR21" s="0"/>
      <c r="BTS21" s="0"/>
      <c r="BTT21" s="0"/>
      <c r="BTU21" s="0"/>
      <c r="BTV21" s="0"/>
      <c r="BTW21" s="0"/>
      <c r="BTX21" s="0"/>
      <c r="BTY21" s="0"/>
      <c r="BTZ21" s="0"/>
      <c r="BUA21" s="0"/>
      <c r="BUB21" s="0"/>
      <c r="BUC21" s="0"/>
      <c r="BUD21" s="0"/>
      <c r="BUE21" s="0"/>
      <c r="BUF21" s="0"/>
      <c r="BUG21" s="0"/>
      <c r="BUH21" s="0"/>
      <c r="BUI21" s="0"/>
      <c r="BUJ21" s="0"/>
      <c r="BUK21" s="0"/>
      <c r="BUL21" s="0"/>
      <c r="BUM21" s="0"/>
      <c r="BUN21" s="0"/>
      <c r="BUO21" s="0"/>
      <c r="BUP21" s="0"/>
      <c r="BUQ21" s="0"/>
      <c r="BUR21" s="0"/>
      <c r="BUS21" s="0"/>
      <c r="BUT21" s="0"/>
      <c r="BUU21" s="0"/>
      <c r="BUV21" s="0"/>
      <c r="BUW21" s="0"/>
      <c r="BUX21" s="0"/>
      <c r="BUY21" s="0"/>
      <c r="BUZ21" s="0"/>
      <c r="BVA21" s="0"/>
      <c r="BVB21" s="0"/>
      <c r="BVC21" s="0"/>
      <c r="BVD21" s="0"/>
      <c r="BVE21" s="0"/>
      <c r="BVF21" s="0"/>
      <c r="BVG21" s="0"/>
      <c r="BVH21" s="0"/>
      <c r="BVI21" s="0"/>
      <c r="BVJ21" s="0"/>
      <c r="BVK21" s="0"/>
      <c r="BVL21" s="0"/>
      <c r="BVM21" s="0"/>
      <c r="BVN21" s="0"/>
      <c r="BVO21" s="0"/>
      <c r="BVP21" s="0"/>
      <c r="BVQ21" s="0"/>
      <c r="BVR21" s="0"/>
      <c r="BVS21" s="0"/>
      <c r="BVT21" s="0"/>
      <c r="BVU21" s="0"/>
      <c r="BVV21" s="0"/>
      <c r="BVW21" s="0"/>
      <c r="BVX21" s="0"/>
      <c r="BVY21" s="0"/>
      <c r="BVZ21" s="0"/>
      <c r="BWA21" s="0"/>
      <c r="BWB21" s="0"/>
      <c r="BWC21" s="0"/>
      <c r="BWD21" s="0"/>
      <c r="BWE21" s="0"/>
      <c r="BWF21" s="0"/>
      <c r="BWG21" s="0"/>
      <c r="BWH21" s="0"/>
      <c r="BWI21" s="0"/>
      <c r="BWJ21" s="0"/>
      <c r="BWK21" s="0"/>
      <c r="BWL21" s="0"/>
      <c r="BWM21" s="0"/>
      <c r="BWN21" s="0"/>
      <c r="BWO21" s="0"/>
      <c r="BWP21" s="0"/>
      <c r="BWQ21" s="0"/>
      <c r="BWR21" s="0"/>
      <c r="BWS21" s="0"/>
      <c r="BWT21" s="0"/>
      <c r="BWU21" s="0"/>
      <c r="BWV21" s="0"/>
      <c r="BWW21" s="0"/>
      <c r="BWX21" s="0"/>
      <c r="BWY21" s="0"/>
      <c r="BWZ21" s="0"/>
      <c r="BXA21" s="0"/>
      <c r="BXB21" s="0"/>
      <c r="BXC21" s="0"/>
      <c r="BXD21" s="0"/>
      <c r="BXE21" s="0"/>
      <c r="BXF21" s="0"/>
      <c r="BXG21" s="0"/>
      <c r="BXH21" s="0"/>
      <c r="BXI21" s="0"/>
      <c r="BXJ21" s="0"/>
      <c r="BXK21" s="0"/>
      <c r="BXL21" s="0"/>
      <c r="BXM21" s="0"/>
      <c r="BXN21" s="0"/>
      <c r="BXO21" s="0"/>
      <c r="BXP21" s="0"/>
      <c r="BXQ21" s="0"/>
      <c r="BXR21" s="0"/>
      <c r="BXS21" s="0"/>
      <c r="BXT21" s="0"/>
      <c r="BXU21" s="0"/>
      <c r="BXV21" s="0"/>
      <c r="BXW21" s="0"/>
      <c r="BXX21" s="0"/>
      <c r="BXY21" s="0"/>
      <c r="BXZ21" s="0"/>
      <c r="BYA21" s="0"/>
      <c r="BYB21" s="0"/>
      <c r="BYC21" s="0"/>
      <c r="BYD21" s="0"/>
      <c r="BYE21" s="0"/>
      <c r="BYF21" s="0"/>
      <c r="BYG21" s="0"/>
      <c r="BYH21" s="0"/>
      <c r="BYI21" s="0"/>
      <c r="BYJ21" s="0"/>
      <c r="BYK21" s="0"/>
      <c r="BYL21" s="0"/>
      <c r="BYM21" s="0"/>
      <c r="BYN21" s="0"/>
      <c r="BYO21" s="0"/>
      <c r="BYP21" s="0"/>
      <c r="BYQ21" s="0"/>
      <c r="BYR21" s="0"/>
      <c r="BYS21" s="0"/>
      <c r="BYT21" s="0"/>
      <c r="BYU21" s="0"/>
      <c r="BYV21" s="0"/>
      <c r="BYW21" s="0"/>
      <c r="BYX21" s="0"/>
      <c r="BYY21" s="0"/>
      <c r="BYZ21" s="0"/>
      <c r="BZA21" s="0"/>
      <c r="BZB21" s="0"/>
      <c r="BZC21" s="0"/>
      <c r="BZD21" s="0"/>
      <c r="BZE21" s="0"/>
      <c r="BZF21" s="0"/>
      <c r="BZG21" s="0"/>
      <c r="BZH21" s="0"/>
      <c r="BZI21" s="0"/>
      <c r="BZJ21" s="0"/>
      <c r="BZK21" s="0"/>
      <c r="BZL21" s="0"/>
      <c r="BZM21" s="0"/>
      <c r="BZN21" s="0"/>
      <c r="BZO21" s="0"/>
      <c r="BZP21" s="0"/>
      <c r="BZQ21" s="0"/>
      <c r="BZR21" s="0"/>
      <c r="BZS21" s="0"/>
      <c r="BZT21" s="0"/>
      <c r="BZU21" s="0"/>
      <c r="BZV21" s="0"/>
      <c r="BZW21" s="0"/>
      <c r="BZX21" s="0"/>
      <c r="BZY21" s="0"/>
      <c r="BZZ21" s="0"/>
      <c r="CAA21" s="0"/>
      <c r="CAB21" s="0"/>
      <c r="CAC21" s="0"/>
      <c r="CAD21" s="0"/>
      <c r="CAE21" s="0"/>
      <c r="CAF21" s="0"/>
      <c r="CAG21" s="0"/>
      <c r="CAH21" s="0"/>
      <c r="CAI21" s="0"/>
      <c r="CAJ21" s="0"/>
      <c r="CAK21" s="0"/>
      <c r="CAL21" s="0"/>
      <c r="CAM21" s="0"/>
      <c r="CAN21" s="0"/>
      <c r="CAO21" s="0"/>
      <c r="CAP21" s="0"/>
      <c r="CAQ21" s="0"/>
      <c r="CAR21" s="0"/>
      <c r="CAS21" s="0"/>
      <c r="CAT21" s="0"/>
      <c r="CAU21" s="0"/>
      <c r="CAV21" s="0"/>
      <c r="CAW21" s="0"/>
      <c r="CAX21" s="0"/>
      <c r="CAY21" s="0"/>
      <c r="CAZ21" s="0"/>
      <c r="CBA21" s="0"/>
      <c r="CBB21" s="0"/>
      <c r="CBC21" s="0"/>
      <c r="CBD21" s="0"/>
      <c r="CBE21" s="0"/>
      <c r="CBF21" s="0"/>
      <c r="CBG21" s="0"/>
      <c r="CBH21" s="0"/>
      <c r="CBI21" s="0"/>
      <c r="CBJ21" s="0"/>
      <c r="CBK21" s="0"/>
      <c r="CBL21" s="0"/>
      <c r="CBM21" s="0"/>
      <c r="CBN21" s="0"/>
      <c r="CBO21" s="0"/>
      <c r="CBP21" s="0"/>
      <c r="CBQ21" s="0"/>
      <c r="CBR21" s="0"/>
      <c r="CBS21" s="0"/>
      <c r="CBT21" s="0"/>
      <c r="CBU21" s="0"/>
      <c r="CBV21" s="0"/>
      <c r="CBW21" s="0"/>
      <c r="CBX21" s="0"/>
      <c r="CBY21" s="0"/>
      <c r="CBZ21" s="0"/>
      <c r="CCA21" s="0"/>
      <c r="CCB21" s="0"/>
      <c r="CCC21" s="0"/>
      <c r="CCD21" s="0"/>
      <c r="CCE21" s="0"/>
      <c r="CCF21" s="0"/>
      <c r="CCG21" s="0"/>
      <c r="CCH21" s="0"/>
      <c r="CCI21" s="0"/>
      <c r="CCJ21" s="0"/>
      <c r="CCK21" s="0"/>
      <c r="CCL21" s="0"/>
      <c r="CCM21" s="0"/>
      <c r="CCN21" s="0"/>
      <c r="CCO21" s="0"/>
      <c r="CCP21" s="0"/>
      <c r="CCQ21" s="0"/>
      <c r="CCR21" s="0"/>
      <c r="CCS21" s="0"/>
      <c r="CCT21" s="0"/>
      <c r="CCU21" s="0"/>
      <c r="CCV21" s="0"/>
      <c r="CCW21" s="0"/>
      <c r="CCX21" s="0"/>
      <c r="CCY21" s="0"/>
      <c r="CCZ21" s="0"/>
      <c r="CDA21" s="0"/>
      <c r="CDB21" s="0"/>
      <c r="CDC21" s="0"/>
      <c r="CDD21" s="0"/>
      <c r="CDE21" s="0"/>
      <c r="CDF21" s="0"/>
      <c r="CDG21" s="0"/>
      <c r="CDH21" s="0"/>
      <c r="CDI21" s="0"/>
      <c r="CDJ21" s="0"/>
      <c r="CDK21" s="0"/>
      <c r="CDL21" s="0"/>
      <c r="CDM21" s="0"/>
      <c r="CDN21" s="0"/>
      <c r="CDO21" s="0"/>
      <c r="CDP21" s="0"/>
      <c r="CDQ21" s="0"/>
      <c r="CDR21" s="0"/>
      <c r="CDS21" s="0"/>
      <c r="CDT21" s="0"/>
      <c r="CDU21" s="0"/>
      <c r="CDV21" s="0"/>
      <c r="CDW21" s="0"/>
      <c r="CDX21" s="0"/>
      <c r="CDY21" s="0"/>
      <c r="CDZ21" s="0"/>
      <c r="CEA21" s="0"/>
      <c r="CEB21" s="0"/>
      <c r="CEC21" s="0"/>
      <c r="CED21" s="0"/>
      <c r="CEE21" s="0"/>
      <c r="CEF21" s="0"/>
      <c r="CEG21" s="0"/>
      <c r="CEH21" s="0"/>
      <c r="CEI21" s="0"/>
      <c r="CEJ21" s="0"/>
      <c r="CEK21" s="0"/>
      <c r="CEL21" s="0"/>
      <c r="CEM21" s="0"/>
      <c r="CEN21" s="0"/>
      <c r="CEO21" s="0"/>
      <c r="CEP21" s="0"/>
      <c r="CEQ21" s="0"/>
      <c r="CER21" s="0"/>
      <c r="CES21" s="0"/>
      <c r="CET21" s="0"/>
      <c r="CEU21" s="0"/>
      <c r="CEV21" s="0"/>
      <c r="CEW21" s="0"/>
      <c r="CEX21" s="0"/>
      <c r="CEY21" s="0"/>
      <c r="CEZ21" s="0"/>
      <c r="CFA21" s="0"/>
      <c r="CFB21" s="0"/>
      <c r="CFC21" s="0"/>
      <c r="CFD21" s="0"/>
      <c r="CFE21" s="0"/>
      <c r="CFF21" s="0"/>
      <c r="CFG21" s="0"/>
      <c r="CFH21" s="0"/>
      <c r="CFI21" s="0"/>
      <c r="CFJ21" s="0"/>
      <c r="CFK21" s="0"/>
      <c r="CFL21" s="0"/>
      <c r="CFM21" s="0"/>
      <c r="CFN21" s="0"/>
      <c r="CFO21" s="0"/>
      <c r="CFP21" s="0"/>
      <c r="CFQ21" s="0"/>
      <c r="CFR21" s="0"/>
      <c r="CFS21" s="0"/>
      <c r="CFT21" s="0"/>
      <c r="CFU21" s="0"/>
      <c r="CFV21" s="0"/>
      <c r="CFW21" s="0"/>
      <c r="CFX21" s="0"/>
      <c r="CFY21" s="0"/>
      <c r="CFZ21" s="0"/>
      <c r="CGA21" s="0"/>
      <c r="CGB21" s="0"/>
      <c r="CGC21" s="0"/>
      <c r="CGD21" s="0"/>
      <c r="CGE21" s="0"/>
      <c r="CGF21" s="0"/>
      <c r="CGG21" s="0"/>
      <c r="CGH21" s="0"/>
      <c r="CGI21" s="0"/>
      <c r="CGJ21" s="0"/>
      <c r="CGK21" s="0"/>
      <c r="CGL21" s="0"/>
      <c r="CGM21" s="0"/>
      <c r="CGN21" s="0"/>
      <c r="CGO21" s="0"/>
      <c r="CGP21" s="0"/>
      <c r="CGQ21" s="0"/>
      <c r="CGR21" s="0"/>
      <c r="CGS21" s="0"/>
      <c r="CGT21" s="0"/>
      <c r="CGU21" s="0"/>
      <c r="CGV21" s="0"/>
      <c r="CGW21" s="0"/>
      <c r="CGX21" s="0"/>
      <c r="CGY21" s="0"/>
      <c r="CGZ21" s="0"/>
      <c r="CHA21" s="0"/>
      <c r="CHB21" s="0"/>
      <c r="CHC21" s="0"/>
      <c r="CHD21" s="0"/>
      <c r="CHE21" s="0"/>
      <c r="CHF21" s="0"/>
      <c r="CHG21" s="0"/>
      <c r="CHH21" s="0"/>
      <c r="CHI21" s="0"/>
      <c r="CHJ21" s="0"/>
      <c r="CHK21" s="0"/>
      <c r="CHL21" s="0"/>
      <c r="CHM21" s="0"/>
      <c r="CHN21" s="0"/>
      <c r="CHO21" s="0"/>
      <c r="CHP21" s="0"/>
      <c r="CHQ21" s="0"/>
      <c r="CHR21" s="0"/>
      <c r="CHS21" s="0"/>
      <c r="CHT21" s="0"/>
      <c r="CHU21" s="0"/>
      <c r="CHV21" s="0"/>
      <c r="CHW21" s="0"/>
      <c r="CHX21" s="0"/>
      <c r="CHY21" s="0"/>
      <c r="CHZ21" s="0"/>
      <c r="CIA21" s="0"/>
      <c r="CIB21" s="0"/>
      <c r="CIC21" s="0"/>
      <c r="CID21" s="0"/>
      <c r="CIE21" s="0"/>
      <c r="CIF21" s="0"/>
      <c r="CIG21" s="0"/>
      <c r="CIH21" s="0"/>
      <c r="CII21" s="0"/>
      <c r="CIJ21" s="0"/>
      <c r="CIK21" s="0"/>
      <c r="CIL21" s="0"/>
      <c r="CIM21" s="0"/>
      <c r="CIN21" s="0"/>
      <c r="CIO21" s="0"/>
      <c r="CIP21" s="0"/>
      <c r="CIQ21" s="0"/>
      <c r="CIR21" s="0"/>
      <c r="CIS21" s="0"/>
      <c r="CIT21" s="0"/>
      <c r="CIU21" s="0"/>
      <c r="CIV21" s="0"/>
      <c r="CIW21" s="0"/>
      <c r="CIX21" s="0"/>
      <c r="CIY21" s="0"/>
      <c r="CIZ21" s="0"/>
      <c r="CJA21" s="0"/>
      <c r="CJB21" s="0"/>
      <c r="CJC21" s="0"/>
      <c r="CJD21" s="0"/>
      <c r="CJE21" s="0"/>
      <c r="CJF21" s="0"/>
      <c r="CJG21" s="0"/>
      <c r="CJH21" s="0"/>
      <c r="CJI21" s="0"/>
      <c r="CJJ21" s="0"/>
      <c r="CJK21" s="0"/>
      <c r="CJL21" s="0"/>
      <c r="CJM21" s="0"/>
      <c r="CJN21" s="0"/>
      <c r="CJO21" s="0"/>
      <c r="CJP21" s="0"/>
      <c r="CJQ21" s="0"/>
      <c r="CJR21" s="0"/>
      <c r="CJS21" s="0"/>
      <c r="CJT21" s="0"/>
      <c r="CJU21" s="0"/>
      <c r="CJV21" s="0"/>
      <c r="CJW21" s="0"/>
      <c r="CJX21" s="0"/>
      <c r="CJY21" s="0"/>
      <c r="CJZ21" s="0"/>
      <c r="CKA21" s="0"/>
      <c r="CKB21" s="0"/>
      <c r="CKC21" s="0"/>
      <c r="CKD21" s="0"/>
      <c r="CKE21" s="0"/>
      <c r="CKF21" s="0"/>
      <c r="CKG21" s="0"/>
      <c r="CKH21" s="0"/>
      <c r="CKI21" s="0"/>
      <c r="CKJ21" s="0"/>
      <c r="CKK21" s="0"/>
      <c r="CKL21" s="0"/>
      <c r="CKM21" s="0"/>
      <c r="CKN21" s="0"/>
      <c r="CKO21" s="0"/>
      <c r="CKP21" s="0"/>
      <c r="CKQ21" s="0"/>
      <c r="CKR21" s="0"/>
      <c r="CKS21" s="0"/>
      <c r="CKT21" s="0"/>
      <c r="CKU21" s="0"/>
      <c r="CKV21" s="0"/>
      <c r="CKW21" s="0"/>
      <c r="CKX21" s="0"/>
      <c r="CKY21" s="0"/>
      <c r="CKZ21" s="0"/>
      <c r="CLA21" s="0"/>
      <c r="CLB21" s="0"/>
      <c r="CLC21" s="0"/>
      <c r="CLD21" s="0"/>
      <c r="CLE21" s="0"/>
      <c r="CLF21" s="0"/>
      <c r="CLG21" s="0"/>
      <c r="CLH21" s="0"/>
      <c r="CLI21" s="0"/>
      <c r="CLJ21" s="0"/>
      <c r="CLK21" s="0"/>
      <c r="CLL21" s="0"/>
      <c r="CLM21" s="0"/>
      <c r="CLN21" s="0"/>
      <c r="CLO21" s="0"/>
      <c r="CLP21" s="0"/>
      <c r="CLQ21" s="0"/>
      <c r="CLR21" s="0"/>
      <c r="CLS21" s="0"/>
      <c r="CLT21" s="0"/>
      <c r="CLU21" s="0"/>
      <c r="CLV21" s="0"/>
      <c r="CLW21" s="0"/>
      <c r="CLX21" s="0"/>
      <c r="CLY21" s="0"/>
      <c r="CLZ21" s="0"/>
      <c r="CMA21" s="0"/>
      <c r="CMB21" s="0"/>
      <c r="CMC21" s="0"/>
      <c r="CMD21" s="0"/>
      <c r="CME21" s="0"/>
      <c r="CMF21" s="0"/>
      <c r="CMG21" s="0"/>
      <c r="CMH21" s="0"/>
      <c r="CMI21" s="0"/>
      <c r="CMJ21" s="0"/>
      <c r="CMK21" s="0"/>
      <c r="CML21" s="0"/>
      <c r="CMM21" s="0"/>
      <c r="CMN21" s="0"/>
      <c r="CMO21" s="0"/>
      <c r="CMP21" s="0"/>
      <c r="CMQ21" s="0"/>
      <c r="CMR21" s="0"/>
      <c r="CMS21" s="0"/>
      <c r="CMT21" s="0"/>
      <c r="CMU21" s="0"/>
      <c r="CMV21" s="0"/>
      <c r="CMW21" s="0"/>
      <c r="CMX21" s="0"/>
      <c r="CMY21" s="0"/>
      <c r="CMZ21" s="0"/>
      <c r="CNA21" s="0"/>
      <c r="CNB21" s="0"/>
      <c r="CNC21" s="0"/>
      <c r="CND21" s="0"/>
      <c r="CNE21" s="0"/>
      <c r="CNF21" s="0"/>
      <c r="CNG21" s="0"/>
      <c r="CNH21" s="0"/>
      <c r="CNI21" s="0"/>
      <c r="CNJ21" s="0"/>
      <c r="CNK21" s="0"/>
      <c r="CNL21" s="0"/>
      <c r="CNM21" s="0"/>
      <c r="CNN21" s="0"/>
      <c r="CNO21" s="0"/>
      <c r="CNP21" s="0"/>
      <c r="CNQ21" s="0"/>
      <c r="CNR21" s="0"/>
      <c r="CNS21" s="0"/>
      <c r="CNT21" s="0"/>
      <c r="CNU21" s="0"/>
      <c r="CNV21" s="0"/>
      <c r="CNW21" s="0"/>
      <c r="CNX21" s="0"/>
      <c r="CNY21" s="0"/>
      <c r="CNZ21" s="0"/>
      <c r="COA21" s="0"/>
      <c r="COB21" s="0"/>
      <c r="COC21" s="0"/>
      <c r="COD21" s="0"/>
      <c r="COE21" s="0"/>
      <c r="COF21" s="0"/>
      <c r="COG21" s="0"/>
      <c r="COH21" s="0"/>
      <c r="COI21" s="0"/>
      <c r="COJ21" s="0"/>
      <c r="COK21" s="0"/>
      <c r="COL21" s="0"/>
      <c r="COM21" s="0"/>
      <c r="CON21" s="0"/>
      <c r="COO21" s="0"/>
      <c r="COP21" s="0"/>
      <c r="COQ21" s="0"/>
      <c r="COR21" s="0"/>
      <c r="COS21" s="0"/>
      <c r="COT21" s="0"/>
      <c r="COU21" s="0"/>
      <c r="COV21" s="0"/>
      <c r="COW21" s="0"/>
      <c r="COX21" s="0"/>
      <c r="COY21" s="0"/>
      <c r="COZ21" s="0"/>
      <c r="CPA21" s="0"/>
      <c r="CPB21" s="0"/>
      <c r="CPC21" s="0"/>
      <c r="CPD21" s="0"/>
      <c r="CPE21" s="0"/>
      <c r="CPF21" s="0"/>
      <c r="CPG21" s="0"/>
      <c r="CPH21" s="0"/>
      <c r="CPI21" s="0"/>
      <c r="CPJ21" s="0"/>
      <c r="CPK21" s="0"/>
      <c r="CPL21" s="0"/>
      <c r="CPM21" s="0"/>
      <c r="CPN21" s="0"/>
      <c r="CPO21" s="0"/>
      <c r="CPP21" s="0"/>
      <c r="CPQ21" s="0"/>
      <c r="CPR21" s="0"/>
      <c r="CPS21" s="0"/>
      <c r="CPT21" s="0"/>
      <c r="CPU21" s="0"/>
      <c r="CPV21" s="0"/>
      <c r="CPW21" s="0"/>
      <c r="CPX21" s="0"/>
      <c r="CPY21" s="0"/>
      <c r="CPZ21" s="0"/>
      <c r="CQA21" s="0"/>
      <c r="CQB21" s="0"/>
      <c r="CQC21" s="0"/>
      <c r="CQD21" s="0"/>
      <c r="CQE21" s="0"/>
      <c r="CQF21" s="0"/>
      <c r="CQG21" s="0"/>
      <c r="CQH21" s="0"/>
      <c r="CQI21" s="0"/>
      <c r="CQJ21" s="0"/>
      <c r="CQK21" s="0"/>
      <c r="CQL21" s="0"/>
      <c r="CQM21" s="0"/>
      <c r="CQN21" s="0"/>
      <c r="CQO21" s="0"/>
      <c r="CQP21" s="0"/>
      <c r="CQQ21" s="0"/>
      <c r="CQR21" s="0"/>
      <c r="CQS21" s="0"/>
      <c r="CQT21" s="0"/>
      <c r="CQU21" s="0"/>
      <c r="CQV21" s="0"/>
      <c r="CQW21" s="0"/>
      <c r="CQX21" s="0"/>
      <c r="CQY21" s="0"/>
      <c r="CQZ21" s="0"/>
      <c r="CRA21" s="0"/>
      <c r="CRB21" s="0"/>
      <c r="CRC21" s="0"/>
      <c r="CRD21" s="0"/>
      <c r="CRE21" s="0"/>
      <c r="CRF21" s="0"/>
      <c r="CRG21" s="0"/>
      <c r="CRH21" s="0"/>
      <c r="CRI21" s="0"/>
      <c r="CRJ21" s="0"/>
      <c r="CRK21" s="0"/>
      <c r="CRL21" s="0"/>
      <c r="CRM21" s="0"/>
      <c r="CRN21" s="0"/>
      <c r="CRO21" s="0"/>
      <c r="CRP21" s="0"/>
      <c r="CRQ21" s="0"/>
      <c r="CRR21" s="0"/>
      <c r="CRS21" s="0"/>
      <c r="CRT21" s="0"/>
      <c r="CRU21" s="0"/>
      <c r="CRV21" s="0"/>
      <c r="CRW21" s="0"/>
      <c r="CRX21" s="0"/>
      <c r="CRY21" s="0"/>
      <c r="CRZ21" s="0"/>
      <c r="CSA21" s="0"/>
      <c r="CSB21" s="0"/>
      <c r="CSC21" s="0"/>
      <c r="CSD21" s="0"/>
      <c r="CSE21" s="0"/>
      <c r="CSF21" s="0"/>
      <c r="CSG21" s="0"/>
      <c r="CSH21" s="0"/>
      <c r="CSI21" s="0"/>
      <c r="CSJ21" s="0"/>
      <c r="CSK21" s="0"/>
      <c r="CSL21" s="0"/>
      <c r="CSM21" s="0"/>
      <c r="CSN21" s="0"/>
      <c r="CSO21" s="0"/>
      <c r="CSP21" s="0"/>
      <c r="CSQ21" s="0"/>
      <c r="CSR21" s="0"/>
      <c r="CSS21" s="0"/>
      <c r="CST21" s="0"/>
      <c r="CSU21" s="0"/>
      <c r="CSV21" s="0"/>
      <c r="CSW21" s="0"/>
      <c r="CSX21" s="0"/>
      <c r="CSY21" s="0"/>
      <c r="CSZ21" s="0"/>
      <c r="CTA21" s="0"/>
      <c r="CTB21" s="0"/>
      <c r="CTC21" s="0"/>
      <c r="CTD21" s="0"/>
      <c r="CTE21" s="0"/>
      <c r="CTF21" s="0"/>
      <c r="CTG21" s="0"/>
      <c r="CTH21" s="0"/>
      <c r="CTI21" s="0"/>
      <c r="CTJ21" s="0"/>
      <c r="CTK21" s="0"/>
      <c r="CTL21" s="0"/>
      <c r="CTM21" s="0"/>
      <c r="CTN21" s="0"/>
      <c r="CTO21" s="0"/>
      <c r="CTP21" s="0"/>
      <c r="CTQ21" s="0"/>
      <c r="CTR21" s="0"/>
      <c r="CTS21" s="0"/>
      <c r="CTT21" s="0"/>
      <c r="CTU21" s="0"/>
      <c r="CTV21" s="0"/>
      <c r="CTW21" s="0"/>
      <c r="CTX21" s="0"/>
      <c r="CTY21" s="0"/>
      <c r="CTZ21" s="0"/>
      <c r="CUA21" s="0"/>
      <c r="CUB21" s="0"/>
      <c r="CUC21" s="0"/>
      <c r="CUD21" s="0"/>
      <c r="CUE21" s="0"/>
      <c r="CUF21" s="0"/>
      <c r="CUG21" s="0"/>
      <c r="CUH21" s="0"/>
      <c r="CUI21" s="0"/>
      <c r="CUJ21" s="0"/>
      <c r="CUK21" s="0"/>
      <c r="CUL21" s="0"/>
      <c r="CUM21" s="0"/>
      <c r="CUN21" s="0"/>
      <c r="CUO21" s="0"/>
      <c r="CUP21" s="0"/>
      <c r="CUQ21" s="0"/>
      <c r="CUR21" s="0"/>
      <c r="CUS21" s="0"/>
      <c r="CUT21" s="0"/>
      <c r="CUU21" s="0"/>
      <c r="CUV21" s="0"/>
      <c r="CUW21" s="0"/>
      <c r="CUX21" s="0"/>
      <c r="CUY21" s="0"/>
      <c r="CUZ21" s="0"/>
      <c r="CVA21" s="0"/>
      <c r="CVB21" s="0"/>
      <c r="CVC21" s="0"/>
      <c r="CVD21" s="0"/>
      <c r="CVE21" s="0"/>
      <c r="CVF21" s="0"/>
      <c r="CVG21" s="0"/>
      <c r="CVH21" s="0"/>
      <c r="CVI21" s="0"/>
      <c r="CVJ21" s="0"/>
      <c r="CVK21" s="0"/>
      <c r="CVL21" s="0"/>
      <c r="CVM21" s="0"/>
      <c r="CVN21" s="0"/>
      <c r="CVO21" s="0"/>
      <c r="CVP21" s="0"/>
      <c r="CVQ21" s="0"/>
      <c r="CVR21" s="0"/>
      <c r="CVS21" s="0"/>
      <c r="CVT21" s="0"/>
      <c r="CVU21" s="0"/>
      <c r="CVV21" s="0"/>
      <c r="CVW21" s="0"/>
      <c r="CVX21" s="0"/>
      <c r="CVY21" s="0"/>
      <c r="CVZ21" s="0"/>
      <c r="CWA21" s="0"/>
      <c r="CWB21" s="0"/>
      <c r="CWC21" s="0"/>
      <c r="CWD21" s="0"/>
      <c r="CWE21" s="0"/>
      <c r="CWF21" s="0"/>
      <c r="CWG21" s="0"/>
      <c r="CWH21" s="0"/>
      <c r="CWI21" s="0"/>
      <c r="CWJ21" s="0"/>
      <c r="CWK21" s="0"/>
      <c r="CWL21" s="0"/>
      <c r="CWM21" s="0"/>
      <c r="CWN21" s="0"/>
      <c r="CWO21" s="0"/>
      <c r="CWP21" s="0"/>
      <c r="CWQ21" s="0"/>
      <c r="CWR21" s="0"/>
      <c r="CWS21" s="0"/>
      <c r="CWT21" s="0"/>
      <c r="CWU21" s="0"/>
      <c r="CWV21" s="0"/>
      <c r="CWW21" s="0"/>
      <c r="CWX21" s="0"/>
      <c r="CWY21" s="0"/>
      <c r="CWZ21" s="0"/>
      <c r="CXA21" s="0"/>
      <c r="CXB21" s="0"/>
      <c r="CXC21" s="0"/>
      <c r="CXD21" s="0"/>
      <c r="CXE21" s="0"/>
      <c r="CXF21" s="0"/>
      <c r="CXG21" s="0"/>
      <c r="CXH21" s="0"/>
      <c r="CXI21" s="0"/>
      <c r="CXJ21" s="0"/>
      <c r="CXK21" s="0"/>
      <c r="CXL21" s="0"/>
      <c r="CXM21" s="0"/>
      <c r="CXN21" s="0"/>
      <c r="CXO21" s="0"/>
      <c r="CXP21" s="0"/>
      <c r="CXQ21" s="0"/>
      <c r="CXR21" s="0"/>
      <c r="CXS21" s="0"/>
      <c r="CXT21" s="0"/>
      <c r="CXU21" s="0"/>
      <c r="CXV21" s="0"/>
      <c r="CXW21" s="0"/>
      <c r="CXX21" s="0"/>
      <c r="CXY21" s="0"/>
      <c r="CXZ21" s="0"/>
      <c r="CYA21" s="0"/>
      <c r="CYB21" s="0"/>
      <c r="CYC21" s="0"/>
      <c r="CYD21" s="0"/>
      <c r="CYE21" s="0"/>
      <c r="CYF21" s="0"/>
      <c r="CYG21" s="0"/>
      <c r="CYH21" s="0"/>
      <c r="CYI21" s="0"/>
      <c r="CYJ21" s="0"/>
      <c r="CYK21" s="0"/>
      <c r="CYL21" s="0"/>
      <c r="CYM21" s="0"/>
      <c r="CYN21" s="0"/>
      <c r="CYO21" s="0"/>
      <c r="CYP21" s="0"/>
      <c r="CYQ21" s="0"/>
      <c r="CYR21" s="0"/>
      <c r="CYS21" s="0"/>
      <c r="CYT21" s="0"/>
      <c r="CYU21" s="0"/>
      <c r="CYV21" s="0"/>
      <c r="CYW21" s="0"/>
      <c r="CYX21" s="0"/>
      <c r="CYY21" s="0"/>
      <c r="CYZ21" s="0"/>
      <c r="CZA21" s="0"/>
      <c r="CZB21" s="0"/>
      <c r="CZC21" s="0"/>
      <c r="CZD21" s="0"/>
      <c r="CZE21" s="0"/>
      <c r="CZF21" s="0"/>
      <c r="CZG21" s="0"/>
      <c r="CZH21" s="0"/>
      <c r="CZI21" s="0"/>
      <c r="CZJ21" s="0"/>
      <c r="CZK21" s="0"/>
      <c r="CZL21" s="0"/>
      <c r="CZM21" s="0"/>
      <c r="CZN21" s="0"/>
      <c r="CZO21" s="0"/>
      <c r="CZP21" s="0"/>
      <c r="CZQ21" s="0"/>
      <c r="CZR21" s="0"/>
      <c r="CZS21" s="0"/>
      <c r="CZT21" s="0"/>
      <c r="CZU21" s="0"/>
      <c r="CZV21" s="0"/>
      <c r="CZW21" s="0"/>
      <c r="CZX21" s="0"/>
      <c r="CZY21" s="0"/>
      <c r="CZZ21" s="0"/>
      <c r="DAA21" s="0"/>
      <c r="DAB21" s="0"/>
      <c r="DAC21" s="0"/>
      <c r="DAD21" s="0"/>
      <c r="DAE21" s="0"/>
      <c r="DAF21" s="0"/>
      <c r="DAG21" s="0"/>
      <c r="DAH21" s="0"/>
      <c r="DAI21" s="0"/>
      <c r="DAJ21" s="0"/>
      <c r="DAK21" s="0"/>
      <c r="DAL21" s="0"/>
      <c r="DAM21" s="0"/>
      <c r="DAN21" s="0"/>
      <c r="DAO21" s="0"/>
      <c r="DAP21" s="0"/>
      <c r="DAQ21" s="0"/>
      <c r="DAR21" s="0"/>
      <c r="DAS21" s="0"/>
      <c r="DAT21" s="0"/>
      <c r="DAU21" s="0"/>
      <c r="DAV21" s="0"/>
      <c r="DAW21" s="0"/>
      <c r="DAX21" s="0"/>
      <c r="DAY21" s="0"/>
      <c r="DAZ21" s="0"/>
      <c r="DBA21" s="0"/>
      <c r="DBB21" s="0"/>
      <c r="DBC21" s="0"/>
      <c r="DBD21" s="0"/>
      <c r="DBE21" s="0"/>
      <c r="DBF21" s="0"/>
      <c r="DBG21" s="0"/>
      <c r="DBH21" s="0"/>
      <c r="DBI21" s="0"/>
      <c r="DBJ21" s="0"/>
      <c r="DBK21" s="0"/>
      <c r="DBL21" s="0"/>
      <c r="DBM21" s="0"/>
      <c r="DBN21" s="0"/>
      <c r="DBO21" s="0"/>
      <c r="DBP21" s="0"/>
      <c r="DBQ21" s="0"/>
      <c r="DBR21" s="0"/>
      <c r="DBS21" s="0"/>
      <c r="DBT21" s="0"/>
      <c r="DBU21" s="0"/>
      <c r="DBV21" s="0"/>
      <c r="DBW21" s="0"/>
      <c r="DBX21" s="0"/>
      <c r="DBY21" s="0"/>
      <c r="DBZ21" s="0"/>
      <c r="DCA21" s="0"/>
      <c r="DCB21" s="0"/>
      <c r="DCC21" s="0"/>
      <c r="DCD21" s="0"/>
      <c r="DCE21" s="0"/>
      <c r="DCF21" s="0"/>
      <c r="DCG21" s="0"/>
      <c r="DCH21" s="0"/>
      <c r="DCI21" s="0"/>
      <c r="DCJ21" s="0"/>
      <c r="DCK21" s="0"/>
      <c r="DCL21" s="0"/>
      <c r="DCM21" s="0"/>
      <c r="DCN21" s="0"/>
      <c r="DCO21" s="0"/>
      <c r="DCP21" s="0"/>
      <c r="DCQ21" s="0"/>
      <c r="DCR21" s="0"/>
      <c r="DCS21" s="0"/>
      <c r="DCT21" s="0"/>
      <c r="DCU21" s="0"/>
      <c r="DCV21" s="0"/>
      <c r="DCW21" s="0"/>
      <c r="DCX21" s="0"/>
      <c r="DCY21" s="0"/>
      <c r="DCZ21" s="0"/>
      <c r="DDA21" s="0"/>
      <c r="DDB21" s="0"/>
      <c r="DDC21" s="0"/>
      <c r="DDD21" s="0"/>
      <c r="DDE21" s="0"/>
      <c r="DDF21" s="0"/>
      <c r="DDG21" s="0"/>
      <c r="DDH21" s="0"/>
      <c r="DDI21" s="0"/>
      <c r="DDJ21" s="0"/>
      <c r="DDK21" s="0"/>
      <c r="DDL21" s="0"/>
      <c r="DDM21" s="0"/>
      <c r="DDN21" s="0"/>
      <c r="DDO21" s="0"/>
      <c r="DDP21" s="0"/>
      <c r="DDQ21" s="0"/>
      <c r="DDR21" s="0"/>
      <c r="DDS21" s="0"/>
      <c r="DDT21" s="0"/>
      <c r="DDU21" s="0"/>
      <c r="DDV21" s="0"/>
      <c r="DDW21" s="0"/>
      <c r="DDX21" s="0"/>
      <c r="DDY21" s="0"/>
      <c r="DDZ21" s="0"/>
      <c r="DEA21" s="0"/>
      <c r="DEB21" s="0"/>
      <c r="DEC21" s="0"/>
      <c r="DED21" s="0"/>
      <c r="DEE21" s="0"/>
      <c r="DEF21" s="0"/>
      <c r="DEG21" s="0"/>
      <c r="DEH21" s="0"/>
      <c r="DEI21" s="0"/>
      <c r="DEJ21" s="0"/>
      <c r="DEK21" s="0"/>
      <c r="DEL21" s="0"/>
      <c r="DEM21" s="0"/>
      <c r="DEN21" s="0"/>
      <c r="DEO21" s="0"/>
      <c r="DEP21" s="0"/>
      <c r="DEQ21" s="0"/>
      <c r="DER21" s="0"/>
      <c r="DES21" s="0"/>
      <c r="DET21" s="0"/>
      <c r="DEU21" s="0"/>
      <c r="DEV21" s="0"/>
      <c r="DEW21" s="0"/>
      <c r="DEX21" s="0"/>
      <c r="DEY21" s="0"/>
      <c r="DEZ21" s="0"/>
      <c r="DFA21" s="0"/>
      <c r="DFB21" s="0"/>
      <c r="DFC21" s="0"/>
      <c r="DFD21" s="0"/>
      <c r="DFE21" s="0"/>
      <c r="DFF21" s="0"/>
      <c r="DFG21" s="0"/>
      <c r="DFH21" s="0"/>
      <c r="DFI21" s="0"/>
      <c r="DFJ21" s="0"/>
      <c r="DFK21" s="0"/>
      <c r="DFL21" s="0"/>
      <c r="DFM21" s="0"/>
      <c r="DFN21" s="0"/>
      <c r="DFO21" s="0"/>
      <c r="DFP21" s="0"/>
      <c r="DFQ21" s="0"/>
      <c r="DFR21" s="0"/>
      <c r="DFS21" s="0"/>
      <c r="DFT21" s="0"/>
      <c r="DFU21" s="0"/>
      <c r="DFV21" s="0"/>
      <c r="DFW21" s="0"/>
      <c r="DFX21" s="0"/>
      <c r="DFY21" s="0"/>
      <c r="DFZ21" s="0"/>
      <c r="DGA21" s="0"/>
      <c r="DGB21" s="0"/>
      <c r="DGC21" s="0"/>
      <c r="DGD21" s="0"/>
      <c r="DGE21" s="0"/>
      <c r="DGF21" s="0"/>
      <c r="DGG21" s="0"/>
      <c r="DGH21" s="0"/>
      <c r="DGI21" s="0"/>
      <c r="DGJ21" s="0"/>
      <c r="DGK21" s="0"/>
      <c r="DGL21" s="0"/>
      <c r="DGM21" s="0"/>
      <c r="DGN21" s="0"/>
      <c r="DGO21" s="0"/>
      <c r="DGP21" s="0"/>
      <c r="DGQ21" s="0"/>
      <c r="DGR21" s="0"/>
      <c r="DGS21" s="0"/>
      <c r="DGT21" s="0"/>
      <c r="DGU21" s="0"/>
      <c r="DGV21" s="0"/>
      <c r="DGW21" s="0"/>
      <c r="DGX21" s="0"/>
      <c r="DGY21" s="0"/>
      <c r="DGZ21" s="0"/>
      <c r="DHA21" s="0"/>
      <c r="DHB21" s="0"/>
      <c r="DHC21" s="0"/>
      <c r="DHD21" s="0"/>
      <c r="DHE21" s="0"/>
      <c r="DHF21" s="0"/>
      <c r="DHG21" s="0"/>
      <c r="DHH21" s="0"/>
      <c r="DHI21" s="0"/>
      <c r="DHJ21" s="0"/>
      <c r="DHK21" s="0"/>
      <c r="DHL21" s="0"/>
      <c r="DHM21" s="0"/>
      <c r="DHN21" s="0"/>
      <c r="DHO21" s="0"/>
      <c r="DHP21" s="0"/>
      <c r="DHQ21" s="0"/>
      <c r="DHR21" s="0"/>
      <c r="DHS21" s="0"/>
      <c r="DHT21" s="0"/>
      <c r="DHU21" s="0"/>
      <c r="DHV21" s="0"/>
      <c r="DHW21" s="0"/>
      <c r="DHX21" s="0"/>
      <c r="DHY21" s="0"/>
      <c r="DHZ21" s="0"/>
      <c r="DIA21" s="0"/>
      <c r="DIB21" s="0"/>
      <c r="DIC21" s="0"/>
      <c r="DID21" s="0"/>
      <c r="DIE21" s="0"/>
      <c r="DIF21" s="0"/>
      <c r="DIG21" s="0"/>
      <c r="DIH21" s="0"/>
      <c r="DII21" s="0"/>
      <c r="DIJ21" s="0"/>
      <c r="DIK21" s="0"/>
      <c r="DIL21" s="0"/>
      <c r="DIM21" s="0"/>
      <c r="DIN21" s="0"/>
      <c r="DIO21" s="0"/>
      <c r="DIP21" s="0"/>
      <c r="DIQ21" s="0"/>
      <c r="DIR21" s="0"/>
      <c r="DIS21" s="0"/>
      <c r="DIT21" s="0"/>
      <c r="DIU21" s="0"/>
      <c r="DIV21" s="0"/>
      <c r="DIW21" s="0"/>
      <c r="DIX21" s="0"/>
      <c r="DIY21" s="0"/>
      <c r="DIZ21" s="0"/>
      <c r="DJA21" s="0"/>
      <c r="DJB21" s="0"/>
      <c r="DJC21" s="0"/>
      <c r="DJD21" s="0"/>
      <c r="DJE21" s="0"/>
      <c r="DJF21" s="0"/>
      <c r="DJG21" s="0"/>
      <c r="DJH21" s="0"/>
      <c r="DJI21" s="0"/>
      <c r="DJJ21" s="0"/>
      <c r="DJK21" s="0"/>
      <c r="DJL21" s="0"/>
      <c r="DJM21" s="0"/>
      <c r="DJN21" s="0"/>
      <c r="DJO21" s="0"/>
      <c r="DJP21" s="0"/>
      <c r="DJQ21" s="0"/>
      <c r="DJR21" s="0"/>
      <c r="DJS21" s="0"/>
      <c r="DJT21" s="0"/>
      <c r="DJU21" s="0"/>
      <c r="DJV21" s="0"/>
      <c r="DJW21" s="0"/>
      <c r="DJX21" s="0"/>
      <c r="DJY21" s="0"/>
      <c r="DJZ21" s="0"/>
      <c r="DKA21" s="0"/>
      <c r="DKB21" s="0"/>
      <c r="DKC21" s="0"/>
      <c r="DKD21" s="0"/>
      <c r="DKE21" s="0"/>
      <c r="DKF21" s="0"/>
      <c r="DKG21" s="0"/>
      <c r="DKH21" s="0"/>
      <c r="DKI21" s="0"/>
      <c r="DKJ21" s="0"/>
      <c r="DKK21" s="0"/>
      <c r="DKL21" s="0"/>
      <c r="DKM21" s="0"/>
      <c r="DKN21" s="0"/>
      <c r="DKO21" s="0"/>
      <c r="DKP21" s="0"/>
      <c r="DKQ21" s="0"/>
      <c r="DKR21" s="0"/>
      <c r="DKS21" s="0"/>
      <c r="DKT21" s="0"/>
      <c r="DKU21" s="0"/>
      <c r="DKV21" s="0"/>
      <c r="DKW21" s="0"/>
      <c r="DKX21" s="0"/>
      <c r="DKY21" s="0"/>
      <c r="DKZ21" s="0"/>
      <c r="DLA21" s="0"/>
      <c r="DLB21" s="0"/>
      <c r="DLC21" s="0"/>
      <c r="DLD21" s="0"/>
      <c r="DLE21" s="0"/>
      <c r="DLF21" s="0"/>
      <c r="DLG21" s="0"/>
      <c r="DLH21" s="0"/>
      <c r="DLI21" s="0"/>
      <c r="DLJ21" s="0"/>
      <c r="DLK21" s="0"/>
      <c r="DLL21" s="0"/>
      <c r="DLM21" s="0"/>
      <c r="DLN21" s="0"/>
      <c r="DLO21" s="0"/>
      <c r="DLP21" s="0"/>
      <c r="DLQ21" s="0"/>
      <c r="DLR21" s="0"/>
      <c r="DLS21" s="0"/>
      <c r="DLT21" s="0"/>
      <c r="DLU21" s="0"/>
      <c r="DLV21" s="0"/>
      <c r="DLW21" s="0"/>
      <c r="DLX21" s="0"/>
      <c r="DLY21" s="0"/>
      <c r="DLZ21" s="0"/>
      <c r="DMA21" s="0"/>
      <c r="DMB21" s="0"/>
      <c r="DMC21" s="0"/>
      <c r="DMD21" s="0"/>
      <c r="DME21" s="0"/>
      <c r="DMF21" s="0"/>
      <c r="DMG21" s="0"/>
      <c r="DMH21" s="0"/>
      <c r="DMI21" s="0"/>
      <c r="DMJ21" s="0"/>
      <c r="DMK21" s="0"/>
      <c r="DML21" s="0"/>
      <c r="DMM21" s="0"/>
      <c r="DMN21" s="0"/>
      <c r="DMO21" s="0"/>
      <c r="DMP21" s="0"/>
      <c r="DMQ21" s="0"/>
      <c r="DMR21" s="0"/>
      <c r="DMS21" s="0"/>
      <c r="DMT21" s="0"/>
      <c r="DMU21" s="0"/>
      <c r="DMV21" s="0"/>
      <c r="DMW21" s="0"/>
      <c r="DMX21" s="0"/>
      <c r="DMY21" s="0"/>
      <c r="DMZ21" s="0"/>
      <c r="DNA21" s="0"/>
      <c r="DNB21" s="0"/>
      <c r="DNC21" s="0"/>
      <c r="DND21" s="0"/>
      <c r="DNE21" s="0"/>
      <c r="DNF21" s="0"/>
      <c r="DNG21" s="0"/>
      <c r="DNH21" s="0"/>
      <c r="DNI21" s="0"/>
      <c r="DNJ21" s="0"/>
      <c r="DNK21" s="0"/>
      <c r="DNL21" s="0"/>
      <c r="DNM21" s="0"/>
      <c r="DNN21" s="0"/>
      <c r="DNO21" s="0"/>
      <c r="DNP21" s="0"/>
      <c r="DNQ21" s="0"/>
      <c r="DNR21" s="0"/>
      <c r="DNS21" s="0"/>
      <c r="DNT21" s="0"/>
      <c r="DNU21" s="0"/>
      <c r="DNV21" s="0"/>
      <c r="DNW21" s="0"/>
      <c r="DNX21" s="0"/>
      <c r="DNY21" s="0"/>
      <c r="DNZ21" s="0"/>
      <c r="DOA21" s="0"/>
      <c r="DOB21" s="0"/>
      <c r="DOC21" s="0"/>
      <c r="DOD21" s="0"/>
      <c r="DOE21" s="0"/>
      <c r="DOF21" s="0"/>
      <c r="DOG21" s="0"/>
      <c r="DOH21" s="0"/>
      <c r="DOI21" s="0"/>
      <c r="DOJ21" s="0"/>
      <c r="DOK21" s="0"/>
      <c r="DOL21" s="0"/>
      <c r="DOM21" s="0"/>
      <c r="DON21" s="0"/>
      <c r="DOO21" s="0"/>
      <c r="DOP21" s="0"/>
      <c r="DOQ21" s="0"/>
      <c r="DOR21" s="0"/>
      <c r="DOS21" s="0"/>
      <c r="DOT21" s="0"/>
      <c r="DOU21" s="0"/>
      <c r="DOV21" s="0"/>
      <c r="DOW21" s="0"/>
      <c r="DOX21" s="0"/>
      <c r="DOY21" s="0"/>
      <c r="DOZ21" s="0"/>
      <c r="DPA21" s="0"/>
      <c r="DPB21" s="0"/>
      <c r="DPC21" s="0"/>
      <c r="DPD21" s="0"/>
      <c r="DPE21" s="0"/>
      <c r="DPF21" s="0"/>
      <c r="DPG21" s="0"/>
      <c r="DPH21" s="0"/>
      <c r="DPI21" s="0"/>
      <c r="DPJ21" s="0"/>
      <c r="DPK21" s="0"/>
      <c r="DPL21" s="0"/>
      <c r="DPM21" s="0"/>
      <c r="DPN21" s="0"/>
      <c r="DPO21" s="0"/>
      <c r="DPP21" s="0"/>
      <c r="DPQ21" s="0"/>
      <c r="DPR21" s="0"/>
      <c r="DPS21" s="0"/>
      <c r="DPT21" s="0"/>
      <c r="DPU21" s="0"/>
      <c r="DPV21" s="0"/>
      <c r="DPW21" s="0"/>
      <c r="DPX21" s="0"/>
      <c r="DPY21" s="0"/>
      <c r="DPZ21" s="0"/>
      <c r="DQA21" s="0"/>
      <c r="DQB21" s="0"/>
      <c r="DQC21" s="0"/>
      <c r="DQD21" s="0"/>
      <c r="DQE21" s="0"/>
      <c r="DQF21" s="0"/>
      <c r="DQG21" s="0"/>
      <c r="DQH21" s="0"/>
      <c r="DQI21" s="0"/>
      <c r="DQJ21" s="0"/>
      <c r="DQK21" s="0"/>
      <c r="DQL21" s="0"/>
      <c r="DQM21" s="0"/>
      <c r="DQN21" s="0"/>
      <c r="DQO21" s="0"/>
      <c r="DQP21" s="0"/>
      <c r="DQQ21" s="0"/>
      <c r="DQR21" s="0"/>
      <c r="DQS21" s="0"/>
      <c r="DQT21" s="0"/>
      <c r="DQU21" s="0"/>
      <c r="DQV21" s="0"/>
      <c r="DQW21" s="0"/>
      <c r="DQX21" s="0"/>
      <c r="DQY21" s="0"/>
      <c r="DQZ21" s="0"/>
      <c r="DRA21" s="0"/>
      <c r="DRB21" s="0"/>
      <c r="DRC21" s="0"/>
      <c r="DRD21" s="0"/>
      <c r="DRE21" s="0"/>
      <c r="DRF21" s="0"/>
      <c r="DRG21" s="0"/>
      <c r="DRH21" s="0"/>
      <c r="DRI21" s="0"/>
      <c r="DRJ21" s="0"/>
      <c r="DRK21" s="0"/>
      <c r="DRL21" s="0"/>
      <c r="DRM21" s="0"/>
      <c r="DRN21" s="0"/>
      <c r="DRO21" s="0"/>
      <c r="DRP21" s="0"/>
      <c r="DRQ21" s="0"/>
      <c r="DRR21" s="0"/>
      <c r="DRS21" s="0"/>
      <c r="DRT21" s="0"/>
      <c r="DRU21" s="0"/>
      <c r="DRV21" s="0"/>
      <c r="DRW21" s="0"/>
      <c r="DRX21" s="0"/>
      <c r="DRY21" s="0"/>
      <c r="DRZ21" s="0"/>
      <c r="DSA21" s="0"/>
      <c r="DSB21" s="0"/>
      <c r="DSC21" s="0"/>
      <c r="DSD21" s="0"/>
      <c r="DSE21" s="0"/>
      <c r="DSF21" s="0"/>
      <c r="DSG21" s="0"/>
      <c r="DSH21" s="0"/>
      <c r="DSI21" s="0"/>
      <c r="DSJ21" s="0"/>
      <c r="DSK21" s="0"/>
      <c r="DSL21" s="0"/>
      <c r="DSM21" s="0"/>
      <c r="DSN21" s="0"/>
      <c r="DSO21" s="0"/>
      <c r="DSP21" s="0"/>
      <c r="DSQ21" s="0"/>
      <c r="DSR21" s="0"/>
      <c r="DSS21" s="0"/>
      <c r="DST21" s="0"/>
      <c r="DSU21" s="0"/>
      <c r="DSV21" s="0"/>
      <c r="DSW21" s="0"/>
      <c r="DSX21" s="0"/>
      <c r="DSY21" s="0"/>
      <c r="DSZ21" s="0"/>
      <c r="DTA21" s="0"/>
      <c r="DTB21" s="0"/>
      <c r="DTC21" s="0"/>
      <c r="DTD21" s="0"/>
      <c r="DTE21" s="0"/>
      <c r="DTF21" s="0"/>
      <c r="DTG21" s="0"/>
      <c r="DTH21" s="0"/>
      <c r="DTI21" s="0"/>
      <c r="DTJ21" s="0"/>
      <c r="DTK21" s="0"/>
      <c r="DTL21" s="0"/>
      <c r="DTM21" s="0"/>
      <c r="DTN21" s="0"/>
      <c r="DTO21" s="0"/>
      <c r="DTP21" s="0"/>
      <c r="DTQ21" s="0"/>
      <c r="DTR21" s="0"/>
      <c r="DTS21" s="0"/>
      <c r="DTT21" s="0"/>
      <c r="DTU21" s="0"/>
      <c r="DTV21" s="0"/>
      <c r="DTW21" s="0"/>
      <c r="DTX21" s="0"/>
      <c r="DTY21" s="0"/>
      <c r="DTZ21" s="0"/>
      <c r="DUA21" s="0"/>
      <c r="DUB21" s="0"/>
      <c r="DUC21" s="0"/>
      <c r="DUD21" s="0"/>
      <c r="DUE21" s="0"/>
      <c r="DUF21" s="0"/>
      <c r="DUG21" s="0"/>
      <c r="DUH21" s="0"/>
      <c r="DUI21" s="0"/>
      <c r="DUJ21" s="0"/>
      <c r="DUK21" s="0"/>
      <c r="DUL21" s="0"/>
      <c r="DUM21" s="0"/>
      <c r="DUN21" s="0"/>
      <c r="DUO21" s="0"/>
      <c r="DUP21" s="0"/>
      <c r="DUQ21" s="0"/>
      <c r="DUR21" s="0"/>
      <c r="DUS21" s="0"/>
      <c r="DUT21" s="0"/>
      <c r="DUU21" s="0"/>
      <c r="DUV21" s="0"/>
      <c r="DUW21" s="0"/>
      <c r="DUX21" s="0"/>
      <c r="DUY21" s="0"/>
      <c r="DUZ21" s="0"/>
      <c r="DVA21" s="0"/>
      <c r="DVB21" s="0"/>
      <c r="DVC21" s="0"/>
      <c r="DVD21" s="0"/>
      <c r="DVE21" s="0"/>
      <c r="DVF21" s="0"/>
      <c r="DVG21" s="0"/>
      <c r="DVH21" s="0"/>
      <c r="DVI21" s="0"/>
      <c r="DVJ21" s="0"/>
      <c r="DVK21" s="0"/>
      <c r="DVL21" s="0"/>
      <c r="DVM21" s="0"/>
      <c r="DVN21" s="0"/>
      <c r="DVO21" s="0"/>
      <c r="DVP21" s="0"/>
      <c r="DVQ21" s="0"/>
      <c r="DVR21" s="0"/>
      <c r="DVS21" s="0"/>
      <c r="DVT21" s="0"/>
      <c r="DVU21" s="0"/>
      <c r="DVV21" s="0"/>
      <c r="DVW21" s="0"/>
      <c r="DVX21" s="0"/>
      <c r="DVY21" s="0"/>
      <c r="DVZ21" s="0"/>
      <c r="DWA21" s="0"/>
      <c r="DWB21" s="0"/>
      <c r="DWC21" s="0"/>
      <c r="DWD21" s="0"/>
      <c r="DWE21" s="0"/>
      <c r="DWF21" s="0"/>
      <c r="DWG21" s="0"/>
      <c r="DWH21" s="0"/>
      <c r="DWI21" s="0"/>
      <c r="DWJ21" s="0"/>
      <c r="DWK21" s="0"/>
      <c r="DWL21" s="0"/>
      <c r="DWM21" s="0"/>
      <c r="DWN21" s="0"/>
      <c r="DWO21" s="0"/>
      <c r="DWP21" s="0"/>
      <c r="DWQ21" s="0"/>
      <c r="DWR21" s="0"/>
      <c r="DWS21" s="0"/>
      <c r="DWT21" s="0"/>
      <c r="DWU21" s="0"/>
      <c r="DWV21" s="0"/>
      <c r="DWW21" s="0"/>
      <c r="DWX21" s="0"/>
      <c r="DWY21" s="0"/>
      <c r="DWZ21" s="0"/>
      <c r="DXA21" s="0"/>
      <c r="DXB21" s="0"/>
      <c r="DXC21" s="0"/>
      <c r="DXD21" s="0"/>
      <c r="DXE21" s="0"/>
      <c r="DXF21" s="0"/>
      <c r="DXG21" s="0"/>
      <c r="DXH21" s="0"/>
      <c r="DXI21" s="0"/>
      <c r="DXJ21" s="0"/>
      <c r="DXK21" s="0"/>
      <c r="DXL21" s="0"/>
      <c r="DXM21" s="0"/>
      <c r="DXN21" s="0"/>
      <c r="DXO21" s="0"/>
      <c r="DXP21" s="0"/>
      <c r="DXQ21" s="0"/>
      <c r="DXR21" s="0"/>
      <c r="DXS21" s="0"/>
      <c r="DXT21" s="0"/>
      <c r="DXU21" s="0"/>
      <c r="DXV21" s="0"/>
      <c r="DXW21" s="0"/>
      <c r="DXX21" s="0"/>
      <c r="DXY21" s="0"/>
      <c r="DXZ21" s="0"/>
      <c r="DYA21" s="0"/>
      <c r="DYB21" s="0"/>
      <c r="DYC21" s="0"/>
      <c r="DYD21" s="0"/>
      <c r="DYE21" s="0"/>
      <c r="DYF21" s="0"/>
      <c r="DYG21" s="0"/>
      <c r="DYH21" s="0"/>
      <c r="DYI21" s="0"/>
      <c r="DYJ21" s="0"/>
      <c r="DYK21" s="0"/>
      <c r="DYL21" s="0"/>
      <c r="DYM21" s="0"/>
      <c r="DYN21" s="0"/>
      <c r="DYO21" s="0"/>
      <c r="DYP21" s="0"/>
      <c r="DYQ21" s="0"/>
      <c r="DYR21" s="0"/>
      <c r="DYS21" s="0"/>
      <c r="DYT21" s="0"/>
      <c r="DYU21" s="0"/>
      <c r="DYV21" s="0"/>
      <c r="DYW21" s="0"/>
      <c r="DYX21" s="0"/>
      <c r="DYY21" s="0"/>
      <c r="DYZ21" s="0"/>
      <c r="DZA21" s="0"/>
      <c r="DZB21" s="0"/>
      <c r="DZC21" s="0"/>
      <c r="DZD21" s="0"/>
      <c r="DZE21" s="0"/>
      <c r="DZF21" s="0"/>
      <c r="DZG21" s="0"/>
      <c r="DZH21" s="0"/>
      <c r="DZI21" s="0"/>
      <c r="DZJ21" s="0"/>
      <c r="DZK21" s="0"/>
      <c r="DZL21" s="0"/>
      <c r="DZM21" s="0"/>
      <c r="DZN21" s="0"/>
      <c r="DZO21" s="0"/>
      <c r="DZP21" s="0"/>
      <c r="DZQ21" s="0"/>
      <c r="DZR21" s="0"/>
      <c r="DZS21" s="0"/>
      <c r="DZT21" s="0"/>
      <c r="DZU21" s="0"/>
      <c r="DZV21" s="0"/>
      <c r="DZW21" s="0"/>
      <c r="DZX21" s="0"/>
      <c r="DZY21" s="0"/>
      <c r="DZZ21" s="0"/>
      <c r="EAA21" s="0"/>
      <c r="EAB21" s="0"/>
      <c r="EAC21" s="0"/>
      <c r="EAD21" s="0"/>
      <c r="EAE21" s="0"/>
      <c r="EAF21" s="0"/>
      <c r="EAG21" s="0"/>
      <c r="EAH21" s="0"/>
      <c r="EAI21" s="0"/>
      <c r="EAJ21" s="0"/>
      <c r="EAK21" s="0"/>
      <c r="EAL21" s="0"/>
      <c r="EAM21" s="0"/>
      <c r="EAN21" s="0"/>
      <c r="EAO21" s="0"/>
      <c r="EAP21" s="0"/>
      <c r="EAQ21" s="0"/>
      <c r="EAR21" s="0"/>
      <c r="EAS21" s="0"/>
      <c r="EAT21" s="0"/>
      <c r="EAU21" s="0"/>
      <c r="EAV21" s="0"/>
      <c r="EAW21" s="0"/>
      <c r="EAX21" s="0"/>
      <c r="EAY21" s="0"/>
      <c r="EAZ21" s="0"/>
      <c r="EBA21" s="0"/>
      <c r="EBB21" s="0"/>
      <c r="EBC21" s="0"/>
      <c r="EBD21" s="0"/>
      <c r="EBE21" s="0"/>
      <c r="EBF21" s="0"/>
      <c r="EBG21" s="0"/>
      <c r="EBH21" s="0"/>
      <c r="EBI21" s="0"/>
      <c r="EBJ21" s="0"/>
      <c r="EBK21" s="0"/>
      <c r="EBL21" s="0"/>
      <c r="EBM21" s="0"/>
      <c r="EBN21" s="0"/>
      <c r="EBO21" s="0"/>
      <c r="EBP21" s="0"/>
      <c r="EBQ21" s="0"/>
      <c r="EBR21" s="0"/>
      <c r="EBS21" s="0"/>
      <c r="EBT21" s="0"/>
      <c r="EBU21" s="0"/>
      <c r="EBV21" s="0"/>
      <c r="EBW21" s="0"/>
      <c r="EBX21" s="0"/>
      <c r="EBY21" s="0"/>
      <c r="EBZ21" s="0"/>
      <c r="ECA21" s="0"/>
      <c r="ECB21" s="0"/>
      <c r="ECC21" s="0"/>
      <c r="ECD21" s="0"/>
      <c r="ECE21" s="0"/>
      <c r="ECF21" s="0"/>
      <c r="ECG21" s="0"/>
      <c r="ECH21" s="0"/>
      <c r="ECI21" s="0"/>
      <c r="ECJ21" s="0"/>
      <c r="ECK21" s="0"/>
      <c r="ECL21" s="0"/>
      <c r="ECM21" s="0"/>
      <c r="ECN21" s="0"/>
      <c r="ECO21" s="0"/>
      <c r="ECP21" s="0"/>
      <c r="ECQ21" s="0"/>
      <c r="ECR21" s="0"/>
      <c r="ECS21" s="0"/>
      <c r="ECT21" s="0"/>
      <c r="ECU21" s="0"/>
      <c r="ECV21" s="0"/>
      <c r="ECW21" s="0"/>
      <c r="ECX21" s="0"/>
      <c r="ECY21" s="0"/>
      <c r="ECZ21" s="0"/>
      <c r="EDA21" s="0"/>
      <c r="EDB21" s="0"/>
      <c r="EDC21" s="0"/>
      <c r="EDD21" s="0"/>
      <c r="EDE21" s="0"/>
      <c r="EDF21" s="0"/>
      <c r="EDG21" s="0"/>
      <c r="EDH21" s="0"/>
      <c r="EDI21" s="0"/>
      <c r="EDJ21" s="0"/>
      <c r="EDK21" s="0"/>
      <c r="EDL21" s="0"/>
      <c r="EDM21" s="0"/>
      <c r="EDN21" s="0"/>
      <c r="EDO21" s="0"/>
      <c r="EDP21" s="0"/>
      <c r="EDQ21" s="0"/>
      <c r="EDR21" s="0"/>
      <c r="EDS21" s="0"/>
      <c r="EDT21" s="0"/>
      <c r="EDU21" s="0"/>
      <c r="EDV21" s="0"/>
      <c r="EDW21" s="0"/>
      <c r="EDX21" s="0"/>
      <c r="EDY21" s="0"/>
      <c r="EDZ21" s="0"/>
      <c r="EEA21" s="0"/>
      <c r="EEB21" s="0"/>
      <c r="EEC21" s="0"/>
      <c r="EED21" s="0"/>
      <c r="EEE21" s="0"/>
      <c r="EEF21" s="0"/>
      <c r="EEG21" s="0"/>
      <c r="EEH21" s="0"/>
      <c r="EEI21" s="0"/>
      <c r="EEJ21" s="0"/>
      <c r="EEK21" s="0"/>
      <c r="EEL21" s="0"/>
      <c r="EEM21" s="0"/>
      <c r="EEN21" s="0"/>
      <c r="EEO21" s="0"/>
      <c r="EEP21" s="0"/>
      <c r="EEQ21" s="0"/>
      <c r="EER21" s="0"/>
      <c r="EES21" s="0"/>
      <c r="EET21" s="0"/>
      <c r="EEU21" s="0"/>
      <c r="EEV21" s="0"/>
      <c r="EEW21" s="0"/>
      <c r="EEX21" s="0"/>
      <c r="EEY21" s="0"/>
      <c r="EEZ21" s="0"/>
      <c r="EFA21" s="0"/>
      <c r="EFB21" s="0"/>
      <c r="EFC21" s="0"/>
      <c r="EFD21" s="0"/>
      <c r="EFE21" s="0"/>
      <c r="EFF21" s="0"/>
      <c r="EFG21" s="0"/>
      <c r="EFH21" s="0"/>
      <c r="EFI21" s="0"/>
      <c r="EFJ21" s="0"/>
      <c r="EFK21" s="0"/>
      <c r="EFL21" s="0"/>
      <c r="EFM21" s="0"/>
      <c r="EFN21" s="0"/>
      <c r="EFO21" s="0"/>
      <c r="EFP21" s="0"/>
      <c r="EFQ21" s="0"/>
      <c r="EFR21" s="0"/>
      <c r="EFS21" s="0"/>
      <c r="EFT21" s="0"/>
      <c r="EFU21" s="0"/>
      <c r="EFV21" s="0"/>
      <c r="EFW21" s="0"/>
      <c r="EFX21" s="0"/>
      <c r="EFY21" s="0"/>
      <c r="EFZ21" s="0"/>
      <c r="EGA21" s="0"/>
      <c r="EGB21" s="0"/>
      <c r="EGC21" s="0"/>
      <c r="EGD21" s="0"/>
      <c r="EGE21" s="0"/>
      <c r="EGF21" s="0"/>
      <c r="EGG21" s="0"/>
      <c r="EGH21" s="0"/>
      <c r="EGI21" s="0"/>
      <c r="EGJ21" s="0"/>
      <c r="EGK21" s="0"/>
      <c r="EGL21" s="0"/>
      <c r="EGM21" s="0"/>
      <c r="EGN21" s="0"/>
      <c r="EGO21" s="0"/>
      <c r="EGP21" s="0"/>
      <c r="EGQ21" s="0"/>
      <c r="EGR21" s="0"/>
      <c r="EGS21" s="0"/>
      <c r="EGT21" s="0"/>
      <c r="EGU21" s="0"/>
      <c r="EGV21" s="0"/>
      <c r="EGW21" s="0"/>
      <c r="EGX21" s="0"/>
      <c r="EGY21" s="0"/>
      <c r="EGZ21" s="0"/>
      <c r="EHA21" s="0"/>
      <c r="EHB21" s="0"/>
      <c r="EHC21" s="0"/>
      <c r="EHD21" s="0"/>
      <c r="EHE21" s="0"/>
      <c r="EHF21" s="0"/>
      <c r="EHG21" s="0"/>
      <c r="EHH21" s="0"/>
      <c r="EHI21" s="0"/>
      <c r="EHJ21" s="0"/>
      <c r="EHK21" s="0"/>
      <c r="EHL21" s="0"/>
      <c r="EHM21" s="0"/>
      <c r="EHN21" s="0"/>
      <c r="EHO21" s="0"/>
      <c r="EHP21" s="0"/>
      <c r="EHQ21" s="0"/>
      <c r="EHR21" s="0"/>
      <c r="EHS21" s="0"/>
      <c r="EHT21" s="0"/>
      <c r="EHU21" s="0"/>
      <c r="EHV21" s="0"/>
      <c r="EHW21" s="0"/>
      <c r="EHX21" s="0"/>
      <c r="EHY21" s="0"/>
      <c r="EHZ21" s="0"/>
      <c r="EIA21" s="0"/>
      <c r="EIB21" s="0"/>
      <c r="EIC21" s="0"/>
      <c r="EID21" s="0"/>
      <c r="EIE21" s="0"/>
      <c r="EIF21" s="0"/>
      <c r="EIG21" s="0"/>
      <c r="EIH21" s="0"/>
      <c r="EII21" s="0"/>
      <c r="EIJ21" s="0"/>
      <c r="EIK21" s="0"/>
      <c r="EIL21" s="0"/>
      <c r="EIM21" s="0"/>
      <c r="EIN21" s="0"/>
      <c r="EIO21" s="0"/>
      <c r="EIP21" s="0"/>
      <c r="EIQ21" s="0"/>
      <c r="EIR21" s="0"/>
      <c r="EIS21" s="0"/>
      <c r="EIT21" s="0"/>
      <c r="EIU21" s="0"/>
      <c r="EIV21" s="0"/>
      <c r="EIW21" s="0"/>
      <c r="EIX21" s="0"/>
      <c r="EIY21" s="0"/>
      <c r="EIZ21" s="0"/>
      <c r="EJA21" s="0"/>
      <c r="EJB21" s="0"/>
      <c r="EJC21" s="0"/>
      <c r="EJD21" s="0"/>
      <c r="EJE21" s="0"/>
      <c r="EJF21" s="0"/>
      <c r="EJG21" s="0"/>
      <c r="EJH21" s="0"/>
      <c r="EJI21" s="0"/>
      <c r="EJJ21" s="0"/>
      <c r="EJK21" s="0"/>
      <c r="EJL21" s="0"/>
      <c r="EJM21" s="0"/>
      <c r="EJN21" s="0"/>
      <c r="EJO21" s="0"/>
      <c r="EJP21" s="0"/>
      <c r="EJQ21" s="0"/>
      <c r="EJR21" s="0"/>
      <c r="EJS21" s="0"/>
      <c r="EJT21" s="0"/>
      <c r="EJU21" s="0"/>
      <c r="EJV21" s="0"/>
      <c r="EJW21" s="0"/>
      <c r="EJX21" s="0"/>
      <c r="EJY21" s="0"/>
      <c r="EJZ21" s="0"/>
      <c r="EKA21" s="0"/>
      <c r="EKB21" s="0"/>
      <c r="EKC21" s="0"/>
      <c r="EKD21" s="0"/>
      <c r="EKE21" s="0"/>
      <c r="EKF21" s="0"/>
      <c r="EKG21" s="0"/>
      <c r="EKH21" s="0"/>
      <c r="EKI21" s="0"/>
      <c r="EKJ21" s="0"/>
      <c r="EKK21" s="0"/>
      <c r="EKL21" s="0"/>
      <c r="EKM21" s="0"/>
      <c r="EKN21" s="0"/>
      <c r="EKO21" s="0"/>
      <c r="EKP21" s="0"/>
      <c r="EKQ21" s="0"/>
      <c r="EKR21" s="0"/>
      <c r="EKS21" s="0"/>
      <c r="EKT21" s="0"/>
      <c r="EKU21" s="0"/>
      <c r="EKV21" s="0"/>
      <c r="EKW21" s="0"/>
      <c r="EKX21" s="0"/>
      <c r="EKY21" s="0"/>
      <c r="EKZ21" s="0"/>
      <c r="ELA21" s="0"/>
      <c r="ELB21" s="0"/>
      <c r="ELC21" s="0"/>
      <c r="ELD21" s="0"/>
      <c r="ELE21" s="0"/>
      <c r="ELF21" s="0"/>
      <c r="ELG21" s="0"/>
      <c r="ELH21" s="0"/>
      <c r="ELI21" s="0"/>
      <c r="ELJ21" s="0"/>
      <c r="ELK21" s="0"/>
      <c r="ELL21" s="0"/>
      <c r="ELM21" s="0"/>
      <c r="ELN21" s="0"/>
      <c r="ELO21" s="0"/>
      <c r="ELP21" s="0"/>
      <c r="ELQ21" s="0"/>
      <c r="ELR21" s="0"/>
      <c r="ELS21" s="0"/>
      <c r="ELT21" s="0"/>
      <c r="ELU21" s="0"/>
      <c r="ELV21" s="0"/>
      <c r="ELW21" s="0"/>
      <c r="ELX21" s="0"/>
      <c r="ELY21" s="0"/>
      <c r="ELZ21" s="0"/>
      <c r="EMA21" s="0"/>
      <c r="EMB21" s="0"/>
      <c r="EMC21" s="0"/>
      <c r="EMD21" s="0"/>
      <c r="EME21" s="0"/>
      <c r="EMF21" s="0"/>
      <c r="EMG21" s="0"/>
      <c r="EMH21" s="0"/>
      <c r="EMI21" s="0"/>
      <c r="EMJ21" s="0"/>
      <c r="EMK21" s="0"/>
      <c r="EML21" s="0"/>
      <c r="EMM21" s="0"/>
      <c r="EMN21" s="0"/>
      <c r="EMO21" s="0"/>
      <c r="EMP21" s="0"/>
      <c r="EMQ21" s="0"/>
      <c r="EMR21" s="0"/>
      <c r="EMS21" s="0"/>
      <c r="EMT21" s="0"/>
      <c r="EMU21" s="0"/>
      <c r="EMV21" s="0"/>
      <c r="EMW21" s="0"/>
      <c r="EMX21" s="0"/>
      <c r="EMY21" s="0"/>
      <c r="EMZ21" s="0"/>
      <c r="ENA21" s="0"/>
      <c r="ENB21" s="0"/>
      <c r="ENC21" s="0"/>
      <c r="END21" s="0"/>
      <c r="ENE21" s="0"/>
      <c r="ENF21" s="0"/>
      <c r="ENG21" s="0"/>
      <c r="ENH21" s="0"/>
      <c r="ENI21" s="0"/>
      <c r="ENJ21" s="0"/>
      <c r="ENK21" s="0"/>
      <c r="ENL21" s="0"/>
      <c r="ENM21" s="0"/>
      <c r="ENN21" s="0"/>
      <c r="ENO21" s="0"/>
      <c r="ENP21" s="0"/>
      <c r="ENQ21" s="0"/>
      <c r="ENR21" s="0"/>
      <c r="ENS21" s="0"/>
      <c r="ENT21" s="0"/>
      <c r="ENU21" s="0"/>
      <c r="ENV21" s="0"/>
      <c r="ENW21" s="0"/>
      <c r="ENX21" s="0"/>
      <c r="ENY21" s="0"/>
      <c r="ENZ21" s="0"/>
      <c r="EOA21" s="0"/>
      <c r="EOB21" s="0"/>
      <c r="EOC21" s="0"/>
      <c r="EOD21" s="0"/>
      <c r="EOE21" s="0"/>
      <c r="EOF21" s="0"/>
      <c r="EOG21" s="0"/>
      <c r="EOH21" s="0"/>
      <c r="EOI21" s="0"/>
      <c r="EOJ21" s="0"/>
      <c r="EOK21" s="0"/>
      <c r="EOL21" s="0"/>
      <c r="EOM21" s="0"/>
      <c r="EON21" s="0"/>
      <c r="EOO21" s="0"/>
      <c r="EOP21" s="0"/>
      <c r="EOQ21" s="0"/>
      <c r="EOR21" s="0"/>
      <c r="EOS21" s="0"/>
      <c r="EOT21" s="0"/>
      <c r="EOU21" s="0"/>
      <c r="EOV21" s="0"/>
      <c r="EOW21" s="0"/>
      <c r="EOX21" s="0"/>
      <c r="EOY21" s="0"/>
      <c r="EOZ21" s="0"/>
      <c r="EPA21" s="0"/>
      <c r="EPB21" s="0"/>
      <c r="EPC21" s="0"/>
      <c r="EPD21" s="0"/>
      <c r="EPE21" s="0"/>
      <c r="EPF21" s="0"/>
      <c r="EPG21" s="0"/>
      <c r="EPH21" s="0"/>
      <c r="EPI21" s="0"/>
      <c r="EPJ21" s="0"/>
      <c r="EPK21" s="0"/>
      <c r="EPL21" s="0"/>
      <c r="EPM21" s="0"/>
      <c r="EPN21" s="0"/>
      <c r="EPO21" s="0"/>
      <c r="EPP21" s="0"/>
      <c r="EPQ21" s="0"/>
      <c r="EPR21" s="0"/>
      <c r="EPS21" s="0"/>
      <c r="EPT21" s="0"/>
      <c r="EPU21" s="0"/>
      <c r="EPV21" s="0"/>
      <c r="EPW21" s="0"/>
      <c r="EPX21" s="0"/>
      <c r="EPY21" s="0"/>
      <c r="EPZ21" s="0"/>
      <c r="EQA21" s="0"/>
      <c r="EQB21" s="0"/>
      <c r="EQC21" s="0"/>
      <c r="EQD21" s="0"/>
      <c r="EQE21" s="0"/>
      <c r="EQF21" s="0"/>
      <c r="EQG21" s="0"/>
      <c r="EQH21" s="0"/>
      <c r="EQI21" s="0"/>
      <c r="EQJ21" s="0"/>
      <c r="EQK21" s="0"/>
      <c r="EQL21" s="0"/>
      <c r="EQM21" s="0"/>
      <c r="EQN21" s="0"/>
      <c r="EQO21" s="0"/>
      <c r="EQP21" s="0"/>
      <c r="EQQ21" s="0"/>
      <c r="EQR21" s="0"/>
      <c r="EQS21" s="0"/>
      <c r="EQT21" s="0"/>
      <c r="EQU21" s="0"/>
      <c r="EQV21" s="0"/>
      <c r="EQW21" s="0"/>
      <c r="EQX21" s="0"/>
      <c r="EQY21" s="0"/>
      <c r="EQZ21" s="0"/>
      <c r="ERA21" s="0"/>
      <c r="ERB21" s="0"/>
      <c r="ERC21" s="0"/>
      <c r="ERD21" s="0"/>
      <c r="ERE21" s="0"/>
      <c r="ERF21" s="0"/>
      <c r="ERG21" s="0"/>
      <c r="ERH21" s="0"/>
      <c r="ERI21" s="0"/>
      <c r="ERJ21" s="0"/>
      <c r="ERK21" s="0"/>
      <c r="ERL21" s="0"/>
      <c r="ERM21" s="0"/>
      <c r="ERN21" s="0"/>
      <c r="ERO21" s="0"/>
      <c r="ERP21" s="0"/>
      <c r="ERQ21" s="0"/>
      <c r="ERR21" s="0"/>
      <c r="ERS21" s="0"/>
      <c r="ERT21" s="0"/>
      <c r="ERU21" s="0"/>
      <c r="ERV21" s="0"/>
      <c r="ERW21" s="0"/>
      <c r="ERX21" s="0"/>
      <c r="ERY21" s="0"/>
      <c r="ERZ21" s="0"/>
      <c r="ESA21" s="0"/>
      <c r="ESB21" s="0"/>
      <c r="ESC21" s="0"/>
      <c r="ESD21" s="0"/>
      <c r="ESE21" s="0"/>
      <c r="ESF21" s="0"/>
      <c r="ESG21" s="0"/>
      <c r="ESH21" s="0"/>
      <c r="ESI21" s="0"/>
      <c r="ESJ21" s="0"/>
      <c r="ESK21" s="0"/>
      <c r="ESL21" s="0"/>
      <c r="ESM21" s="0"/>
      <c r="ESN21" s="0"/>
      <c r="ESO21" s="0"/>
      <c r="ESP21" s="0"/>
      <c r="ESQ21" s="0"/>
      <c r="ESR21" s="0"/>
      <c r="ESS21" s="0"/>
      <c r="EST21" s="0"/>
      <c r="ESU21" s="0"/>
      <c r="ESV21" s="0"/>
      <c r="ESW21" s="0"/>
      <c r="ESX21" s="0"/>
      <c r="ESY21" s="0"/>
      <c r="ESZ21" s="0"/>
      <c r="ETA21" s="0"/>
      <c r="ETB21" s="0"/>
      <c r="ETC21" s="0"/>
      <c r="ETD21" s="0"/>
      <c r="ETE21" s="0"/>
      <c r="ETF21" s="0"/>
      <c r="ETG21" s="0"/>
      <c r="ETH21" s="0"/>
      <c r="ETI21" s="0"/>
      <c r="ETJ21" s="0"/>
      <c r="ETK21" s="0"/>
      <c r="ETL21" s="0"/>
      <c r="ETM21" s="0"/>
      <c r="ETN21" s="0"/>
      <c r="ETO21" s="0"/>
      <c r="ETP21" s="0"/>
      <c r="ETQ21" s="0"/>
      <c r="ETR21" s="0"/>
      <c r="ETS21" s="0"/>
      <c r="ETT21" s="0"/>
      <c r="ETU21" s="0"/>
      <c r="ETV21" s="0"/>
      <c r="ETW21" s="0"/>
      <c r="ETX21" s="0"/>
      <c r="ETY21" s="0"/>
      <c r="ETZ21" s="0"/>
      <c r="EUA21" s="0"/>
      <c r="EUB21" s="0"/>
      <c r="EUC21" s="0"/>
      <c r="EUD21" s="0"/>
      <c r="EUE21" s="0"/>
      <c r="EUF21" s="0"/>
      <c r="EUG21" s="0"/>
      <c r="EUH21" s="0"/>
      <c r="EUI21" s="0"/>
      <c r="EUJ21" s="0"/>
      <c r="EUK21" s="0"/>
      <c r="EUL21" s="0"/>
      <c r="EUM21" s="0"/>
      <c r="EUN21" s="0"/>
      <c r="EUO21" s="0"/>
      <c r="EUP21" s="0"/>
      <c r="EUQ21" s="0"/>
      <c r="EUR21" s="0"/>
      <c r="EUS21" s="0"/>
      <c r="EUT21" s="0"/>
      <c r="EUU21" s="0"/>
      <c r="EUV21" s="0"/>
      <c r="EUW21" s="0"/>
      <c r="EUX21" s="0"/>
      <c r="EUY21" s="0"/>
      <c r="EUZ21" s="0"/>
      <c r="EVA21" s="0"/>
      <c r="EVB21" s="0"/>
      <c r="EVC21" s="0"/>
      <c r="EVD21" s="0"/>
      <c r="EVE21" s="0"/>
      <c r="EVF21" s="0"/>
      <c r="EVG21" s="0"/>
      <c r="EVH21" s="0"/>
      <c r="EVI21" s="0"/>
      <c r="EVJ21" s="0"/>
      <c r="EVK21" s="0"/>
      <c r="EVL21" s="0"/>
      <c r="EVM21" s="0"/>
      <c r="EVN21" s="0"/>
      <c r="EVO21" s="0"/>
      <c r="EVP21" s="0"/>
      <c r="EVQ21" s="0"/>
      <c r="EVR21" s="0"/>
      <c r="EVS21" s="0"/>
      <c r="EVT21" s="0"/>
      <c r="EVU21" s="0"/>
      <c r="EVV21" s="0"/>
      <c r="EVW21" s="0"/>
      <c r="EVX21" s="0"/>
      <c r="EVY21" s="0"/>
      <c r="EVZ21" s="0"/>
      <c r="EWA21" s="0"/>
      <c r="EWB21" s="0"/>
      <c r="EWC21" s="0"/>
      <c r="EWD21" s="0"/>
      <c r="EWE21" s="0"/>
      <c r="EWF21" s="0"/>
      <c r="EWG21" s="0"/>
      <c r="EWH21" s="0"/>
      <c r="EWI21" s="0"/>
      <c r="EWJ21" s="0"/>
      <c r="EWK21" s="0"/>
      <c r="EWL21" s="0"/>
      <c r="EWM21" s="0"/>
      <c r="EWN21" s="0"/>
      <c r="EWO21" s="0"/>
      <c r="EWP21" s="0"/>
      <c r="EWQ21" s="0"/>
      <c r="EWR21" s="0"/>
      <c r="EWS21" s="0"/>
      <c r="EWT21" s="0"/>
      <c r="EWU21" s="0"/>
      <c r="EWV21" s="0"/>
      <c r="EWW21" s="0"/>
      <c r="EWX21" s="0"/>
      <c r="EWY21" s="0"/>
      <c r="EWZ21" s="0"/>
      <c r="EXA21" s="0"/>
      <c r="EXB21" s="0"/>
      <c r="EXC21" s="0"/>
      <c r="EXD21" s="0"/>
      <c r="EXE21" s="0"/>
      <c r="EXF21" s="0"/>
      <c r="EXG21" s="0"/>
      <c r="EXH21" s="0"/>
      <c r="EXI21" s="0"/>
      <c r="EXJ21" s="0"/>
      <c r="EXK21" s="0"/>
      <c r="EXL21" s="0"/>
      <c r="EXM21" s="0"/>
      <c r="EXN21" s="0"/>
      <c r="EXO21" s="0"/>
      <c r="EXP21" s="0"/>
      <c r="EXQ21" s="0"/>
      <c r="EXR21" s="0"/>
      <c r="EXS21" s="0"/>
      <c r="EXT21" s="0"/>
      <c r="EXU21" s="0"/>
      <c r="EXV21" s="0"/>
      <c r="EXW21" s="0"/>
      <c r="EXX21" s="0"/>
      <c r="EXY21" s="0"/>
      <c r="EXZ21" s="0"/>
      <c r="EYA21" s="0"/>
      <c r="EYB21" s="0"/>
      <c r="EYC21" s="0"/>
      <c r="EYD21" s="0"/>
      <c r="EYE21" s="0"/>
      <c r="EYF21" s="0"/>
      <c r="EYG21" s="0"/>
      <c r="EYH21" s="0"/>
      <c r="EYI21" s="0"/>
      <c r="EYJ21" s="0"/>
      <c r="EYK21" s="0"/>
      <c r="EYL21" s="0"/>
      <c r="EYM21" s="0"/>
      <c r="EYN21" s="0"/>
      <c r="EYO21" s="0"/>
      <c r="EYP21" s="0"/>
      <c r="EYQ21" s="0"/>
      <c r="EYR21" s="0"/>
      <c r="EYS21" s="0"/>
      <c r="EYT21" s="0"/>
      <c r="EYU21" s="0"/>
      <c r="EYV21" s="0"/>
      <c r="EYW21" s="0"/>
      <c r="EYX21" s="0"/>
      <c r="EYY21" s="0"/>
      <c r="EYZ21" s="0"/>
      <c r="EZA21" s="0"/>
      <c r="EZB21" s="0"/>
      <c r="EZC21" s="0"/>
      <c r="EZD21" s="0"/>
      <c r="EZE21" s="0"/>
      <c r="EZF21" s="0"/>
      <c r="EZG21" s="0"/>
      <c r="EZH21" s="0"/>
      <c r="EZI21" s="0"/>
      <c r="EZJ21" s="0"/>
      <c r="EZK21" s="0"/>
      <c r="EZL21" s="0"/>
      <c r="EZM21" s="0"/>
      <c r="EZN21" s="0"/>
      <c r="EZO21" s="0"/>
      <c r="EZP21" s="0"/>
      <c r="EZQ21" s="0"/>
      <c r="EZR21" s="0"/>
      <c r="EZS21" s="0"/>
      <c r="EZT21" s="0"/>
      <c r="EZU21" s="0"/>
      <c r="EZV21" s="0"/>
      <c r="EZW21" s="0"/>
      <c r="EZX21" s="0"/>
      <c r="EZY21" s="0"/>
      <c r="EZZ21" s="0"/>
      <c r="FAA21" s="0"/>
      <c r="FAB21" s="0"/>
      <c r="FAC21" s="0"/>
      <c r="FAD21" s="0"/>
      <c r="FAE21" s="0"/>
      <c r="FAF21" s="0"/>
      <c r="FAG21" s="0"/>
      <c r="FAH21" s="0"/>
      <c r="FAI21" s="0"/>
      <c r="FAJ21" s="0"/>
      <c r="FAK21" s="0"/>
      <c r="FAL21" s="0"/>
      <c r="FAM21" s="0"/>
      <c r="FAN21" s="0"/>
      <c r="FAO21" s="0"/>
      <c r="FAP21" s="0"/>
      <c r="FAQ21" s="0"/>
      <c r="FAR21" s="0"/>
      <c r="FAS21" s="0"/>
      <c r="FAT21" s="0"/>
      <c r="FAU21" s="0"/>
      <c r="FAV21" s="0"/>
      <c r="FAW21" s="0"/>
      <c r="FAX21" s="0"/>
      <c r="FAY21" s="0"/>
      <c r="FAZ21" s="0"/>
      <c r="FBA21" s="0"/>
      <c r="FBB21" s="0"/>
      <c r="FBC21" s="0"/>
      <c r="FBD21" s="0"/>
      <c r="FBE21" s="0"/>
      <c r="FBF21" s="0"/>
      <c r="FBG21" s="0"/>
      <c r="FBH21" s="0"/>
      <c r="FBI21" s="0"/>
      <c r="FBJ21" s="0"/>
      <c r="FBK21" s="0"/>
      <c r="FBL21" s="0"/>
      <c r="FBM21" s="0"/>
      <c r="FBN21" s="0"/>
      <c r="FBO21" s="0"/>
      <c r="FBP21" s="0"/>
      <c r="FBQ21" s="0"/>
      <c r="FBR21" s="0"/>
      <c r="FBS21" s="0"/>
      <c r="FBT21" s="0"/>
      <c r="FBU21" s="0"/>
      <c r="FBV21" s="0"/>
      <c r="FBW21" s="0"/>
      <c r="FBX21" s="0"/>
      <c r="FBY21" s="0"/>
      <c r="FBZ21" s="0"/>
      <c r="FCA21" s="0"/>
      <c r="FCB21" s="0"/>
      <c r="FCC21" s="0"/>
      <c r="FCD21" s="0"/>
      <c r="FCE21" s="0"/>
      <c r="FCF21" s="0"/>
      <c r="FCG21" s="0"/>
      <c r="FCH21" s="0"/>
      <c r="FCI21" s="0"/>
      <c r="FCJ21" s="0"/>
      <c r="FCK21" s="0"/>
      <c r="FCL21" s="0"/>
      <c r="FCM21" s="0"/>
      <c r="FCN21" s="0"/>
      <c r="FCO21" s="0"/>
      <c r="FCP21" s="0"/>
      <c r="FCQ21" s="0"/>
      <c r="FCR21" s="0"/>
      <c r="FCS21" s="0"/>
      <c r="FCT21" s="0"/>
      <c r="FCU21" s="0"/>
      <c r="FCV21" s="0"/>
      <c r="FCW21" s="0"/>
      <c r="FCX21" s="0"/>
      <c r="FCY21" s="0"/>
      <c r="FCZ21" s="0"/>
      <c r="FDA21" s="0"/>
      <c r="FDB21" s="0"/>
      <c r="FDC21" s="0"/>
      <c r="FDD21" s="0"/>
      <c r="FDE21" s="0"/>
      <c r="FDF21" s="0"/>
      <c r="FDG21" s="0"/>
      <c r="FDH21" s="0"/>
      <c r="FDI21" s="0"/>
      <c r="FDJ21" s="0"/>
      <c r="FDK21" s="0"/>
      <c r="FDL21" s="0"/>
      <c r="FDM21" s="0"/>
      <c r="FDN21" s="0"/>
      <c r="FDO21" s="0"/>
      <c r="FDP21" s="0"/>
      <c r="FDQ21" s="0"/>
      <c r="FDR21" s="0"/>
      <c r="FDS21" s="0"/>
      <c r="FDT21" s="0"/>
      <c r="FDU21" s="0"/>
      <c r="FDV21" s="0"/>
      <c r="FDW21" s="0"/>
      <c r="FDX21" s="0"/>
      <c r="FDY21" s="0"/>
      <c r="FDZ21" s="0"/>
      <c r="FEA21" s="0"/>
      <c r="FEB21" s="0"/>
      <c r="FEC21" s="0"/>
      <c r="FED21" s="0"/>
      <c r="FEE21" s="0"/>
      <c r="FEF21" s="0"/>
      <c r="FEG21" s="0"/>
      <c r="FEH21" s="0"/>
      <c r="FEI21" s="0"/>
      <c r="FEJ21" s="0"/>
      <c r="FEK21" s="0"/>
      <c r="FEL21" s="0"/>
      <c r="FEM21" s="0"/>
      <c r="FEN21" s="0"/>
      <c r="FEO21" s="0"/>
      <c r="FEP21" s="0"/>
      <c r="FEQ21" s="0"/>
      <c r="FER21" s="0"/>
      <c r="FES21" s="0"/>
      <c r="FET21" s="0"/>
      <c r="FEU21" s="0"/>
      <c r="FEV21" s="0"/>
      <c r="FEW21" s="0"/>
      <c r="FEX21" s="0"/>
      <c r="FEY21" s="0"/>
      <c r="FEZ21" s="0"/>
      <c r="FFA21" s="0"/>
      <c r="FFB21" s="0"/>
      <c r="FFC21" s="0"/>
      <c r="FFD21" s="0"/>
      <c r="FFE21" s="0"/>
      <c r="FFF21" s="0"/>
      <c r="FFG21" s="0"/>
      <c r="FFH21" s="0"/>
      <c r="FFI21" s="0"/>
      <c r="FFJ21" s="0"/>
      <c r="FFK21" s="0"/>
      <c r="FFL21" s="0"/>
      <c r="FFM21" s="0"/>
      <c r="FFN21" s="0"/>
      <c r="FFO21" s="0"/>
      <c r="FFP21" s="0"/>
      <c r="FFQ21" s="0"/>
      <c r="FFR21" s="0"/>
      <c r="FFS21" s="0"/>
      <c r="FFT21" s="0"/>
      <c r="FFU21" s="0"/>
      <c r="FFV21" s="0"/>
      <c r="FFW21" s="0"/>
      <c r="FFX21" s="0"/>
      <c r="FFY21" s="0"/>
      <c r="FFZ21" s="0"/>
      <c r="FGA21" s="0"/>
      <c r="FGB21" s="0"/>
      <c r="FGC21" s="0"/>
      <c r="FGD21" s="0"/>
      <c r="FGE21" s="0"/>
      <c r="FGF21" s="0"/>
      <c r="FGG21" s="0"/>
      <c r="FGH21" s="0"/>
      <c r="FGI21" s="0"/>
      <c r="FGJ21" s="0"/>
      <c r="FGK21" s="0"/>
      <c r="FGL21" s="0"/>
      <c r="FGM21" s="0"/>
      <c r="FGN21" s="0"/>
      <c r="FGO21" s="0"/>
      <c r="FGP21" s="0"/>
      <c r="FGQ21" s="0"/>
      <c r="FGR21" s="0"/>
      <c r="FGS21" s="0"/>
      <c r="FGT21" s="0"/>
      <c r="FGU21" s="0"/>
      <c r="FGV21" s="0"/>
      <c r="FGW21" s="0"/>
      <c r="FGX21" s="0"/>
      <c r="FGY21" s="0"/>
      <c r="FGZ21" s="0"/>
      <c r="FHA21" s="0"/>
      <c r="FHB21" s="0"/>
      <c r="FHC21" s="0"/>
      <c r="FHD21" s="0"/>
      <c r="FHE21" s="0"/>
      <c r="FHF21" s="0"/>
      <c r="FHG21" s="0"/>
      <c r="FHH21" s="0"/>
      <c r="FHI21" s="0"/>
      <c r="FHJ21" s="0"/>
      <c r="FHK21" s="0"/>
      <c r="FHL21" s="0"/>
      <c r="FHM21" s="0"/>
      <c r="FHN21" s="0"/>
      <c r="FHO21" s="0"/>
      <c r="FHP21" s="0"/>
      <c r="FHQ21" s="0"/>
      <c r="FHR21" s="0"/>
      <c r="FHS21" s="0"/>
      <c r="FHT21" s="0"/>
      <c r="FHU21" s="0"/>
      <c r="FHV21" s="0"/>
      <c r="FHW21" s="0"/>
      <c r="FHX21" s="0"/>
      <c r="FHY21" s="0"/>
      <c r="FHZ21" s="0"/>
      <c r="FIA21" s="0"/>
      <c r="FIB21" s="0"/>
      <c r="FIC21" s="0"/>
      <c r="FID21" s="0"/>
      <c r="FIE21" s="0"/>
      <c r="FIF21" s="0"/>
      <c r="FIG21" s="0"/>
      <c r="FIH21" s="0"/>
      <c r="FII21" s="0"/>
      <c r="FIJ21" s="0"/>
      <c r="FIK21" s="0"/>
      <c r="FIL21" s="0"/>
      <c r="FIM21" s="0"/>
      <c r="FIN21" s="0"/>
      <c r="FIO21" s="0"/>
      <c r="FIP21" s="0"/>
      <c r="FIQ21" s="0"/>
      <c r="FIR21" s="0"/>
      <c r="FIS21" s="0"/>
      <c r="FIT21" s="0"/>
      <c r="FIU21" s="0"/>
      <c r="FIV21" s="0"/>
      <c r="FIW21" s="0"/>
      <c r="FIX21" s="0"/>
      <c r="FIY21" s="0"/>
      <c r="FIZ21" s="0"/>
      <c r="FJA21" s="0"/>
      <c r="FJB21" s="0"/>
      <c r="FJC21" s="0"/>
      <c r="FJD21" s="0"/>
      <c r="FJE21" s="0"/>
      <c r="FJF21" s="0"/>
      <c r="FJG21" s="0"/>
      <c r="FJH21" s="0"/>
      <c r="FJI21" s="0"/>
      <c r="FJJ21" s="0"/>
      <c r="FJK21" s="0"/>
      <c r="FJL21" s="0"/>
      <c r="FJM21" s="0"/>
      <c r="FJN21" s="0"/>
      <c r="FJO21" s="0"/>
      <c r="FJP21" s="0"/>
      <c r="FJQ21" s="0"/>
      <c r="FJR21" s="0"/>
      <c r="FJS21" s="0"/>
      <c r="FJT21" s="0"/>
      <c r="FJU21" s="0"/>
      <c r="FJV21" s="0"/>
      <c r="FJW21" s="0"/>
      <c r="FJX21" s="0"/>
      <c r="FJY21" s="0"/>
      <c r="FJZ21" s="0"/>
      <c r="FKA21" s="0"/>
      <c r="FKB21" s="0"/>
      <c r="FKC21" s="0"/>
      <c r="FKD21" s="0"/>
      <c r="FKE21" s="0"/>
      <c r="FKF21" s="0"/>
      <c r="FKG21" s="0"/>
      <c r="FKH21" s="0"/>
      <c r="FKI21" s="0"/>
      <c r="FKJ21" s="0"/>
      <c r="FKK21" s="0"/>
      <c r="FKL21" s="0"/>
      <c r="FKM21" s="0"/>
      <c r="FKN21" s="0"/>
      <c r="FKO21" s="0"/>
      <c r="FKP21" s="0"/>
      <c r="FKQ21" s="0"/>
      <c r="FKR21" s="0"/>
      <c r="FKS21" s="0"/>
      <c r="FKT21" s="0"/>
      <c r="FKU21" s="0"/>
      <c r="FKV21" s="0"/>
      <c r="FKW21" s="0"/>
      <c r="FKX21" s="0"/>
      <c r="FKY21" s="0"/>
      <c r="FKZ21" s="0"/>
      <c r="FLA21" s="0"/>
      <c r="FLB21" s="0"/>
      <c r="FLC21" s="0"/>
      <c r="FLD21" s="0"/>
      <c r="FLE21" s="0"/>
      <c r="FLF21" s="0"/>
      <c r="FLG21" s="0"/>
      <c r="FLH21" s="0"/>
      <c r="FLI21" s="0"/>
      <c r="FLJ21" s="0"/>
      <c r="FLK21" s="0"/>
      <c r="FLL21" s="0"/>
      <c r="FLM21" s="0"/>
      <c r="FLN21" s="0"/>
      <c r="FLO21" s="0"/>
      <c r="FLP21" s="0"/>
      <c r="FLQ21" s="0"/>
      <c r="FLR21" s="0"/>
      <c r="FLS21" s="0"/>
      <c r="FLT21" s="0"/>
      <c r="FLU21" s="0"/>
      <c r="FLV21" s="0"/>
      <c r="FLW21" s="0"/>
      <c r="FLX21" s="0"/>
      <c r="FLY21" s="0"/>
      <c r="FLZ21" s="0"/>
      <c r="FMA21" s="0"/>
      <c r="FMB21" s="0"/>
      <c r="FMC21" s="0"/>
      <c r="FMD21" s="0"/>
      <c r="FME21" s="0"/>
      <c r="FMF21" s="0"/>
      <c r="FMG21" s="0"/>
      <c r="FMH21" s="0"/>
      <c r="FMI21" s="0"/>
      <c r="FMJ21" s="0"/>
      <c r="FMK21" s="0"/>
      <c r="FML21" s="0"/>
      <c r="FMM21" s="0"/>
      <c r="FMN21" s="0"/>
      <c r="FMO21" s="0"/>
      <c r="FMP21" s="0"/>
      <c r="FMQ21" s="0"/>
      <c r="FMR21" s="0"/>
      <c r="FMS21" s="0"/>
      <c r="FMT21" s="0"/>
      <c r="FMU21" s="0"/>
      <c r="FMV21" s="0"/>
      <c r="FMW21" s="0"/>
      <c r="FMX21" s="0"/>
      <c r="FMY21" s="0"/>
      <c r="FMZ21" s="0"/>
      <c r="FNA21" s="0"/>
      <c r="FNB21" s="0"/>
      <c r="FNC21" s="0"/>
      <c r="FND21" s="0"/>
      <c r="FNE21" s="0"/>
      <c r="FNF21" s="0"/>
      <c r="FNG21" s="0"/>
      <c r="FNH21" s="0"/>
      <c r="FNI21" s="0"/>
      <c r="FNJ21" s="0"/>
      <c r="FNK21" s="0"/>
      <c r="FNL21" s="0"/>
      <c r="FNM21" s="0"/>
      <c r="FNN21" s="0"/>
      <c r="FNO21" s="0"/>
      <c r="FNP21" s="0"/>
      <c r="FNQ21" s="0"/>
      <c r="FNR21" s="0"/>
      <c r="FNS21" s="0"/>
      <c r="FNT21" s="0"/>
      <c r="FNU21" s="0"/>
      <c r="FNV21" s="0"/>
      <c r="FNW21" s="0"/>
      <c r="FNX21" s="0"/>
      <c r="FNY21" s="0"/>
      <c r="FNZ21" s="0"/>
      <c r="FOA21" s="0"/>
      <c r="FOB21" s="0"/>
      <c r="FOC21" s="0"/>
      <c r="FOD21" s="0"/>
      <c r="FOE21" s="0"/>
      <c r="FOF21" s="0"/>
      <c r="FOG21" s="0"/>
      <c r="FOH21" s="0"/>
      <c r="FOI21" s="0"/>
      <c r="FOJ21" s="0"/>
      <c r="FOK21" s="0"/>
      <c r="FOL21" s="0"/>
      <c r="FOM21" s="0"/>
      <c r="FON21" s="0"/>
      <c r="FOO21" s="0"/>
      <c r="FOP21" s="0"/>
      <c r="FOQ21" s="0"/>
      <c r="FOR21" s="0"/>
      <c r="FOS21" s="0"/>
      <c r="FOT21" s="0"/>
      <c r="FOU21" s="0"/>
      <c r="FOV21" s="0"/>
      <c r="FOW21" s="0"/>
      <c r="FOX21" s="0"/>
      <c r="FOY21" s="0"/>
      <c r="FOZ21" s="0"/>
      <c r="FPA21" s="0"/>
      <c r="FPB21" s="0"/>
      <c r="FPC21" s="0"/>
      <c r="FPD21" s="0"/>
      <c r="FPE21" s="0"/>
      <c r="FPF21" s="0"/>
      <c r="FPG21" s="0"/>
      <c r="FPH21" s="0"/>
      <c r="FPI21" s="0"/>
      <c r="FPJ21" s="0"/>
      <c r="FPK21" s="0"/>
      <c r="FPL21" s="0"/>
      <c r="FPM21" s="0"/>
      <c r="FPN21" s="0"/>
      <c r="FPO21" s="0"/>
      <c r="FPP21" s="0"/>
      <c r="FPQ21" s="0"/>
      <c r="FPR21" s="0"/>
      <c r="FPS21" s="0"/>
      <c r="FPT21" s="0"/>
      <c r="FPU21" s="0"/>
      <c r="FPV21" s="0"/>
      <c r="FPW21" s="0"/>
      <c r="FPX21" s="0"/>
      <c r="FPY21" s="0"/>
      <c r="FPZ21" s="0"/>
      <c r="FQA21" s="0"/>
      <c r="FQB21" s="0"/>
      <c r="FQC21" s="0"/>
      <c r="FQD21" s="0"/>
      <c r="FQE21" s="0"/>
      <c r="FQF21" s="0"/>
      <c r="FQG21" s="0"/>
      <c r="FQH21" s="0"/>
      <c r="FQI21" s="0"/>
      <c r="FQJ21" s="0"/>
      <c r="FQK21" s="0"/>
      <c r="FQL21" s="0"/>
      <c r="FQM21" s="0"/>
      <c r="FQN21" s="0"/>
      <c r="FQO21" s="0"/>
      <c r="FQP21" s="0"/>
      <c r="FQQ21" s="0"/>
      <c r="FQR21" s="0"/>
      <c r="FQS21" s="0"/>
      <c r="FQT21" s="0"/>
      <c r="FQU21" s="0"/>
      <c r="FQV21" s="0"/>
      <c r="FQW21" s="0"/>
      <c r="FQX21" s="0"/>
      <c r="FQY21" s="0"/>
      <c r="FQZ21" s="0"/>
      <c r="FRA21" s="0"/>
      <c r="FRB21" s="0"/>
      <c r="FRC21" s="0"/>
      <c r="FRD21" s="0"/>
      <c r="FRE21" s="0"/>
      <c r="FRF21" s="0"/>
      <c r="FRG21" s="0"/>
      <c r="FRH21" s="0"/>
      <c r="FRI21" s="0"/>
      <c r="FRJ21" s="0"/>
      <c r="FRK21" s="0"/>
      <c r="FRL21" s="0"/>
      <c r="FRM21" s="0"/>
      <c r="FRN21" s="0"/>
      <c r="FRO21" s="0"/>
      <c r="FRP21" s="0"/>
      <c r="FRQ21" s="0"/>
      <c r="FRR21" s="0"/>
      <c r="FRS21" s="0"/>
      <c r="FRT21" s="0"/>
      <c r="FRU21" s="0"/>
      <c r="FRV21" s="0"/>
      <c r="FRW21" s="0"/>
      <c r="FRX21" s="0"/>
      <c r="FRY21" s="0"/>
      <c r="FRZ21" s="0"/>
      <c r="FSA21" s="0"/>
      <c r="FSB21" s="0"/>
      <c r="FSC21" s="0"/>
      <c r="FSD21" s="0"/>
      <c r="FSE21" s="0"/>
      <c r="FSF21" s="0"/>
      <c r="FSG21" s="0"/>
      <c r="FSH21" s="0"/>
      <c r="FSI21" s="0"/>
      <c r="FSJ21" s="0"/>
      <c r="FSK21" s="0"/>
      <c r="FSL21" s="0"/>
      <c r="FSM21" s="0"/>
      <c r="FSN21" s="0"/>
      <c r="FSO21" s="0"/>
      <c r="FSP21" s="0"/>
      <c r="FSQ21" s="0"/>
      <c r="FSR21" s="0"/>
      <c r="FSS21" s="0"/>
      <c r="FST21" s="0"/>
      <c r="FSU21" s="0"/>
      <c r="FSV21" s="0"/>
      <c r="FSW21" s="0"/>
      <c r="FSX21" s="0"/>
      <c r="FSY21" s="0"/>
      <c r="FSZ21" s="0"/>
      <c r="FTA21" s="0"/>
      <c r="FTB21" s="0"/>
      <c r="FTC21" s="0"/>
      <c r="FTD21" s="0"/>
      <c r="FTE21" s="0"/>
      <c r="FTF21" s="0"/>
      <c r="FTG21" s="0"/>
      <c r="FTH21" s="0"/>
      <c r="FTI21" s="0"/>
      <c r="FTJ21" s="0"/>
      <c r="FTK21" s="0"/>
      <c r="FTL21" s="0"/>
      <c r="FTM21" s="0"/>
      <c r="FTN21" s="0"/>
      <c r="FTO21" s="0"/>
      <c r="FTP21" s="0"/>
      <c r="FTQ21" s="0"/>
      <c r="FTR21" s="0"/>
      <c r="FTS21" s="0"/>
      <c r="FTT21" s="0"/>
      <c r="FTU21" s="0"/>
      <c r="FTV21" s="0"/>
      <c r="FTW21" s="0"/>
      <c r="FTX21" s="0"/>
      <c r="FTY21" s="0"/>
      <c r="FTZ21" s="0"/>
      <c r="FUA21" s="0"/>
      <c r="FUB21" s="0"/>
      <c r="FUC21" s="0"/>
      <c r="FUD21" s="0"/>
      <c r="FUE21" s="0"/>
      <c r="FUF21" s="0"/>
      <c r="FUG21" s="0"/>
      <c r="FUH21" s="0"/>
      <c r="FUI21" s="0"/>
      <c r="FUJ21" s="0"/>
      <c r="FUK21" s="0"/>
      <c r="FUL21" s="0"/>
      <c r="FUM21" s="0"/>
      <c r="FUN21" s="0"/>
      <c r="FUO21" s="0"/>
      <c r="FUP21" s="0"/>
      <c r="FUQ21" s="0"/>
      <c r="FUR21" s="0"/>
      <c r="FUS21" s="0"/>
      <c r="FUT21" s="0"/>
      <c r="FUU21" s="0"/>
      <c r="FUV21" s="0"/>
      <c r="FUW21" s="0"/>
      <c r="FUX21" s="0"/>
      <c r="FUY21" s="0"/>
      <c r="FUZ21" s="0"/>
      <c r="FVA21" s="0"/>
      <c r="FVB21" s="0"/>
      <c r="FVC21" s="0"/>
      <c r="FVD21" s="0"/>
      <c r="FVE21" s="0"/>
      <c r="FVF21" s="0"/>
      <c r="FVG21" s="0"/>
      <c r="FVH21" s="0"/>
      <c r="FVI21" s="0"/>
      <c r="FVJ21" s="0"/>
      <c r="FVK21" s="0"/>
      <c r="FVL21" s="0"/>
      <c r="FVM21" s="0"/>
      <c r="FVN21" s="0"/>
      <c r="FVO21" s="0"/>
      <c r="FVP21" s="0"/>
      <c r="FVQ21" s="0"/>
      <c r="FVR21" s="0"/>
      <c r="FVS21" s="0"/>
      <c r="FVT21" s="0"/>
      <c r="FVU21" s="0"/>
      <c r="FVV21" s="0"/>
      <c r="FVW21" s="0"/>
      <c r="FVX21" s="0"/>
      <c r="FVY21" s="0"/>
      <c r="FVZ21" s="0"/>
      <c r="FWA21" s="0"/>
      <c r="FWB21" s="0"/>
      <c r="FWC21" s="0"/>
      <c r="FWD21" s="0"/>
      <c r="FWE21" s="0"/>
      <c r="FWF21" s="0"/>
      <c r="FWG21" s="0"/>
      <c r="FWH21" s="0"/>
      <c r="FWI21" s="0"/>
      <c r="FWJ21" s="0"/>
      <c r="FWK21" s="0"/>
      <c r="FWL21" s="0"/>
      <c r="FWM21" s="0"/>
      <c r="FWN21" s="0"/>
      <c r="FWO21" s="0"/>
      <c r="FWP21" s="0"/>
      <c r="FWQ21" s="0"/>
      <c r="FWR21" s="0"/>
      <c r="FWS21" s="0"/>
      <c r="FWT21" s="0"/>
      <c r="FWU21" s="0"/>
      <c r="FWV21" s="0"/>
      <c r="FWW21" s="0"/>
      <c r="FWX21" s="0"/>
      <c r="FWY21" s="0"/>
      <c r="FWZ21" s="0"/>
      <c r="FXA21" s="0"/>
      <c r="FXB21" s="0"/>
      <c r="FXC21" s="0"/>
      <c r="FXD21" s="0"/>
      <c r="FXE21" s="0"/>
      <c r="FXF21" s="0"/>
      <c r="FXG21" s="0"/>
      <c r="FXH21" s="0"/>
      <c r="FXI21" s="0"/>
      <c r="FXJ21" s="0"/>
      <c r="FXK21" s="0"/>
      <c r="FXL21" s="0"/>
      <c r="FXM21" s="0"/>
      <c r="FXN21" s="0"/>
      <c r="FXO21" s="0"/>
      <c r="FXP21" s="0"/>
      <c r="FXQ21" s="0"/>
      <c r="FXR21" s="0"/>
      <c r="FXS21" s="0"/>
      <c r="FXT21" s="0"/>
      <c r="FXU21" s="0"/>
      <c r="FXV21" s="0"/>
      <c r="FXW21" s="0"/>
      <c r="FXX21" s="0"/>
      <c r="FXY21" s="0"/>
      <c r="FXZ21" s="0"/>
      <c r="FYA21" s="0"/>
      <c r="FYB21" s="0"/>
      <c r="FYC21" s="0"/>
      <c r="FYD21" s="0"/>
      <c r="FYE21" s="0"/>
      <c r="FYF21" s="0"/>
      <c r="FYG21" s="0"/>
      <c r="FYH21" s="0"/>
      <c r="FYI21" s="0"/>
      <c r="FYJ21" s="0"/>
      <c r="FYK21" s="0"/>
      <c r="FYL21" s="0"/>
      <c r="FYM21" s="0"/>
      <c r="FYN21" s="0"/>
      <c r="FYO21" s="0"/>
      <c r="FYP21" s="0"/>
      <c r="FYQ21" s="0"/>
      <c r="FYR21" s="0"/>
      <c r="FYS21" s="0"/>
      <c r="FYT21" s="0"/>
      <c r="FYU21" s="0"/>
      <c r="FYV21" s="0"/>
      <c r="FYW21" s="0"/>
      <c r="FYX21" s="0"/>
      <c r="FYY21" s="0"/>
      <c r="FYZ21" s="0"/>
      <c r="FZA21" s="0"/>
      <c r="FZB21" s="0"/>
      <c r="FZC21" s="0"/>
      <c r="FZD21" s="0"/>
      <c r="FZE21" s="0"/>
      <c r="FZF21" s="0"/>
      <c r="FZG21" s="0"/>
      <c r="FZH21" s="0"/>
      <c r="FZI21" s="0"/>
      <c r="FZJ21" s="0"/>
      <c r="FZK21" s="0"/>
      <c r="FZL21" s="0"/>
      <c r="FZM21" s="0"/>
      <c r="FZN21" s="0"/>
      <c r="FZO21" s="0"/>
      <c r="FZP21" s="0"/>
      <c r="FZQ21" s="0"/>
      <c r="FZR21" s="0"/>
      <c r="FZS21" s="0"/>
      <c r="FZT21" s="0"/>
      <c r="FZU21" s="0"/>
      <c r="FZV21" s="0"/>
      <c r="FZW21" s="0"/>
      <c r="FZX21" s="0"/>
      <c r="FZY21" s="0"/>
      <c r="FZZ21" s="0"/>
      <c r="GAA21" s="0"/>
      <c r="GAB21" s="0"/>
      <c r="GAC21" s="0"/>
      <c r="GAD21" s="0"/>
      <c r="GAE21" s="0"/>
      <c r="GAF21" s="0"/>
      <c r="GAG21" s="0"/>
      <c r="GAH21" s="0"/>
      <c r="GAI21" s="0"/>
      <c r="GAJ21" s="0"/>
      <c r="GAK21" s="0"/>
      <c r="GAL21" s="0"/>
      <c r="GAM21" s="0"/>
      <c r="GAN21" s="0"/>
      <c r="GAO21" s="0"/>
      <c r="GAP21" s="0"/>
      <c r="GAQ21" s="0"/>
      <c r="GAR21" s="0"/>
      <c r="GAS21" s="0"/>
      <c r="GAT21" s="0"/>
      <c r="GAU21" s="0"/>
      <c r="GAV21" s="0"/>
      <c r="GAW21" s="0"/>
      <c r="GAX21" s="0"/>
      <c r="GAY21" s="0"/>
      <c r="GAZ21" s="0"/>
      <c r="GBA21" s="0"/>
      <c r="GBB21" s="0"/>
      <c r="GBC21" s="0"/>
      <c r="GBD21" s="0"/>
      <c r="GBE21" s="0"/>
      <c r="GBF21" s="0"/>
      <c r="GBG21" s="0"/>
      <c r="GBH21" s="0"/>
      <c r="GBI21" s="0"/>
      <c r="GBJ21" s="0"/>
      <c r="GBK21" s="0"/>
      <c r="GBL21" s="0"/>
      <c r="GBM21" s="0"/>
      <c r="GBN21" s="0"/>
      <c r="GBO21" s="0"/>
      <c r="GBP21" s="0"/>
      <c r="GBQ21" s="0"/>
      <c r="GBR21" s="0"/>
      <c r="GBS21" s="0"/>
      <c r="GBT21" s="0"/>
      <c r="GBU21" s="0"/>
      <c r="GBV21" s="0"/>
      <c r="GBW21" s="0"/>
      <c r="GBX21" s="0"/>
      <c r="GBY21" s="0"/>
      <c r="GBZ21" s="0"/>
      <c r="GCA21" s="0"/>
      <c r="GCB21" s="0"/>
      <c r="GCC21" s="0"/>
      <c r="GCD21" s="0"/>
      <c r="GCE21" s="0"/>
      <c r="GCF21" s="0"/>
      <c r="GCG21" s="0"/>
      <c r="GCH21" s="0"/>
      <c r="GCI21" s="0"/>
      <c r="GCJ21" s="0"/>
      <c r="GCK21" s="0"/>
      <c r="GCL21" s="0"/>
      <c r="GCM21" s="0"/>
      <c r="GCN21" s="0"/>
      <c r="GCO21" s="0"/>
      <c r="GCP21" s="0"/>
      <c r="GCQ21" s="0"/>
      <c r="GCR21" s="0"/>
      <c r="GCS21" s="0"/>
      <c r="GCT21" s="0"/>
      <c r="GCU21" s="0"/>
      <c r="GCV21" s="0"/>
      <c r="GCW21" s="0"/>
      <c r="GCX21" s="0"/>
      <c r="GCY21" s="0"/>
      <c r="GCZ21" s="0"/>
      <c r="GDA21" s="0"/>
      <c r="GDB21" s="0"/>
      <c r="GDC21" s="0"/>
      <c r="GDD21" s="0"/>
      <c r="GDE21" s="0"/>
      <c r="GDF21" s="0"/>
      <c r="GDG21" s="0"/>
      <c r="GDH21" s="0"/>
      <c r="GDI21" s="0"/>
      <c r="GDJ21" s="0"/>
      <c r="GDK21" s="0"/>
      <c r="GDL21" s="0"/>
      <c r="GDM21" s="0"/>
      <c r="GDN21" s="0"/>
      <c r="GDO21" s="0"/>
      <c r="GDP21" s="0"/>
      <c r="GDQ21" s="0"/>
      <c r="GDR21" s="0"/>
      <c r="GDS21" s="0"/>
      <c r="GDT21" s="0"/>
      <c r="GDU21" s="0"/>
      <c r="GDV21" s="0"/>
      <c r="GDW21" s="0"/>
      <c r="GDX21" s="0"/>
      <c r="GDY21" s="0"/>
      <c r="GDZ21" s="0"/>
      <c r="GEA21" s="0"/>
      <c r="GEB21" s="0"/>
      <c r="GEC21" s="0"/>
      <c r="GED21" s="0"/>
      <c r="GEE21" s="0"/>
      <c r="GEF21" s="0"/>
      <c r="GEG21" s="0"/>
      <c r="GEH21" s="0"/>
      <c r="GEI21" s="0"/>
      <c r="GEJ21" s="0"/>
      <c r="GEK21" s="0"/>
      <c r="GEL21" s="0"/>
      <c r="GEM21" s="0"/>
      <c r="GEN21" s="0"/>
      <c r="GEO21" s="0"/>
      <c r="GEP21" s="0"/>
      <c r="GEQ21" s="0"/>
      <c r="GER21" s="0"/>
      <c r="GES21" s="0"/>
      <c r="GET21" s="0"/>
      <c r="GEU21" s="0"/>
      <c r="GEV21" s="0"/>
      <c r="GEW21" s="0"/>
      <c r="GEX21" s="0"/>
      <c r="GEY21" s="0"/>
      <c r="GEZ21" s="0"/>
      <c r="GFA21" s="0"/>
      <c r="GFB21" s="0"/>
      <c r="GFC21" s="0"/>
      <c r="GFD21" s="0"/>
      <c r="GFE21" s="0"/>
      <c r="GFF21" s="0"/>
      <c r="GFG21" s="0"/>
      <c r="GFH21" s="0"/>
      <c r="GFI21" s="0"/>
      <c r="GFJ21" s="0"/>
      <c r="GFK21" s="0"/>
      <c r="GFL21" s="0"/>
      <c r="GFM21" s="0"/>
      <c r="GFN21" s="0"/>
      <c r="GFO21" s="0"/>
      <c r="GFP21" s="0"/>
      <c r="GFQ21" s="0"/>
      <c r="GFR21" s="0"/>
      <c r="GFS21" s="0"/>
      <c r="GFT21" s="0"/>
      <c r="GFU21" s="0"/>
      <c r="GFV21" s="0"/>
      <c r="GFW21" s="0"/>
      <c r="GFX21" s="0"/>
      <c r="GFY21" s="0"/>
      <c r="GFZ21" s="0"/>
      <c r="GGA21" s="0"/>
      <c r="GGB21" s="0"/>
      <c r="GGC21" s="0"/>
      <c r="GGD21" s="0"/>
      <c r="GGE21" s="0"/>
      <c r="GGF21" s="0"/>
      <c r="GGG21" s="0"/>
      <c r="GGH21" s="0"/>
      <c r="GGI21" s="0"/>
      <c r="GGJ21" s="0"/>
      <c r="GGK21" s="0"/>
      <c r="GGL21" s="0"/>
      <c r="GGM21" s="0"/>
      <c r="GGN21" s="0"/>
      <c r="GGO21" s="0"/>
      <c r="GGP21" s="0"/>
      <c r="GGQ21" s="0"/>
      <c r="GGR21" s="0"/>
      <c r="GGS21" s="0"/>
      <c r="GGT21" s="0"/>
      <c r="GGU21" s="0"/>
      <c r="GGV21" s="0"/>
      <c r="GGW21" s="0"/>
      <c r="GGX21" s="0"/>
      <c r="GGY21" s="0"/>
      <c r="GGZ21" s="0"/>
      <c r="GHA21" s="0"/>
      <c r="GHB21" s="0"/>
      <c r="GHC21" s="0"/>
      <c r="GHD21" s="0"/>
      <c r="GHE21" s="0"/>
      <c r="GHF21" s="0"/>
      <c r="GHG21" s="0"/>
      <c r="GHH21" s="0"/>
      <c r="GHI21" s="0"/>
      <c r="GHJ21" s="0"/>
      <c r="GHK21" s="0"/>
      <c r="GHL21" s="0"/>
      <c r="GHM21" s="0"/>
      <c r="GHN21" s="0"/>
      <c r="GHO21" s="0"/>
      <c r="GHP21" s="0"/>
      <c r="GHQ21" s="0"/>
      <c r="GHR21" s="0"/>
      <c r="GHS21" s="0"/>
      <c r="GHT21" s="0"/>
      <c r="GHU21" s="0"/>
      <c r="GHV21" s="0"/>
      <c r="GHW21" s="0"/>
      <c r="GHX21" s="0"/>
      <c r="GHY21" s="0"/>
      <c r="GHZ21" s="0"/>
      <c r="GIA21" s="0"/>
      <c r="GIB21" s="0"/>
      <c r="GIC21" s="0"/>
      <c r="GID21" s="0"/>
      <c r="GIE21" s="0"/>
      <c r="GIF21" s="0"/>
      <c r="GIG21" s="0"/>
      <c r="GIH21" s="0"/>
      <c r="GII21" s="0"/>
      <c r="GIJ21" s="0"/>
      <c r="GIK21" s="0"/>
      <c r="GIL21" s="0"/>
      <c r="GIM21" s="0"/>
      <c r="GIN21" s="0"/>
      <c r="GIO21" s="0"/>
      <c r="GIP21" s="0"/>
      <c r="GIQ21" s="0"/>
      <c r="GIR21" s="0"/>
      <c r="GIS21" s="0"/>
      <c r="GIT21" s="0"/>
      <c r="GIU21" s="0"/>
      <c r="GIV21" s="0"/>
      <c r="GIW21" s="0"/>
      <c r="GIX21" s="0"/>
      <c r="GIY21" s="0"/>
      <c r="GIZ21" s="0"/>
      <c r="GJA21" s="0"/>
      <c r="GJB21" s="0"/>
      <c r="GJC21" s="0"/>
      <c r="GJD21" s="0"/>
      <c r="GJE21" s="0"/>
      <c r="GJF21" s="0"/>
      <c r="GJG21" s="0"/>
      <c r="GJH21" s="0"/>
      <c r="GJI21" s="0"/>
      <c r="GJJ21" s="0"/>
      <c r="GJK21" s="0"/>
      <c r="GJL21" s="0"/>
      <c r="GJM21" s="0"/>
      <c r="GJN21" s="0"/>
      <c r="GJO21" s="0"/>
      <c r="GJP21" s="0"/>
      <c r="GJQ21" s="0"/>
      <c r="GJR21" s="0"/>
      <c r="GJS21" s="0"/>
      <c r="GJT21" s="0"/>
      <c r="GJU21" s="0"/>
      <c r="GJV21" s="0"/>
      <c r="GJW21" s="0"/>
      <c r="GJX21" s="0"/>
      <c r="GJY21" s="0"/>
      <c r="GJZ21" s="0"/>
      <c r="GKA21" s="0"/>
      <c r="GKB21" s="0"/>
      <c r="GKC21" s="0"/>
      <c r="GKD21" s="0"/>
      <c r="GKE21" s="0"/>
      <c r="GKF21" s="0"/>
      <c r="GKG21" s="0"/>
      <c r="GKH21" s="0"/>
      <c r="GKI21" s="0"/>
      <c r="GKJ21" s="0"/>
      <c r="GKK21" s="0"/>
      <c r="GKL21" s="0"/>
      <c r="GKM21" s="0"/>
      <c r="GKN21" s="0"/>
      <c r="GKO21" s="0"/>
      <c r="GKP21" s="0"/>
      <c r="GKQ21" s="0"/>
      <c r="GKR21" s="0"/>
      <c r="GKS21" s="0"/>
      <c r="GKT21" s="0"/>
      <c r="GKU21" s="0"/>
      <c r="GKV21" s="0"/>
      <c r="GKW21" s="0"/>
      <c r="GKX21" s="0"/>
      <c r="GKY21" s="0"/>
      <c r="GKZ21" s="0"/>
      <c r="GLA21" s="0"/>
      <c r="GLB21" s="0"/>
      <c r="GLC21" s="0"/>
      <c r="GLD21" s="0"/>
      <c r="GLE21" s="0"/>
      <c r="GLF21" s="0"/>
      <c r="GLG21" s="0"/>
      <c r="GLH21" s="0"/>
      <c r="GLI21" s="0"/>
      <c r="GLJ21" s="0"/>
      <c r="GLK21" s="0"/>
      <c r="GLL21" s="0"/>
      <c r="GLM21" s="0"/>
      <c r="GLN21" s="0"/>
      <c r="GLO21" s="0"/>
      <c r="GLP21" s="0"/>
      <c r="GLQ21" s="0"/>
      <c r="GLR21" s="0"/>
      <c r="GLS21" s="0"/>
      <c r="GLT21" s="0"/>
      <c r="GLU21" s="0"/>
      <c r="GLV21" s="0"/>
      <c r="GLW21" s="0"/>
      <c r="GLX21" s="0"/>
      <c r="GLY21" s="0"/>
      <c r="GLZ21" s="0"/>
      <c r="GMA21" s="0"/>
      <c r="GMB21" s="0"/>
      <c r="GMC21" s="0"/>
      <c r="GMD21" s="0"/>
      <c r="GME21" s="0"/>
      <c r="GMF21" s="0"/>
      <c r="GMG21" s="0"/>
      <c r="GMH21" s="0"/>
      <c r="GMI21" s="0"/>
      <c r="GMJ21" s="0"/>
      <c r="GMK21" s="0"/>
      <c r="GML21" s="0"/>
      <c r="GMM21" s="0"/>
      <c r="GMN21" s="0"/>
      <c r="GMO21" s="0"/>
      <c r="GMP21" s="0"/>
      <c r="GMQ21" s="0"/>
      <c r="GMR21" s="0"/>
      <c r="GMS21" s="0"/>
      <c r="GMT21" s="0"/>
      <c r="GMU21" s="0"/>
      <c r="GMV21" s="0"/>
      <c r="GMW21" s="0"/>
      <c r="GMX21" s="0"/>
      <c r="GMY21" s="0"/>
      <c r="GMZ21" s="0"/>
      <c r="GNA21" s="0"/>
      <c r="GNB21" s="0"/>
      <c r="GNC21" s="0"/>
      <c r="GND21" s="0"/>
      <c r="GNE21" s="0"/>
      <c r="GNF21" s="0"/>
      <c r="GNG21" s="0"/>
      <c r="GNH21" s="0"/>
      <c r="GNI21" s="0"/>
      <c r="GNJ21" s="0"/>
      <c r="GNK21" s="0"/>
      <c r="GNL21" s="0"/>
      <c r="GNM21" s="0"/>
      <c r="GNN21" s="0"/>
      <c r="GNO21" s="0"/>
      <c r="GNP21" s="0"/>
      <c r="GNQ21" s="0"/>
      <c r="GNR21" s="0"/>
      <c r="GNS21" s="0"/>
      <c r="GNT21" s="0"/>
      <c r="GNU21" s="0"/>
      <c r="GNV21" s="0"/>
      <c r="GNW21" s="0"/>
      <c r="GNX21" s="0"/>
      <c r="GNY21" s="0"/>
      <c r="GNZ21" s="0"/>
      <c r="GOA21" s="0"/>
      <c r="GOB21" s="0"/>
      <c r="GOC21" s="0"/>
      <c r="GOD21" s="0"/>
      <c r="GOE21" s="0"/>
      <c r="GOF21" s="0"/>
      <c r="GOG21" s="0"/>
      <c r="GOH21" s="0"/>
      <c r="GOI21" s="0"/>
      <c r="GOJ21" s="0"/>
      <c r="GOK21" s="0"/>
      <c r="GOL21" s="0"/>
      <c r="GOM21" s="0"/>
      <c r="GON21" s="0"/>
      <c r="GOO21" s="0"/>
      <c r="GOP21" s="0"/>
      <c r="GOQ21" s="0"/>
      <c r="GOR21" s="0"/>
      <c r="GOS21" s="0"/>
      <c r="GOT21" s="0"/>
      <c r="GOU21" s="0"/>
      <c r="GOV21" s="0"/>
      <c r="GOW21" s="0"/>
      <c r="GOX21" s="0"/>
      <c r="GOY21" s="0"/>
      <c r="GOZ21" s="0"/>
      <c r="GPA21" s="0"/>
      <c r="GPB21" s="0"/>
      <c r="GPC21" s="0"/>
      <c r="GPD21" s="0"/>
      <c r="GPE21" s="0"/>
      <c r="GPF21" s="0"/>
      <c r="GPG21" s="0"/>
      <c r="GPH21" s="0"/>
      <c r="GPI21" s="0"/>
      <c r="GPJ21" s="0"/>
      <c r="GPK21" s="0"/>
      <c r="GPL21" s="0"/>
      <c r="GPM21" s="0"/>
      <c r="GPN21" s="0"/>
      <c r="GPO21" s="0"/>
      <c r="GPP21" s="0"/>
      <c r="GPQ21" s="0"/>
      <c r="GPR21" s="0"/>
      <c r="GPS21" s="0"/>
      <c r="GPT21" s="0"/>
      <c r="GPU21" s="0"/>
      <c r="GPV21" s="0"/>
      <c r="GPW21" s="0"/>
      <c r="GPX21" s="0"/>
      <c r="GPY21" s="0"/>
      <c r="GPZ21" s="0"/>
      <c r="GQA21" s="0"/>
      <c r="GQB21" s="0"/>
      <c r="GQC21" s="0"/>
      <c r="GQD21" s="0"/>
      <c r="GQE21" s="0"/>
      <c r="GQF21" s="0"/>
      <c r="GQG21" s="0"/>
      <c r="GQH21" s="0"/>
      <c r="GQI21" s="0"/>
      <c r="GQJ21" s="0"/>
      <c r="GQK21" s="0"/>
      <c r="GQL21" s="0"/>
      <c r="GQM21" s="0"/>
      <c r="GQN21" s="0"/>
      <c r="GQO21" s="0"/>
      <c r="GQP21" s="0"/>
      <c r="GQQ21" s="0"/>
      <c r="GQR21" s="0"/>
      <c r="GQS21" s="0"/>
      <c r="GQT21" s="0"/>
      <c r="GQU21" s="0"/>
      <c r="GQV21" s="0"/>
      <c r="GQW21" s="0"/>
      <c r="GQX21" s="0"/>
      <c r="GQY21" s="0"/>
      <c r="GQZ21" s="0"/>
      <c r="GRA21" s="0"/>
      <c r="GRB21" s="0"/>
      <c r="GRC21" s="0"/>
      <c r="GRD21" s="0"/>
      <c r="GRE21" s="0"/>
      <c r="GRF21" s="0"/>
      <c r="GRG21" s="0"/>
      <c r="GRH21" s="0"/>
      <c r="GRI21" s="0"/>
      <c r="GRJ21" s="0"/>
      <c r="GRK21" s="0"/>
      <c r="GRL21" s="0"/>
      <c r="GRM21" s="0"/>
      <c r="GRN21" s="0"/>
      <c r="GRO21" s="0"/>
      <c r="GRP21" s="0"/>
      <c r="GRQ21" s="0"/>
      <c r="GRR21" s="0"/>
      <c r="GRS21" s="0"/>
      <c r="GRT21" s="0"/>
      <c r="GRU21" s="0"/>
      <c r="GRV21" s="0"/>
      <c r="GRW21" s="0"/>
      <c r="GRX21" s="0"/>
      <c r="GRY21" s="0"/>
      <c r="GRZ21" s="0"/>
      <c r="GSA21" s="0"/>
      <c r="GSB21" s="0"/>
      <c r="GSC21" s="0"/>
      <c r="GSD21" s="0"/>
      <c r="GSE21" s="0"/>
      <c r="GSF21" s="0"/>
      <c r="GSG21" s="0"/>
      <c r="GSH21" s="0"/>
      <c r="GSI21" s="0"/>
      <c r="GSJ21" s="0"/>
      <c r="GSK21" s="0"/>
      <c r="GSL21" s="0"/>
      <c r="GSM21" s="0"/>
      <c r="GSN21" s="0"/>
      <c r="GSO21" s="0"/>
      <c r="GSP21" s="0"/>
      <c r="GSQ21" s="0"/>
      <c r="GSR21" s="0"/>
      <c r="GSS21" s="0"/>
      <c r="GST21" s="0"/>
      <c r="GSU21" s="0"/>
      <c r="GSV21" s="0"/>
      <c r="GSW21" s="0"/>
      <c r="GSX21" s="0"/>
      <c r="GSY21" s="0"/>
      <c r="GSZ21" s="0"/>
      <c r="GTA21" s="0"/>
      <c r="GTB21" s="0"/>
      <c r="GTC21" s="0"/>
      <c r="GTD21" s="0"/>
      <c r="GTE21" s="0"/>
      <c r="GTF21" s="0"/>
      <c r="GTG21" s="0"/>
      <c r="GTH21" s="0"/>
      <c r="GTI21" s="0"/>
      <c r="GTJ21" s="0"/>
      <c r="GTK21" s="0"/>
      <c r="GTL21" s="0"/>
      <c r="GTM21" s="0"/>
      <c r="GTN21" s="0"/>
      <c r="GTO21" s="0"/>
      <c r="GTP21" s="0"/>
      <c r="GTQ21" s="0"/>
      <c r="GTR21" s="0"/>
      <c r="GTS21" s="0"/>
      <c r="GTT21" s="0"/>
      <c r="GTU21" s="0"/>
      <c r="GTV21" s="0"/>
      <c r="GTW21" s="0"/>
      <c r="GTX21" s="0"/>
      <c r="GTY21" s="0"/>
      <c r="GTZ21" s="0"/>
      <c r="GUA21" s="0"/>
      <c r="GUB21" s="0"/>
      <c r="GUC21" s="0"/>
      <c r="GUD21" s="0"/>
      <c r="GUE21" s="0"/>
      <c r="GUF21" s="0"/>
      <c r="GUG21" s="0"/>
      <c r="GUH21" s="0"/>
      <c r="GUI21" s="0"/>
      <c r="GUJ21" s="0"/>
      <c r="GUK21" s="0"/>
      <c r="GUL21" s="0"/>
      <c r="GUM21" s="0"/>
      <c r="GUN21" s="0"/>
      <c r="GUO21" s="0"/>
      <c r="GUP21" s="0"/>
      <c r="GUQ21" s="0"/>
      <c r="GUR21" s="0"/>
      <c r="GUS21" s="0"/>
      <c r="GUT21" s="0"/>
      <c r="GUU21" s="0"/>
      <c r="GUV21" s="0"/>
      <c r="GUW21" s="0"/>
      <c r="GUX21" s="0"/>
      <c r="GUY21" s="0"/>
      <c r="GUZ21" s="0"/>
      <c r="GVA21" s="0"/>
      <c r="GVB21" s="0"/>
      <c r="GVC21" s="0"/>
      <c r="GVD21" s="0"/>
      <c r="GVE21" s="0"/>
      <c r="GVF21" s="0"/>
      <c r="GVG21" s="0"/>
      <c r="GVH21" s="0"/>
      <c r="GVI21" s="0"/>
      <c r="GVJ21" s="0"/>
      <c r="GVK21" s="0"/>
      <c r="GVL21" s="0"/>
      <c r="GVM21" s="0"/>
      <c r="GVN21" s="0"/>
      <c r="GVO21" s="0"/>
      <c r="GVP21" s="0"/>
      <c r="GVQ21" s="0"/>
      <c r="GVR21" s="0"/>
      <c r="GVS21" s="0"/>
      <c r="GVT21" s="0"/>
      <c r="GVU21" s="0"/>
      <c r="GVV21" s="0"/>
      <c r="GVW21" s="0"/>
      <c r="GVX21" s="0"/>
      <c r="GVY21" s="0"/>
      <c r="GVZ21" s="0"/>
      <c r="GWA21" s="0"/>
      <c r="GWB21" s="0"/>
      <c r="GWC21" s="0"/>
      <c r="GWD21" s="0"/>
      <c r="GWE21" s="0"/>
      <c r="GWF21" s="0"/>
      <c r="GWG21" s="0"/>
      <c r="GWH21" s="0"/>
      <c r="GWI21" s="0"/>
      <c r="GWJ21" s="0"/>
      <c r="GWK21" s="0"/>
      <c r="GWL21" s="0"/>
      <c r="GWM21" s="0"/>
      <c r="GWN21" s="0"/>
      <c r="GWO21" s="0"/>
      <c r="GWP21" s="0"/>
      <c r="GWQ21" s="0"/>
      <c r="GWR21" s="0"/>
      <c r="GWS21" s="0"/>
      <c r="GWT21" s="0"/>
      <c r="GWU21" s="0"/>
      <c r="GWV21" s="0"/>
      <c r="GWW21" s="0"/>
      <c r="GWX21" s="0"/>
      <c r="GWY21" s="0"/>
      <c r="GWZ21" s="0"/>
      <c r="GXA21" s="0"/>
      <c r="GXB21" s="0"/>
      <c r="GXC21" s="0"/>
      <c r="GXD21" s="0"/>
      <c r="GXE21" s="0"/>
      <c r="GXF21" s="0"/>
      <c r="GXG21" s="0"/>
      <c r="GXH21" s="0"/>
      <c r="GXI21" s="0"/>
      <c r="GXJ21" s="0"/>
      <c r="GXK21" s="0"/>
      <c r="GXL21" s="0"/>
      <c r="GXM21" s="0"/>
      <c r="GXN21" s="0"/>
      <c r="GXO21" s="0"/>
      <c r="GXP21" s="0"/>
      <c r="GXQ21" s="0"/>
      <c r="GXR21" s="0"/>
      <c r="GXS21" s="0"/>
      <c r="GXT21" s="0"/>
      <c r="GXU21" s="0"/>
      <c r="GXV21" s="0"/>
      <c r="GXW21" s="0"/>
      <c r="GXX21" s="0"/>
      <c r="GXY21" s="0"/>
      <c r="GXZ21" s="0"/>
      <c r="GYA21" s="0"/>
      <c r="GYB21" s="0"/>
      <c r="GYC21" s="0"/>
      <c r="GYD21" s="0"/>
      <c r="GYE21" s="0"/>
      <c r="GYF21" s="0"/>
      <c r="GYG21" s="0"/>
      <c r="GYH21" s="0"/>
      <c r="GYI21" s="0"/>
      <c r="GYJ21" s="0"/>
      <c r="GYK21" s="0"/>
      <c r="GYL21" s="0"/>
      <c r="GYM21" s="0"/>
      <c r="GYN21" s="0"/>
      <c r="GYO21" s="0"/>
      <c r="GYP21" s="0"/>
      <c r="GYQ21" s="0"/>
      <c r="GYR21" s="0"/>
      <c r="GYS21" s="0"/>
      <c r="GYT21" s="0"/>
      <c r="GYU21" s="0"/>
      <c r="GYV21" s="0"/>
      <c r="GYW21" s="0"/>
      <c r="GYX21" s="0"/>
      <c r="GYY21" s="0"/>
      <c r="GYZ21" s="0"/>
      <c r="GZA21" s="0"/>
      <c r="GZB21" s="0"/>
      <c r="GZC21" s="0"/>
      <c r="GZD21" s="0"/>
      <c r="GZE21" s="0"/>
      <c r="GZF21" s="0"/>
      <c r="GZG21" s="0"/>
      <c r="GZH21" s="0"/>
      <c r="GZI21" s="0"/>
      <c r="GZJ21" s="0"/>
      <c r="GZK21" s="0"/>
      <c r="GZL21" s="0"/>
      <c r="GZM21" s="0"/>
      <c r="GZN21" s="0"/>
      <c r="GZO21" s="0"/>
      <c r="GZP21" s="0"/>
      <c r="GZQ21" s="0"/>
      <c r="GZR21" s="0"/>
      <c r="GZS21" s="0"/>
      <c r="GZT21" s="0"/>
      <c r="GZU21" s="0"/>
      <c r="GZV21" s="0"/>
      <c r="GZW21" s="0"/>
      <c r="GZX21" s="0"/>
      <c r="GZY21" s="0"/>
      <c r="GZZ21" s="0"/>
      <c r="HAA21" s="0"/>
      <c r="HAB21" s="0"/>
      <c r="HAC21" s="0"/>
      <c r="HAD21" s="0"/>
      <c r="HAE21" s="0"/>
      <c r="HAF21" s="0"/>
      <c r="HAG21" s="0"/>
      <c r="HAH21" s="0"/>
      <c r="HAI21" s="0"/>
      <c r="HAJ21" s="0"/>
      <c r="HAK21" s="0"/>
      <c r="HAL21" s="0"/>
      <c r="HAM21" s="0"/>
      <c r="HAN21" s="0"/>
      <c r="HAO21" s="0"/>
      <c r="HAP21" s="0"/>
      <c r="HAQ21" s="0"/>
      <c r="HAR21" s="0"/>
      <c r="HAS21" s="0"/>
      <c r="HAT21" s="0"/>
      <c r="HAU21" s="0"/>
      <c r="HAV21" s="0"/>
      <c r="HAW21" s="0"/>
      <c r="HAX21" s="0"/>
      <c r="HAY21" s="0"/>
      <c r="HAZ21" s="0"/>
      <c r="HBA21" s="0"/>
      <c r="HBB21" s="0"/>
      <c r="HBC21" s="0"/>
      <c r="HBD21" s="0"/>
      <c r="HBE21" s="0"/>
      <c r="HBF21" s="0"/>
      <c r="HBG21" s="0"/>
      <c r="HBH21" s="0"/>
      <c r="HBI21" s="0"/>
      <c r="HBJ21" s="0"/>
      <c r="HBK21" s="0"/>
      <c r="HBL21" s="0"/>
      <c r="HBM21" s="0"/>
      <c r="HBN21" s="0"/>
      <c r="HBO21" s="0"/>
      <c r="HBP21" s="0"/>
      <c r="HBQ21" s="0"/>
      <c r="HBR21" s="0"/>
      <c r="HBS21" s="0"/>
      <c r="HBT21" s="0"/>
      <c r="HBU21" s="0"/>
      <c r="HBV21" s="0"/>
      <c r="HBW21" s="0"/>
      <c r="HBX21" s="0"/>
      <c r="HBY21" s="0"/>
      <c r="HBZ21" s="0"/>
      <c r="HCA21" s="0"/>
      <c r="HCB21" s="0"/>
      <c r="HCC21" s="0"/>
      <c r="HCD21" s="0"/>
      <c r="HCE21" s="0"/>
      <c r="HCF21" s="0"/>
      <c r="HCG21" s="0"/>
      <c r="HCH21" s="0"/>
      <c r="HCI21" s="0"/>
      <c r="HCJ21" s="0"/>
      <c r="HCK21" s="0"/>
      <c r="HCL21" s="0"/>
      <c r="HCM21" s="0"/>
      <c r="HCN21" s="0"/>
      <c r="HCO21" s="0"/>
      <c r="HCP21" s="0"/>
      <c r="HCQ21" s="0"/>
      <c r="HCR21" s="0"/>
      <c r="HCS21" s="0"/>
      <c r="HCT21" s="0"/>
      <c r="HCU21" s="0"/>
      <c r="HCV21" s="0"/>
      <c r="HCW21" s="0"/>
      <c r="HCX21" s="0"/>
      <c r="HCY21" s="0"/>
      <c r="HCZ21" s="0"/>
      <c r="HDA21" s="0"/>
      <c r="HDB21" s="0"/>
      <c r="HDC21" s="0"/>
      <c r="HDD21" s="0"/>
      <c r="HDE21" s="0"/>
      <c r="HDF21" s="0"/>
      <c r="HDG21" s="0"/>
      <c r="HDH21" s="0"/>
      <c r="HDI21" s="0"/>
      <c r="HDJ21" s="0"/>
      <c r="HDK21" s="0"/>
      <c r="HDL21" s="0"/>
      <c r="HDM21" s="0"/>
      <c r="HDN21" s="0"/>
      <c r="HDO21" s="0"/>
      <c r="HDP21" s="0"/>
      <c r="HDQ21" s="0"/>
      <c r="HDR21" s="0"/>
      <c r="HDS21" s="0"/>
      <c r="HDT21" s="0"/>
      <c r="HDU21" s="0"/>
      <c r="HDV21" s="0"/>
      <c r="HDW21" s="0"/>
      <c r="HDX21" s="0"/>
      <c r="HDY21" s="0"/>
      <c r="HDZ21" s="0"/>
      <c r="HEA21" s="0"/>
      <c r="HEB21" s="0"/>
      <c r="HEC21" s="0"/>
      <c r="HED21" s="0"/>
      <c r="HEE21" s="0"/>
      <c r="HEF21" s="0"/>
      <c r="HEG21" s="0"/>
      <c r="HEH21" s="0"/>
      <c r="HEI21" s="0"/>
      <c r="HEJ21" s="0"/>
      <c r="HEK21" s="0"/>
      <c r="HEL21" s="0"/>
      <c r="HEM21" s="0"/>
      <c r="HEN21" s="0"/>
      <c r="HEO21" s="0"/>
      <c r="HEP21" s="0"/>
      <c r="HEQ21" s="0"/>
      <c r="HER21" s="0"/>
      <c r="HES21" s="0"/>
      <c r="HET21" s="0"/>
      <c r="HEU21" s="0"/>
      <c r="HEV21" s="0"/>
      <c r="HEW21" s="0"/>
      <c r="HEX21" s="0"/>
      <c r="HEY21" s="0"/>
      <c r="HEZ21" s="0"/>
      <c r="HFA21" s="0"/>
      <c r="HFB21" s="0"/>
      <c r="HFC21" s="0"/>
      <c r="HFD21" s="0"/>
      <c r="HFE21" s="0"/>
      <c r="HFF21" s="0"/>
      <c r="HFG21" s="0"/>
      <c r="HFH21" s="0"/>
      <c r="HFI21" s="0"/>
      <c r="HFJ21" s="0"/>
      <c r="HFK21" s="0"/>
      <c r="HFL21" s="0"/>
      <c r="HFM21" s="0"/>
      <c r="HFN21" s="0"/>
      <c r="HFO21" s="0"/>
      <c r="HFP21" s="0"/>
      <c r="HFQ21" s="0"/>
      <c r="HFR21" s="0"/>
      <c r="HFS21" s="0"/>
      <c r="HFT21" s="0"/>
      <c r="HFU21" s="0"/>
      <c r="HFV21" s="0"/>
      <c r="HFW21" s="0"/>
      <c r="HFX21" s="0"/>
      <c r="HFY21" s="0"/>
      <c r="HFZ21" s="0"/>
      <c r="HGA21" s="0"/>
      <c r="HGB21" s="0"/>
      <c r="HGC21" s="0"/>
      <c r="HGD21" s="0"/>
      <c r="HGE21" s="0"/>
      <c r="HGF21" s="0"/>
      <c r="HGG21" s="0"/>
      <c r="HGH21" s="0"/>
      <c r="HGI21" s="0"/>
      <c r="HGJ21" s="0"/>
      <c r="HGK21" s="0"/>
      <c r="HGL21" s="0"/>
      <c r="HGM21" s="0"/>
      <c r="HGN21" s="0"/>
      <c r="HGO21" s="0"/>
      <c r="HGP21" s="0"/>
      <c r="HGQ21" s="0"/>
      <c r="HGR21" s="0"/>
      <c r="HGS21" s="0"/>
      <c r="HGT21" s="0"/>
      <c r="HGU21" s="0"/>
      <c r="HGV21" s="0"/>
      <c r="HGW21" s="0"/>
      <c r="HGX21" s="0"/>
      <c r="HGY21" s="0"/>
      <c r="HGZ21" s="0"/>
      <c r="HHA21" s="0"/>
      <c r="HHB21" s="0"/>
      <c r="HHC21" s="0"/>
      <c r="HHD21" s="0"/>
      <c r="HHE21" s="0"/>
      <c r="HHF21" s="0"/>
      <c r="HHG21" s="0"/>
      <c r="HHH21" s="0"/>
      <c r="HHI21" s="0"/>
      <c r="HHJ21" s="0"/>
      <c r="HHK21" s="0"/>
      <c r="HHL21" s="0"/>
      <c r="HHM21" s="0"/>
      <c r="HHN21" s="0"/>
      <c r="HHO21" s="0"/>
      <c r="HHP21" s="0"/>
      <c r="HHQ21" s="0"/>
      <c r="HHR21" s="0"/>
      <c r="HHS21" s="0"/>
      <c r="HHT21" s="0"/>
      <c r="HHU21" s="0"/>
      <c r="HHV21" s="0"/>
      <c r="HHW21" s="0"/>
      <c r="HHX21" s="0"/>
      <c r="HHY21" s="0"/>
      <c r="HHZ21" s="0"/>
      <c r="HIA21" s="0"/>
      <c r="HIB21" s="0"/>
      <c r="HIC21" s="0"/>
      <c r="HID21" s="0"/>
      <c r="HIE21" s="0"/>
      <c r="HIF21" s="0"/>
      <c r="HIG21" s="0"/>
      <c r="HIH21" s="0"/>
      <c r="HII21" s="0"/>
      <c r="HIJ21" s="0"/>
      <c r="HIK21" s="0"/>
      <c r="HIL21" s="0"/>
      <c r="HIM21" s="0"/>
      <c r="HIN21" s="0"/>
      <c r="HIO21" s="0"/>
      <c r="HIP21" s="0"/>
      <c r="HIQ21" s="0"/>
      <c r="HIR21" s="0"/>
      <c r="HIS21" s="0"/>
      <c r="HIT21" s="0"/>
      <c r="HIU21" s="0"/>
      <c r="HIV21" s="0"/>
      <c r="HIW21" s="0"/>
      <c r="HIX21" s="0"/>
      <c r="HIY21" s="0"/>
      <c r="HIZ21" s="0"/>
      <c r="HJA21" s="0"/>
      <c r="HJB21" s="0"/>
      <c r="HJC21" s="0"/>
      <c r="HJD21" s="0"/>
      <c r="HJE21" s="0"/>
      <c r="HJF21" s="0"/>
      <c r="HJG21" s="0"/>
      <c r="HJH21" s="0"/>
      <c r="HJI21" s="0"/>
      <c r="HJJ21" s="0"/>
      <c r="HJK21" s="0"/>
      <c r="HJL21" s="0"/>
      <c r="HJM21" s="0"/>
      <c r="HJN21" s="0"/>
      <c r="HJO21" s="0"/>
      <c r="HJP21" s="0"/>
      <c r="HJQ21" s="0"/>
      <c r="HJR21" s="0"/>
      <c r="HJS21" s="0"/>
      <c r="HJT21" s="0"/>
      <c r="HJU21" s="0"/>
      <c r="HJV21" s="0"/>
      <c r="HJW21" s="0"/>
      <c r="HJX21" s="0"/>
      <c r="HJY21" s="0"/>
      <c r="HJZ21" s="0"/>
      <c r="HKA21" s="0"/>
      <c r="HKB21" s="0"/>
      <c r="HKC21" s="0"/>
      <c r="HKD21" s="0"/>
      <c r="HKE21" s="0"/>
      <c r="HKF21" s="0"/>
      <c r="HKG21" s="0"/>
      <c r="HKH21" s="0"/>
      <c r="HKI21" s="0"/>
      <c r="HKJ21" s="0"/>
      <c r="HKK21" s="0"/>
      <c r="HKL21" s="0"/>
      <c r="HKM21" s="0"/>
      <c r="HKN21" s="0"/>
      <c r="HKO21" s="0"/>
      <c r="HKP21" s="0"/>
      <c r="HKQ21" s="0"/>
      <c r="HKR21" s="0"/>
      <c r="HKS21" s="0"/>
      <c r="HKT21" s="0"/>
      <c r="HKU21" s="0"/>
      <c r="HKV21" s="0"/>
      <c r="HKW21" s="0"/>
      <c r="HKX21" s="0"/>
      <c r="HKY21" s="0"/>
      <c r="HKZ21" s="0"/>
      <c r="HLA21" s="0"/>
      <c r="HLB21" s="0"/>
      <c r="HLC21" s="0"/>
      <c r="HLD21" s="0"/>
      <c r="HLE21" s="0"/>
      <c r="HLF21" s="0"/>
      <c r="HLG21" s="0"/>
      <c r="HLH21" s="0"/>
      <c r="HLI21" s="0"/>
      <c r="HLJ21" s="0"/>
      <c r="HLK21" s="0"/>
      <c r="HLL21" s="0"/>
      <c r="HLM21" s="0"/>
      <c r="HLN21" s="0"/>
      <c r="HLO21" s="0"/>
      <c r="HLP21" s="0"/>
      <c r="HLQ21" s="0"/>
      <c r="HLR21" s="0"/>
      <c r="HLS21" s="0"/>
      <c r="HLT21" s="0"/>
      <c r="HLU21" s="0"/>
      <c r="HLV21" s="0"/>
      <c r="HLW21" s="0"/>
      <c r="HLX21" s="0"/>
      <c r="HLY21" s="0"/>
      <c r="HLZ21" s="0"/>
      <c r="HMA21" s="0"/>
      <c r="HMB21" s="0"/>
      <c r="HMC21" s="0"/>
      <c r="HMD21" s="0"/>
      <c r="HME21" s="0"/>
      <c r="HMF21" s="0"/>
      <c r="HMG21" s="0"/>
      <c r="HMH21" s="0"/>
      <c r="HMI21" s="0"/>
      <c r="HMJ21" s="0"/>
      <c r="HMK21" s="0"/>
      <c r="HML21" s="0"/>
      <c r="HMM21" s="0"/>
      <c r="HMN21" s="0"/>
      <c r="HMO21" s="0"/>
      <c r="HMP21" s="0"/>
      <c r="HMQ21" s="0"/>
      <c r="HMR21" s="0"/>
      <c r="HMS21" s="0"/>
      <c r="HMT21" s="0"/>
      <c r="HMU21" s="0"/>
      <c r="HMV21" s="0"/>
      <c r="HMW21" s="0"/>
      <c r="HMX21" s="0"/>
      <c r="HMY21" s="0"/>
      <c r="HMZ21" s="0"/>
      <c r="HNA21" s="0"/>
      <c r="HNB21" s="0"/>
      <c r="HNC21" s="0"/>
      <c r="HND21" s="0"/>
      <c r="HNE21" s="0"/>
      <c r="HNF21" s="0"/>
      <c r="HNG21" s="0"/>
      <c r="HNH21" s="0"/>
      <c r="HNI21" s="0"/>
      <c r="HNJ21" s="0"/>
      <c r="HNK21" s="0"/>
      <c r="HNL21" s="0"/>
      <c r="HNM21" s="0"/>
      <c r="HNN21" s="0"/>
      <c r="HNO21" s="0"/>
      <c r="HNP21" s="0"/>
      <c r="HNQ21" s="0"/>
      <c r="HNR21" s="0"/>
      <c r="HNS21" s="0"/>
      <c r="HNT21" s="0"/>
      <c r="HNU21" s="0"/>
      <c r="HNV21" s="0"/>
      <c r="HNW21" s="0"/>
      <c r="HNX21" s="0"/>
      <c r="HNY21" s="0"/>
      <c r="HNZ21" s="0"/>
      <c r="HOA21" s="0"/>
      <c r="HOB21" s="0"/>
      <c r="HOC21" s="0"/>
      <c r="HOD21" s="0"/>
      <c r="HOE21" s="0"/>
      <c r="HOF21" s="0"/>
      <c r="HOG21" s="0"/>
      <c r="HOH21" s="0"/>
      <c r="HOI21" s="0"/>
      <c r="HOJ21" s="0"/>
      <c r="HOK21" s="0"/>
      <c r="HOL21" s="0"/>
      <c r="HOM21" s="0"/>
      <c r="HON21" s="0"/>
      <c r="HOO21" s="0"/>
      <c r="HOP21" s="0"/>
      <c r="HOQ21" s="0"/>
      <c r="HOR21" s="0"/>
      <c r="HOS21" s="0"/>
      <c r="HOT21" s="0"/>
      <c r="HOU21" s="0"/>
      <c r="HOV21" s="0"/>
      <c r="HOW21" s="0"/>
      <c r="HOX21" s="0"/>
      <c r="HOY21" s="0"/>
      <c r="HOZ21" s="0"/>
      <c r="HPA21" s="0"/>
      <c r="HPB21" s="0"/>
      <c r="HPC21" s="0"/>
      <c r="HPD21" s="0"/>
      <c r="HPE21" s="0"/>
      <c r="HPF21" s="0"/>
      <c r="HPG21" s="0"/>
      <c r="HPH21" s="0"/>
      <c r="HPI21" s="0"/>
      <c r="HPJ21" s="0"/>
      <c r="HPK21" s="0"/>
      <c r="HPL21" s="0"/>
      <c r="HPM21" s="0"/>
      <c r="HPN21" s="0"/>
      <c r="HPO21" s="0"/>
      <c r="HPP21" s="0"/>
      <c r="HPQ21" s="0"/>
      <c r="HPR21" s="0"/>
      <c r="HPS21" s="0"/>
      <c r="HPT21" s="0"/>
      <c r="HPU21" s="0"/>
      <c r="HPV21" s="0"/>
      <c r="HPW21" s="0"/>
      <c r="HPX21" s="0"/>
      <c r="HPY21" s="0"/>
      <c r="HPZ21" s="0"/>
      <c r="HQA21" s="0"/>
      <c r="HQB21" s="0"/>
      <c r="HQC21" s="0"/>
      <c r="HQD21" s="0"/>
      <c r="HQE21" s="0"/>
      <c r="HQF21" s="0"/>
      <c r="HQG21" s="0"/>
      <c r="HQH21" s="0"/>
      <c r="HQI21" s="0"/>
      <c r="HQJ21" s="0"/>
      <c r="HQK21" s="0"/>
      <c r="HQL21" s="0"/>
      <c r="HQM21" s="0"/>
      <c r="HQN21" s="0"/>
      <c r="HQO21" s="0"/>
      <c r="HQP21" s="0"/>
      <c r="HQQ21" s="0"/>
      <c r="HQR21" s="0"/>
      <c r="HQS21" s="0"/>
      <c r="HQT21" s="0"/>
      <c r="HQU21" s="0"/>
      <c r="HQV21" s="0"/>
      <c r="HQW21" s="0"/>
      <c r="HQX21" s="0"/>
      <c r="HQY21" s="0"/>
      <c r="HQZ21" s="0"/>
      <c r="HRA21" s="0"/>
      <c r="HRB21" s="0"/>
      <c r="HRC21" s="0"/>
      <c r="HRD21" s="0"/>
      <c r="HRE21" s="0"/>
      <c r="HRF21" s="0"/>
      <c r="HRG21" s="0"/>
      <c r="HRH21" s="0"/>
      <c r="HRI21" s="0"/>
      <c r="HRJ21" s="0"/>
      <c r="HRK21" s="0"/>
      <c r="HRL21" s="0"/>
      <c r="HRM21" s="0"/>
      <c r="HRN21" s="0"/>
      <c r="HRO21" s="0"/>
      <c r="HRP21" s="0"/>
      <c r="HRQ21" s="0"/>
      <c r="HRR21" s="0"/>
      <c r="HRS21" s="0"/>
      <c r="HRT21" s="0"/>
      <c r="HRU21" s="0"/>
      <c r="HRV21" s="0"/>
      <c r="HRW21" s="0"/>
      <c r="HRX21" s="0"/>
      <c r="HRY21" s="0"/>
      <c r="HRZ21" s="0"/>
      <c r="HSA21" s="0"/>
      <c r="HSB21" s="0"/>
      <c r="HSC21" s="0"/>
      <c r="HSD21" s="0"/>
      <c r="HSE21" s="0"/>
      <c r="HSF21" s="0"/>
      <c r="HSG21" s="0"/>
      <c r="HSH21" s="0"/>
      <c r="HSI21" s="0"/>
      <c r="HSJ21" s="0"/>
      <c r="HSK21" s="0"/>
      <c r="HSL21" s="0"/>
      <c r="HSM21" s="0"/>
      <c r="HSN21" s="0"/>
      <c r="HSO21" s="0"/>
      <c r="HSP21" s="0"/>
      <c r="HSQ21" s="0"/>
      <c r="HSR21" s="0"/>
      <c r="HSS21" s="0"/>
      <c r="HST21" s="0"/>
      <c r="HSU21" s="0"/>
      <c r="HSV21" s="0"/>
      <c r="HSW21" s="0"/>
      <c r="HSX21" s="0"/>
      <c r="HSY21" s="0"/>
      <c r="HSZ21" s="0"/>
      <c r="HTA21" s="0"/>
      <c r="HTB21" s="0"/>
      <c r="HTC21" s="0"/>
      <c r="HTD21" s="0"/>
      <c r="HTE21" s="0"/>
      <c r="HTF21" s="0"/>
      <c r="HTG21" s="0"/>
      <c r="HTH21" s="0"/>
      <c r="HTI21" s="0"/>
      <c r="HTJ21" s="0"/>
      <c r="HTK21" s="0"/>
      <c r="HTL21" s="0"/>
      <c r="HTM21" s="0"/>
      <c r="HTN21" s="0"/>
      <c r="HTO21" s="0"/>
      <c r="HTP21" s="0"/>
      <c r="HTQ21" s="0"/>
      <c r="HTR21" s="0"/>
      <c r="HTS21" s="0"/>
      <c r="HTT21" s="0"/>
      <c r="HTU21" s="0"/>
      <c r="HTV21" s="0"/>
      <c r="HTW21" s="0"/>
      <c r="HTX21" s="0"/>
      <c r="HTY21" s="0"/>
      <c r="HTZ21" s="0"/>
      <c r="HUA21" s="0"/>
      <c r="HUB21" s="0"/>
      <c r="HUC21" s="0"/>
      <c r="HUD21" s="0"/>
      <c r="HUE21" s="0"/>
      <c r="HUF21" s="0"/>
      <c r="HUG21" s="0"/>
      <c r="HUH21" s="0"/>
      <c r="HUI21" s="0"/>
      <c r="HUJ21" s="0"/>
      <c r="HUK21" s="0"/>
      <c r="HUL21" s="0"/>
      <c r="HUM21" s="0"/>
      <c r="HUN21" s="0"/>
      <c r="HUO21" s="0"/>
      <c r="HUP21" s="0"/>
      <c r="HUQ21" s="0"/>
      <c r="HUR21" s="0"/>
      <c r="HUS21" s="0"/>
      <c r="HUT21" s="0"/>
      <c r="HUU21" s="0"/>
      <c r="HUV21" s="0"/>
      <c r="HUW21" s="0"/>
      <c r="HUX21" s="0"/>
      <c r="HUY21" s="0"/>
      <c r="HUZ21" s="0"/>
      <c r="HVA21" s="0"/>
      <c r="HVB21" s="0"/>
      <c r="HVC21" s="0"/>
      <c r="HVD21" s="0"/>
      <c r="HVE21" s="0"/>
      <c r="HVF21" s="0"/>
      <c r="HVG21" s="0"/>
      <c r="HVH21" s="0"/>
      <c r="HVI21" s="0"/>
      <c r="HVJ21" s="0"/>
      <c r="HVK21" s="0"/>
      <c r="HVL21" s="0"/>
      <c r="HVM21" s="0"/>
      <c r="HVN21" s="0"/>
      <c r="HVO21" s="0"/>
      <c r="HVP21" s="0"/>
      <c r="HVQ21" s="0"/>
      <c r="HVR21" s="0"/>
      <c r="HVS21" s="0"/>
      <c r="HVT21" s="0"/>
      <c r="HVU21" s="0"/>
      <c r="HVV21" s="0"/>
      <c r="HVW21" s="0"/>
      <c r="HVX21" s="0"/>
      <c r="HVY21" s="0"/>
      <c r="HVZ21" s="0"/>
      <c r="HWA21" s="0"/>
      <c r="HWB21" s="0"/>
      <c r="HWC21" s="0"/>
      <c r="HWD21" s="0"/>
      <c r="HWE21" s="0"/>
      <c r="HWF21" s="0"/>
      <c r="HWG21" s="0"/>
      <c r="HWH21" s="0"/>
      <c r="HWI21" s="0"/>
      <c r="HWJ21" s="0"/>
      <c r="HWK21" s="0"/>
      <c r="HWL21" s="0"/>
      <c r="HWM21" s="0"/>
      <c r="HWN21" s="0"/>
      <c r="HWO21" s="0"/>
      <c r="HWP21" s="0"/>
      <c r="HWQ21" s="0"/>
      <c r="HWR21" s="0"/>
      <c r="HWS21" s="0"/>
      <c r="HWT21" s="0"/>
      <c r="HWU21" s="0"/>
      <c r="HWV21" s="0"/>
      <c r="HWW21" s="0"/>
      <c r="HWX21" s="0"/>
      <c r="HWY21" s="0"/>
      <c r="HWZ21" s="0"/>
      <c r="HXA21" s="0"/>
      <c r="HXB21" s="0"/>
      <c r="HXC21" s="0"/>
      <c r="HXD21" s="0"/>
      <c r="HXE21" s="0"/>
      <c r="HXF21" s="0"/>
      <c r="HXG21" s="0"/>
      <c r="HXH21" s="0"/>
      <c r="HXI21" s="0"/>
      <c r="HXJ21" s="0"/>
      <c r="HXK21" s="0"/>
      <c r="HXL21" s="0"/>
      <c r="HXM21" s="0"/>
      <c r="HXN21" s="0"/>
      <c r="HXO21" s="0"/>
      <c r="HXP21" s="0"/>
      <c r="HXQ21" s="0"/>
      <c r="HXR21" s="0"/>
      <c r="HXS21" s="0"/>
      <c r="HXT21" s="0"/>
      <c r="HXU21" s="0"/>
      <c r="HXV21" s="0"/>
      <c r="HXW21" s="0"/>
      <c r="HXX21" s="0"/>
      <c r="HXY21" s="0"/>
      <c r="HXZ21" s="0"/>
      <c r="HYA21" s="0"/>
      <c r="HYB21" s="0"/>
      <c r="HYC21" s="0"/>
      <c r="HYD21" s="0"/>
      <c r="HYE21" s="0"/>
      <c r="HYF21" s="0"/>
      <c r="HYG21" s="0"/>
      <c r="HYH21" s="0"/>
      <c r="HYI21" s="0"/>
      <c r="HYJ21" s="0"/>
      <c r="HYK21" s="0"/>
      <c r="HYL21" s="0"/>
      <c r="HYM21" s="0"/>
      <c r="HYN21" s="0"/>
      <c r="HYO21" s="0"/>
      <c r="HYP21" s="0"/>
      <c r="HYQ21" s="0"/>
      <c r="HYR21" s="0"/>
      <c r="HYS21" s="0"/>
      <c r="HYT21" s="0"/>
      <c r="HYU21" s="0"/>
      <c r="HYV21" s="0"/>
      <c r="HYW21" s="0"/>
      <c r="HYX21" s="0"/>
      <c r="HYY21" s="0"/>
      <c r="HYZ21" s="0"/>
      <c r="HZA21" s="0"/>
      <c r="HZB21" s="0"/>
      <c r="HZC21" s="0"/>
      <c r="HZD21" s="0"/>
      <c r="HZE21" s="0"/>
      <c r="HZF21" s="0"/>
      <c r="HZG21" s="0"/>
      <c r="HZH21" s="0"/>
      <c r="HZI21" s="0"/>
      <c r="HZJ21" s="0"/>
      <c r="HZK21" s="0"/>
      <c r="HZL21" s="0"/>
      <c r="HZM21" s="0"/>
      <c r="HZN21" s="0"/>
      <c r="HZO21" s="0"/>
      <c r="HZP21" s="0"/>
      <c r="HZQ21" s="0"/>
      <c r="HZR21" s="0"/>
      <c r="HZS21" s="0"/>
      <c r="HZT21" s="0"/>
      <c r="HZU21" s="0"/>
      <c r="HZV21" s="0"/>
      <c r="HZW21" s="0"/>
      <c r="HZX21" s="0"/>
      <c r="HZY21" s="0"/>
      <c r="HZZ21" s="0"/>
      <c r="IAA21" s="0"/>
      <c r="IAB21" s="0"/>
      <c r="IAC21" s="0"/>
      <c r="IAD21" s="0"/>
      <c r="IAE21" s="0"/>
      <c r="IAF21" s="0"/>
      <c r="IAG21" s="0"/>
      <c r="IAH21" s="0"/>
      <c r="IAI21" s="0"/>
      <c r="IAJ21" s="0"/>
      <c r="IAK21" s="0"/>
      <c r="IAL21" s="0"/>
      <c r="IAM21" s="0"/>
      <c r="IAN21" s="0"/>
      <c r="IAO21" s="0"/>
      <c r="IAP21" s="0"/>
      <c r="IAQ21" s="0"/>
      <c r="IAR21" s="0"/>
      <c r="IAS21" s="0"/>
      <c r="IAT21" s="0"/>
      <c r="IAU21" s="0"/>
      <c r="IAV21" s="0"/>
      <c r="IAW21" s="0"/>
      <c r="IAX21" s="0"/>
      <c r="IAY21" s="0"/>
      <c r="IAZ21" s="0"/>
      <c r="IBA21" s="0"/>
      <c r="IBB21" s="0"/>
      <c r="IBC21" s="0"/>
      <c r="IBD21" s="0"/>
      <c r="IBE21" s="0"/>
      <c r="IBF21" s="0"/>
      <c r="IBG21" s="0"/>
      <c r="IBH21" s="0"/>
      <c r="IBI21" s="0"/>
      <c r="IBJ21" s="0"/>
      <c r="IBK21" s="0"/>
      <c r="IBL21" s="0"/>
      <c r="IBM21" s="0"/>
      <c r="IBN21" s="0"/>
      <c r="IBO21" s="0"/>
      <c r="IBP21" s="0"/>
      <c r="IBQ21" s="0"/>
      <c r="IBR21" s="0"/>
      <c r="IBS21" s="0"/>
      <c r="IBT21" s="0"/>
      <c r="IBU21" s="0"/>
      <c r="IBV21" s="0"/>
      <c r="IBW21" s="0"/>
      <c r="IBX21" s="0"/>
      <c r="IBY21" s="0"/>
      <c r="IBZ21" s="0"/>
      <c r="ICA21" s="0"/>
      <c r="ICB21" s="0"/>
      <c r="ICC21" s="0"/>
      <c r="ICD21" s="0"/>
      <c r="ICE21" s="0"/>
      <c r="ICF21" s="0"/>
      <c r="ICG21" s="0"/>
      <c r="ICH21" s="0"/>
      <c r="ICI21" s="0"/>
      <c r="ICJ21" s="0"/>
      <c r="ICK21" s="0"/>
      <c r="ICL21" s="0"/>
      <c r="ICM21" s="0"/>
      <c r="ICN21" s="0"/>
      <c r="ICO21" s="0"/>
      <c r="ICP21" s="0"/>
      <c r="ICQ21" s="0"/>
      <c r="ICR21" s="0"/>
      <c r="ICS21" s="0"/>
      <c r="ICT21" s="0"/>
      <c r="ICU21" s="0"/>
      <c r="ICV21" s="0"/>
      <c r="ICW21" s="0"/>
      <c r="ICX21" s="0"/>
      <c r="ICY21" s="0"/>
      <c r="ICZ21" s="0"/>
      <c r="IDA21" s="0"/>
      <c r="IDB21" s="0"/>
      <c r="IDC21" s="0"/>
      <c r="IDD21" s="0"/>
      <c r="IDE21" s="0"/>
      <c r="IDF21" s="0"/>
      <c r="IDG21" s="0"/>
      <c r="IDH21" s="0"/>
      <c r="IDI21" s="0"/>
      <c r="IDJ21" s="0"/>
      <c r="IDK21" s="0"/>
      <c r="IDL21" s="0"/>
      <c r="IDM21" s="0"/>
      <c r="IDN21" s="0"/>
      <c r="IDO21" s="0"/>
      <c r="IDP21" s="0"/>
      <c r="IDQ21" s="0"/>
      <c r="IDR21" s="0"/>
      <c r="IDS21" s="0"/>
      <c r="IDT21" s="0"/>
      <c r="IDU21" s="0"/>
      <c r="IDV21" s="0"/>
      <c r="IDW21" s="0"/>
      <c r="IDX21" s="0"/>
      <c r="IDY21" s="0"/>
      <c r="IDZ21" s="0"/>
      <c r="IEA21" s="0"/>
      <c r="IEB21" s="0"/>
      <c r="IEC21" s="0"/>
      <c r="IED21" s="0"/>
      <c r="IEE21" s="0"/>
      <c r="IEF21" s="0"/>
      <c r="IEG21" s="0"/>
      <c r="IEH21" s="0"/>
      <c r="IEI21" s="0"/>
      <c r="IEJ21" s="0"/>
      <c r="IEK21" s="0"/>
      <c r="IEL21" s="0"/>
      <c r="IEM21" s="0"/>
      <c r="IEN21" s="0"/>
      <c r="IEO21" s="0"/>
      <c r="IEP21" s="0"/>
      <c r="IEQ21" s="0"/>
      <c r="IER21" s="0"/>
      <c r="IES21" s="0"/>
      <c r="IET21" s="0"/>
      <c r="IEU21" s="0"/>
      <c r="IEV21" s="0"/>
      <c r="IEW21" s="0"/>
      <c r="IEX21" s="0"/>
      <c r="IEY21" s="0"/>
      <c r="IEZ21" s="0"/>
      <c r="IFA21" s="0"/>
      <c r="IFB21" s="0"/>
      <c r="IFC21" s="0"/>
      <c r="IFD21" s="0"/>
      <c r="IFE21" s="0"/>
      <c r="IFF21" s="0"/>
      <c r="IFG21" s="0"/>
      <c r="IFH21" s="0"/>
      <c r="IFI21" s="0"/>
      <c r="IFJ21" s="0"/>
      <c r="IFK21" s="0"/>
      <c r="IFL21" s="0"/>
      <c r="IFM21" s="0"/>
      <c r="IFN21" s="0"/>
      <c r="IFO21" s="0"/>
      <c r="IFP21" s="0"/>
      <c r="IFQ21" s="0"/>
      <c r="IFR21" s="0"/>
      <c r="IFS21" s="0"/>
      <c r="IFT21" s="0"/>
      <c r="IFU21" s="0"/>
      <c r="IFV21" s="0"/>
      <c r="IFW21" s="0"/>
      <c r="IFX21" s="0"/>
      <c r="IFY21" s="0"/>
      <c r="IFZ21" s="0"/>
      <c r="IGA21" s="0"/>
      <c r="IGB21" s="0"/>
      <c r="IGC21" s="0"/>
      <c r="IGD21" s="0"/>
      <c r="IGE21" s="0"/>
      <c r="IGF21" s="0"/>
      <c r="IGG21" s="0"/>
      <c r="IGH21" s="0"/>
      <c r="IGI21" s="0"/>
      <c r="IGJ21" s="0"/>
      <c r="IGK21" s="0"/>
      <c r="IGL21" s="0"/>
      <c r="IGM21" s="0"/>
      <c r="IGN21" s="0"/>
      <c r="IGO21" s="0"/>
      <c r="IGP21" s="0"/>
      <c r="IGQ21" s="0"/>
      <c r="IGR21" s="0"/>
      <c r="IGS21" s="0"/>
      <c r="IGT21" s="0"/>
      <c r="IGU21" s="0"/>
      <c r="IGV21" s="0"/>
      <c r="IGW21" s="0"/>
      <c r="IGX21" s="0"/>
      <c r="IGY21" s="0"/>
      <c r="IGZ21" s="0"/>
      <c r="IHA21" s="0"/>
      <c r="IHB21" s="0"/>
      <c r="IHC21" s="0"/>
      <c r="IHD21" s="0"/>
      <c r="IHE21" s="0"/>
      <c r="IHF21" s="0"/>
      <c r="IHG21" s="0"/>
      <c r="IHH21" s="0"/>
      <c r="IHI21" s="0"/>
      <c r="IHJ21" s="0"/>
      <c r="IHK21" s="0"/>
      <c r="IHL21" s="0"/>
      <c r="IHM21" s="0"/>
      <c r="IHN21" s="0"/>
      <c r="IHO21" s="0"/>
      <c r="IHP21" s="0"/>
      <c r="IHQ21" s="0"/>
      <c r="IHR21" s="0"/>
      <c r="IHS21" s="0"/>
      <c r="IHT21" s="0"/>
      <c r="IHU21" s="0"/>
      <c r="IHV21" s="0"/>
      <c r="IHW21" s="0"/>
      <c r="IHX21" s="0"/>
      <c r="IHY21" s="0"/>
      <c r="IHZ21" s="0"/>
      <c r="IIA21" s="0"/>
      <c r="IIB21" s="0"/>
      <c r="IIC21" s="0"/>
      <c r="IID21" s="0"/>
      <c r="IIE21" s="0"/>
      <c r="IIF21" s="0"/>
      <c r="IIG21" s="0"/>
      <c r="IIH21" s="0"/>
      <c r="III21" s="0"/>
      <c r="IIJ21" s="0"/>
      <c r="IIK21" s="0"/>
      <c r="IIL21" s="0"/>
      <c r="IIM21" s="0"/>
      <c r="IIN21" s="0"/>
      <c r="IIO21" s="0"/>
      <c r="IIP21" s="0"/>
      <c r="IIQ21" s="0"/>
      <c r="IIR21" s="0"/>
      <c r="IIS21" s="0"/>
      <c r="IIT21" s="0"/>
      <c r="IIU21" s="0"/>
      <c r="IIV21" s="0"/>
      <c r="IIW21" s="0"/>
      <c r="IIX21" s="0"/>
      <c r="IIY21" s="0"/>
      <c r="IIZ21" s="0"/>
      <c r="IJA21" s="0"/>
      <c r="IJB21" s="0"/>
      <c r="IJC21" s="0"/>
      <c r="IJD21" s="0"/>
      <c r="IJE21" s="0"/>
      <c r="IJF21" s="0"/>
      <c r="IJG21" s="0"/>
      <c r="IJH21" s="0"/>
      <c r="IJI21" s="0"/>
      <c r="IJJ21" s="0"/>
      <c r="IJK21" s="0"/>
      <c r="IJL21" s="0"/>
      <c r="IJM21" s="0"/>
      <c r="IJN21" s="0"/>
      <c r="IJO21" s="0"/>
      <c r="IJP21" s="0"/>
      <c r="IJQ21" s="0"/>
      <c r="IJR21" s="0"/>
      <c r="IJS21" s="0"/>
      <c r="IJT21" s="0"/>
      <c r="IJU21" s="0"/>
      <c r="IJV21" s="0"/>
      <c r="IJW21" s="0"/>
      <c r="IJX21" s="0"/>
      <c r="IJY21" s="0"/>
      <c r="IJZ21" s="0"/>
      <c r="IKA21" s="0"/>
      <c r="IKB21" s="0"/>
      <c r="IKC21" s="0"/>
      <c r="IKD21" s="0"/>
      <c r="IKE21" s="0"/>
      <c r="IKF21" s="0"/>
      <c r="IKG21" s="0"/>
      <c r="IKH21" s="0"/>
      <c r="IKI21" s="0"/>
      <c r="IKJ21" s="0"/>
      <c r="IKK21" s="0"/>
      <c r="IKL21" s="0"/>
      <c r="IKM21" s="0"/>
      <c r="IKN21" s="0"/>
      <c r="IKO21" s="0"/>
      <c r="IKP21" s="0"/>
      <c r="IKQ21" s="0"/>
      <c r="IKR21" s="0"/>
      <c r="IKS21" s="0"/>
      <c r="IKT21" s="0"/>
      <c r="IKU21" s="0"/>
      <c r="IKV21" s="0"/>
      <c r="IKW21" s="0"/>
      <c r="IKX21" s="0"/>
      <c r="IKY21" s="0"/>
      <c r="IKZ21" s="0"/>
      <c r="ILA21" s="0"/>
      <c r="ILB21" s="0"/>
      <c r="ILC21" s="0"/>
      <c r="ILD21" s="0"/>
      <c r="ILE21" s="0"/>
      <c r="ILF21" s="0"/>
      <c r="ILG21" s="0"/>
      <c r="ILH21" s="0"/>
      <c r="ILI21" s="0"/>
      <c r="ILJ21" s="0"/>
      <c r="ILK21" s="0"/>
      <c r="ILL21" s="0"/>
      <c r="ILM21" s="0"/>
      <c r="ILN21" s="0"/>
      <c r="ILO21" s="0"/>
      <c r="ILP21" s="0"/>
      <c r="ILQ21" s="0"/>
      <c r="ILR21" s="0"/>
      <c r="ILS21" s="0"/>
      <c r="ILT21" s="0"/>
      <c r="ILU21" s="0"/>
      <c r="ILV21" s="0"/>
      <c r="ILW21" s="0"/>
      <c r="ILX21" s="0"/>
      <c r="ILY21" s="0"/>
      <c r="ILZ21" s="0"/>
      <c r="IMA21" s="0"/>
      <c r="IMB21" s="0"/>
      <c r="IMC21" s="0"/>
      <c r="IMD21" s="0"/>
      <c r="IME21" s="0"/>
      <c r="IMF21" s="0"/>
      <c r="IMG21" s="0"/>
      <c r="IMH21" s="0"/>
      <c r="IMI21" s="0"/>
      <c r="IMJ21" s="0"/>
      <c r="IMK21" s="0"/>
      <c r="IML21" s="0"/>
      <c r="IMM21" s="0"/>
      <c r="IMN21" s="0"/>
      <c r="IMO21" s="0"/>
      <c r="IMP21" s="0"/>
      <c r="IMQ21" s="0"/>
      <c r="IMR21" s="0"/>
      <c r="IMS21" s="0"/>
      <c r="IMT21" s="0"/>
      <c r="IMU21" s="0"/>
      <c r="IMV21" s="0"/>
      <c r="IMW21" s="0"/>
      <c r="IMX21" s="0"/>
      <c r="IMY21" s="0"/>
      <c r="IMZ21" s="0"/>
      <c r="INA21" s="0"/>
      <c r="INB21" s="0"/>
      <c r="INC21" s="0"/>
      <c r="IND21" s="0"/>
      <c r="INE21" s="0"/>
      <c r="INF21" s="0"/>
      <c r="ING21" s="0"/>
      <c r="INH21" s="0"/>
      <c r="INI21" s="0"/>
      <c r="INJ21" s="0"/>
      <c r="INK21" s="0"/>
      <c r="INL21" s="0"/>
      <c r="INM21" s="0"/>
      <c r="INN21" s="0"/>
      <c r="INO21" s="0"/>
      <c r="INP21" s="0"/>
      <c r="INQ21" s="0"/>
      <c r="INR21" s="0"/>
      <c r="INS21" s="0"/>
      <c r="INT21" s="0"/>
      <c r="INU21" s="0"/>
      <c r="INV21" s="0"/>
      <c r="INW21" s="0"/>
      <c r="INX21" s="0"/>
      <c r="INY21" s="0"/>
      <c r="INZ21" s="0"/>
      <c r="IOA21" s="0"/>
      <c r="IOB21" s="0"/>
      <c r="IOC21" s="0"/>
      <c r="IOD21" s="0"/>
      <c r="IOE21" s="0"/>
      <c r="IOF21" s="0"/>
      <c r="IOG21" s="0"/>
      <c r="IOH21" s="0"/>
      <c r="IOI21" s="0"/>
      <c r="IOJ21" s="0"/>
      <c r="IOK21" s="0"/>
      <c r="IOL21" s="0"/>
      <c r="IOM21" s="0"/>
      <c r="ION21" s="0"/>
      <c r="IOO21" s="0"/>
      <c r="IOP21" s="0"/>
      <c r="IOQ21" s="0"/>
      <c r="IOR21" s="0"/>
      <c r="IOS21" s="0"/>
      <c r="IOT21" s="0"/>
      <c r="IOU21" s="0"/>
      <c r="IOV21" s="0"/>
      <c r="IOW21" s="0"/>
      <c r="IOX21" s="0"/>
      <c r="IOY21" s="0"/>
      <c r="IOZ21" s="0"/>
      <c r="IPA21" s="0"/>
      <c r="IPB21" s="0"/>
      <c r="IPC21" s="0"/>
      <c r="IPD21" s="0"/>
      <c r="IPE21" s="0"/>
      <c r="IPF21" s="0"/>
      <c r="IPG21" s="0"/>
      <c r="IPH21" s="0"/>
      <c r="IPI21" s="0"/>
      <c r="IPJ21" s="0"/>
      <c r="IPK21" s="0"/>
      <c r="IPL21" s="0"/>
      <c r="IPM21" s="0"/>
      <c r="IPN21" s="0"/>
      <c r="IPO21" s="0"/>
      <c r="IPP21" s="0"/>
      <c r="IPQ21" s="0"/>
      <c r="IPR21" s="0"/>
      <c r="IPS21" s="0"/>
      <c r="IPT21" s="0"/>
      <c r="IPU21" s="0"/>
      <c r="IPV21" s="0"/>
      <c r="IPW21" s="0"/>
      <c r="IPX21" s="0"/>
      <c r="IPY21" s="0"/>
      <c r="IPZ21" s="0"/>
      <c r="IQA21" s="0"/>
      <c r="IQB21" s="0"/>
      <c r="IQC21" s="0"/>
      <c r="IQD21" s="0"/>
      <c r="IQE21" s="0"/>
      <c r="IQF21" s="0"/>
      <c r="IQG21" s="0"/>
      <c r="IQH21" s="0"/>
      <c r="IQI21" s="0"/>
      <c r="IQJ21" s="0"/>
      <c r="IQK21" s="0"/>
      <c r="IQL21" s="0"/>
      <c r="IQM21" s="0"/>
      <c r="IQN21" s="0"/>
      <c r="IQO21" s="0"/>
      <c r="IQP21" s="0"/>
      <c r="IQQ21" s="0"/>
      <c r="IQR21" s="0"/>
      <c r="IQS21" s="0"/>
      <c r="IQT21" s="0"/>
      <c r="IQU21" s="0"/>
      <c r="IQV21" s="0"/>
      <c r="IQW21" s="0"/>
      <c r="IQX21" s="0"/>
      <c r="IQY21" s="0"/>
      <c r="IQZ21" s="0"/>
      <c r="IRA21" s="0"/>
      <c r="IRB21" s="0"/>
      <c r="IRC21" s="0"/>
      <c r="IRD21" s="0"/>
      <c r="IRE21" s="0"/>
      <c r="IRF21" s="0"/>
      <c r="IRG21" s="0"/>
      <c r="IRH21" s="0"/>
      <c r="IRI21" s="0"/>
      <c r="IRJ21" s="0"/>
      <c r="IRK21" s="0"/>
      <c r="IRL21" s="0"/>
      <c r="IRM21" s="0"/>
      <c r="IRN21" s="0"/>
      <c r="IRO21" s="0"/>
      <c r="IRP21" s="0"/>
      <c r="IRQ21" s="0"/>
      <c r="IRR21" s="0"/>
      <c r="IRS21" s="0"/>
      <c r="IRT21" s="0"/>
      <c r="IRU21" s="0"/>
      <c r="IRV21" s="0"/>
      <c r="IRW21" s="0"/>
      <c r="IRX21" s="0"/>
      <c r="IRY21" s="0"/>
      <c r="IRZ21" s="0"/>
      <c r="ISA21" s="0"/>
      <c r="ISB21" s="0"/>
      <c r="ISC21" s="0"/>
      <c r="ISD21" s="0"/>
      <c r="ISE21" s="0"/>
      <c r="ISF21" s="0"/>
      <c r="ISG21" s="0"/>
      <c r="ISH21" s="0"/>
      <c r="ISI21" s="0"/>
      <c r="ISJ21" s="0"/>
      <c r="ISK21" s="0"/>
      <c r="ISL21" s="0"/>
      <c r="ISM21" s="0"/>
      <c r="ISN21" s="0"/>
      <c r="ISO21" s="0"/>
      <c r="ISP21" s="0"/>
      <c r="ISQ21" s="0"/>
      <c r="ISR21" s="0"/>
      <c r="ISS21" s="0"/>
      <c r="IST21" s="0"/>
      <c r="ISU21" s="0"/>
      <c r="ISV21" s="0"/>
      <c r="ISW21" s="0"/>
      <c r="ISX21" s="0"/>
      <c r="ISY21" s="0"/>
      <c r="ISZ21" s="0"/>
      <c r="ITA21" s="0"/>
      <c r="ITB21" s="0"/>
      <c r="ITC21" s="0"/>
      <c r="ITD21" s="0"/>
      <c r="ITE21" s="0"/>
      <c r="ITF21" s="0"/>
      <c r="ITG21" s="0"/>
      <c r="ITH21" s="0"/>
      <c r="ITI21" s="0"/>
      <c r="ITJ21" s="0"/>
      <c r="ITK21" s="0"/>
      <c r="ITL21" s="0"/>
      <c r="ITM21" s="0"/>
      <c r="ITN21" s="0"/>
      <c r="ITO21" s="0"/>
      <c r="ITP21" s="0"/>
      <c r="ITQ21" s="0"/>
      <c r="ITR21" s="0"/>
      <c r="ITS21" s="0"/>
      <c r="ITT21" s="0"/>
      <c r="ITU21" s="0"/>
      <c r="ITV21" s="0"/>
      <c r="ITW21" s="0"/>
      <c r="ITX21" s="0"/>
      <c r="ITY21" s="0"/>
      <c r="ITZ21" s="0"/>
      <c r="IUA21" s="0"/>
      <c r="IUB21" s="0"/>
      <c r="IUC21" s="0"/>
      <c r="IUD21" s="0"/>
      <c r="IUE21" s="0"/>
      <c r="IUF21" s="0"/>
      <c r="IUG21" s="0"/>
      <c r="IUH21" s="0"/>
      <c r="IUI21" s="0"/>
      <c r="IUJ21" s="0"/>
      <c r="IUK21" s="0"/>
      <c r="IUL21" s="0"/>
      <c r="IUM21" s="0"/>
      <c r="IUN21" s="0"/>
      <c r="IUO21" s="0"/>
      <c r="IUP21" s="0"/>
      <c r="IUQ21" s="0"/>
      <c r="IUR21" s="0"/>
      <c r="IUS21" s="0"/>
      <c r="IUT21" s="0"/>
      <c r="IUU21" s="0"/>
      <c r="IUV21" s="0"/>
      <c r="IUW21" s="0"/>
      <c r="IUX21" s="0"/>
      <c r="IUY21" s="0"/>
      <c r="IUZ21" s="0"/>
      <c r="IVA21" s="0"/>
      <c r="IVB21" s="0"/>
      <c r="IVC21" s="0"/>
      <c r="IVD21" s="0"/>
      <c r="IVE21" s="0"/>
      <c r="IVF21" s="0"/>
      <c r="IVG21" s="0"/>
      <c r="IVH21" s="0"/>
      <c r="IVI21" s="0"/>
      <c r="IVJ21" s="0"/>
      <c r="IVK21" s="0"/>
      <c r="IVL21" s="0"/>
      <c r="IVM21" s="0"/>
      <c r="IVN21" s="0"/>
      <c r="IVO21" s="0"/>
      <c r="IVP21" s="0"/>
      <c r="IVQ21" s="0"/>
      <c r="IVR21" s="0"/>
      <c r="IVS21" s="0"/>
      <c r="IVT21" s="0"/>
      <c r="IVU21" s="0"/>
      <c r="IVV21" s="0"/>
      <c r="IVW21" s="0"/>
      <c r="IVX21" s="0"/>
      <c r="IVY21" s="0"/>
      <c r="IVZ21" s="0"/>
      <c r="IWA21" s="0"/>
      <c r="IWB21" s="0"/>
      <c r="IWC21" s="0"/>
      <c r="IWD21" s="0"/>
      <c r="IWE21" s="0"/>
      <c r="IWF21" s="0"/>
      <c r="IWG21" s="0"/>
      <c r="IWH21" s="0"/>
      <c r="IWI21" s="0"/>
      <c r="IWJ21" s="0"/>
      <c r="IWK21" s="0"/>
      <c r="IWL21" s="0"/>
      <c r="IWM21" s="0"/>
      <c r="IWN21" s="0"/>
      <c r="IWO21" s="0"/>
      <c r="IWP21" s="0"/>
      <c r="IWQ21" s="0"/>
      <c r="IWR21" s="0"/>
      <c r="IWS21" s="0"/>
      <c r="IWT21" s="0"/>
      <c r="IWU21" s="0"/>
      <c r="IWV21" s="0"/>
      <c r="IWW21" s="0"/>
      <c r="IWX21" s="0"/>
      <c r="IWY21" s="0"/>
      <c r="IWZ21" s="0"/>
      <c r="IXA21" s="0"/>
      <c r="IXB21" s="0"/>
      <c r="IXC21" s="0"/>
      <c r="IXD21" s="0"/>
      <c r="IXE21" s="0"/>
      <c r="IXF21" s="0"/>
      <c r="IXG21" s="0"/>
      <c r="IXH21" s="0"/>
      <c r="IXI21" s="0"/>
      <c r="IXJ21" s="0"/>
      <c r="IXK21" s="0"/>
      <c r="IXL21" s="0"/>
      <c r="IXM21" s="0"/>
      <c r="IXN21" s="0"/>
      <c r="IXO21" s="0"/>
      <c r="IXP21" s="0"/>
      <c r="IXQ21" s="0"/>
      <c r="IXR21" s="0"/>
      <c r="IXS21" s="0"/>
      <c r="IXT21" s="0"/>
      <c r="IXU21" s="0"/>
      <c r="IXV21" s="0"/>
      <c r="IXW21" s="0"/>
      <c r="IXX21" s="0"/>
      <c r="IXY21" s="0"/>
      <c r="IXZ21" s="0"/>
      <c r="IYA21" s="0"/>
      <c r="IYB21" s="0"/>
      <c r="IYC21" s="0"/>
      <c r="IYD21" s="0"/>
      <c r="IYE21" s="0"/>
      <c r="IYF21" s="0"/>
      <c r="IYG21" s="0"/>
      <c r="IYH21" s="0"/>
      <c r="IYI21" s="0"/>
      <c r="IYJ21" s="0"/>
      <c r="IYK21" s="0"/>
      <c r="IYL21" s="0"/>
      <c r="IYM21" s="0"/>
      <c r="IYN21" s="0"/>
      <c r="IYO21" s="0"/>
      <c r="IYP21" s="0"/>
      <c r="IYQ21" s="0"/>
      <c r="IYR21" s="0"/>
      <c r="IYS21" s="0"/>
      <c r="IYT21" s="0"/>
      <c r="IYU21" s="0"/>
      <c r="IYV21" s="0"/>
      <c r="IYW21" s="0"/>
      <c r="IYX21" s="0"/>
      <c r="IYY21" s="0"/>
      <c r="IYZ21" s="0"/>
      <c r="IZA21" s="0"/>
      <c r="IZB21" s="0"/>
      <c r="IZC21" s="0"/>
      <c r="IZD21" s="0"/>
      <c r="IZE21" s="0"/>
      <c r="IZF21" s="0"/>
      <c r="IZG21" s="0"/>
      <c r="IZH21" s="0"/>
      <c r="IZI21" s="0"/>
      <c r="IZJ21" s="0"/>
      <c r="IZK21" s="0"/>
      <c r="IZL21" s="0"/>
      <c r="IZM21" s="0"/>
      <c r="IZN21" s="0"/>
      <c r="IZO21" s="0"/>
      <c r="IZP21" s="0"/>
      <c r="IZQ21" s="0"/>
      <c r="IZR21" s="0"/>
      <c r="IZS21" s="0"/>
      <c r="IZT21" s="0"/>
      <c r="IZU21" s="0"/>
      <c r="IZV21" s="0"/>
      <c r="IZW21" s="0"/>
      <c r="IZX21" s="0"/>
      <c r="IZY21" s="0"/>
      <c r="IZZ21" s="0"/>
      <c r="JAA21" s="0"/>
      <c r="JAB21" s="0"/>
      <c r="JAC21" s="0"/>
      <c r="JAD21" s="0"/>
      <c r="JAE21" s="0"/>
      <c r="JAF21" s="0"/>
      <c r="JAG21" s="0"/>
      <c r="JAH21" s="0"/>
      <c r="JAI21" s="0"/>
      <c r="JAJ21" s="0"/>
      <c r="JAK21" s="0"/>
      <c r="JAL21" s="0"/>
      <c r="JAM21" s="0"/>
      <c r="JAN21" s="0"/>
      <c r="JAO21" s="0"/>
      <c r="JAP21" s="0"/>
      <c r="JAQ21" s="0"/>
      <c r="JAR21" s="0"/>
      <c r="JAS21" s="0"/>
      <c r="JAT21" s="0"/>
      <c r="JAU21" s="0"/>
      <c r="JAV21" s="0"/>
      <c r="JAW21" s="0"/>
      <c r="JAX21" s="0"/>
      <c r="JAY21" s="0"/>
      <c r="JAZ21" s="0"/>
      <c r="JBA21" s="0"/>
      <c r="JBB21" s="0"/>
      <c r="JBC21" s="0"/>
      <c r="JBD21" s="0"/>
      <c r="JBE21" s="0"/>
      <c r="JBF21" s="0"/>
      <c r="JBG21" s="0"/>
      <c r="JBH21" s="0"/>
      <c r="JBI21" s="0"/>
      <c r="JBJ21" s="0"/>
      <c r="JBK21" s="0"/>
      <c r="JBL21" s="0"/>
      <c r="JBM21" s="0"/>
      <c r="JBN21" s="0"/>
      <c r="JBO21" s="0"/>
      <c r="JBP21" s="0"/>
      <c r="JBQ21" s="0"/>
      <c r="JBR21" s="0"/>
      <c r="JBS21" s="0"/>
      <c r="JBT21" s="0"/>
      <c r="JBU21" s="0"/>
      <c r="JBV21" s="0"/>
      <c r="JBW21" s="0"/>
      <c r="JBX21" s="0"/>
      <c r="JBY21" s="0"/>
      <c r="JBZ21" s="0"/>
      <c r="JCA21" s="0"/>
      <c r="JCB21" s="0"/>
      <c r="JCC21" s="0"/>
      <c r="JCD21" s="0"/>
      <c r="JCE21" s="0"/>
      <c r="JCF21" s="0"/>
      <c r="JCG21" s="0"/>
      <c r="JCH21" s="0"/>
      <c r="JCI21" s="0"/>
      <c r="JCJ21" s="0"/>
      <c r="JCK21" s="0"/>
      <c r="JCL21" s="0"/>
      <c r="JCM21" s="0"/>
      <c r="JCN21" s="0"/>
      <c r="JCO21" s="0"/>
      <c r="JCP21" s="0"/>
      <c r="JCQ21" s="0"/>
      <c r="JCR21" s="0"/>
      <c r="JCS21" s="0"/>
      <c r="JCT21" s="0"/>
      <c r="JCU21" s="0"/>
      <c r="JCV21" s="0"/>
      <c r="JCW21" s="0"/>
      <c r="JCX21" s="0"/>
      <c r="JCY21" s="0"/>
      <c r="JCZ21" s="0"/>
      <c r="JDA21" s="0"/>
      <c r="JDB21" s="0"/>
      <c r="JDC21" s="0"/>
      <c r="JDD21" s="0"/>
      <c r="JDE21" s="0"/>
      <c r="JDF21" s="0"/>
      <c r="JDG21" s="0"/>
      <c r="JDH21" s="0"/>
      <c r="JDI21" s="0"/>
      <c r="JDJ21" s="0"/>
      <c r="JDK21" s="0"/>
      <c r="JDL21" s="0"/>
      <c r="JDM21" s="0"/>
      <c r="JDN21" s="0"/>
      <c r="JDO21" s="0"/>
      <c r="JDP21" s="0"/>
      <c r="JDQ21" s="0"/>
      <c r="JDR21" s="0"/>
      <c r="JDS21" s="0"/>
      <c r="JDT21" s="0"/>
      <c r="JDU21" s="0"/>
      <c r="JDV21" s="0"/>
      <c r="JDW21" s="0"/>
      <c r="JDX21" s="0"/>
      <c r="JDY21" s="0"/>
      <c r="JDZ21" s="0"/>
      <c r="JEA21" s="0"/>
      <c r="JEB21" s="0"/>
      <c r="JEC21" s="0"/>
      <c r="JED21" s="0"/>
      <c r="JEE21" s="0"/>
      <c r="JEF21" s="0"/>
      <c r="JEG21" s="0"/>
      <c r="JEH21" s="0"/>
      <c r="JEI21" s="0"/>
      <c r="JEJ21" s="0"/>
      <c r="JEK21" s="0"/>
      <c r="JEL21" s="0"/>
      <c r="JEM21" s="0"/>
      <c r="JEN21" s="0"/>
      <c r="JEO21" s="0"/>
      <c r="JEP21" s="0"/>
      <c r="JEQ21" s="0"/>
      <c r="JER21" s="0"/>
      <c r="JES21" s="0"/>
      <c r="JET21" s="0"/>
      <c r="JEU21" s="0"/>
      <c r="JEV21" s="0"/>
      <c r="JEW21" s="0"/>
      <c r="JEX21" s="0"/>
      <c r="JEY21" s="0"/>
      <c r="JEZ21" s="0"/>
      <c r="JFA21" s="0"/>
      <c r="JFB21" s="0"/>
      <c r="JFC21" s="0"/>
      <c r="JFD21" s="0"/>
      <c r="JFE21" s="0"/>
      <c r="JFF21" s="0"/>
      <c r="JFG21" s="0"/>
      <c r="JFH21" s="0"/>
      <c r="JFI21" s="0"/>
      <c r="JFJ21" s="0"/>
      <c r="JFK21" s="0"/>
      <c r="JFL21" s="0"/>
      <c r="JFM21" s="0"/>
      <c r="JFN21" s="0"/>
      <c r="JFO21" s="0"/>
      <c r="JFP21" s="0"/>
      <c r="JFQ21" s="0"/>
      <c r="JFR21" s="0"/>
      <c r="JFS21" s="0"/>
      <c r="JFT21" s="0"/>
      <c r="JFU21" s="0"/>
      <c r="JFV21" s="0"/>
      <c r="JFW21" s="0"/>
      <c r="JFX21" s="0"/>
      <c r="JFY21" s="0"/>
      <c r="JFZ21" s="0"/>
      <c r="JGA21" s="0"/>
      <c r="JGB21" s="0"/>
      <c r="JGC21" s="0"/>
      <c r="JGD21" s="0"/>
      <c r="JGE21" s="0"/>
      <c r="JGF21" s="0"/>
      <c r="JGG21" s="0"/>
      <c r="JGH21" s="0"/>
      <c r="JGI21" s="0"/>
      <c r="JGJ21" s="0"/>
      <c r="JGK21" s="0"/>
      <c r="JGL21" s="0"/>
      <c r="JGM21" s="0"/>
      <c r="JGN21" s="0"/>
      <c r="JGO21" s="0"/>
      <c r="JGP21" s="0"/>
      <c r="JGQ21" s="0"/>
      <c r="JGR21" s="0"/>
      <c r="JGS21" s="0"/>
      <c r="JGT21" s="0"/>
      <c r="JGU21" s="0"/>
      <c r="JGV21" s="0"/>
      <c r="JGW21" s="0"/>
      <c r="JGX21" s="0"/>
      <c r="JGY21" s="0"/>
      <c r="JGZ21" s="0"/>
      <c r="JHA21" s="0"/>
      <c r="JHB21" s="0"/>
      <c r="JHC21" s="0"/>
      <c r="JHD21" s="0"/>
      <c r="JHE21" s="0"/>
      <c r="JHF21" s="0"/>
      <c r="JHG21" s="0"/>
      <c r="JHH21" s="0"/>
      <c r="JHI21" s="0"/>
      <c r="JHJ21" s="0"/>
      <c r="JHK21" s="0"/>
      <c r="JHL21" s="0"/>
      <c r="JHM21" s="0"/>
      <c r="JHN21" s="0"/>
      <c r="JHO21" s="0"/>
      <c r="JHP21" s="0"/>
      <c r="JHQ21" s="0"/>
      <c r="JHR21" s="0"/>
      <c r="JHS21" s="0"/>
      <c r="JHT21" s="0"/>
      <c r="JHU21" s="0"/>
      <c r="JHV21" s="0"/>
      <c r="JHW21" s="0"/>
      <c r="JHX21" s="0"/>
      <c r="JHY21" s="0"/>
      <c r="JHZ21" s="0"/>
      <c r="JIA21" s="0"/>
      <c r="JIB21" s="0"/>
      <c r="JIC21" s="0"/>
      <c r="JID21" s="0"/>
      <c r="JIE21" s="0"/>
      <c r="JIF21" s="0"/>
      <c r="JIG21" s="0"/>
      <c r="JIH21" s="0"/>
      <c r="JII21" s="0"/>
      <c r="JIJ21" s="0"/>
      <c r="JIK21" s="0"/>
      <c r="JIL21" s="0"/>
      <c r="JIM21" s="0"/>
      <c r="JIN21" s="0"/>
      <c r="JIO21" s="0"/>
      <c r="JIP21" s="0"/>
      <c r="JIQ21" s="0"/>
      <c r="JIR21" s="0"/>
      <c r="JIS21" s="0"/>
      <c r="JIT21" s="0"/>
      <c r="JIU21" s="0"/>
      <c r="JIV21" s="0"/>
      <c r="JIW21" s="0"/>
      <c r="JIX21" s="0"/>
      <c r="JIY21" s="0"/>
      <c r="JIZ21" s="0"/>
      <c r="JJA21" s="0"/>
      <c r="JJB21" s="0"/>
      <c r="JJC21" s="0"/>
      <c r="JJD21" s="0"/>
      <c r="JJE21" s="0"/>
      <c r="JJF21" s="0"/>
      <c r="JJG21" s="0"/>
      <c r="JJH21" s="0"/>
      <c r="JJI21" s="0"/>
      <c r="JJJ21" s="0"/>
      <c r="JJK21" s="0"/>
      <c r="JJL21" s="0"/>
      <c r="JJM21" s="0"/>
      <c r="JJN21" s="0"/>
      <c r="JJO21" s="0"/>
      <c r="JJP21" s="0"/>
      <c r="JJQ21" s="0"/>
      <c r="JJR21" s="0"/>
      <c r="JJS21" s="0"/>
      <c r="JJT21" s="0"/>
      <c r="JJU21" s="0"/>
      <c r="JJV21" s="0"/>
      <c r="JJW21" s="0"/>
      <c r="JJX21" s="0"/>
      <c r="JJY21" s="0"/>
      <c r="JJZ21" s="0"/>
      <c r="JKA21" s="0"/>
      <c r="JKB21" s="0"/>
      <c r="JKC21" s="0"/>
      <c r="JKD21" s="0"/>
      <c r="JKE21" s="0"/>
      <c r="JKF21" s="0"/>
      <c r="JKG21" s="0"/>
      <c r="JKH21" s="0"/>
      <c r="JKI21" s="0"/>
      <c r="JKJ21" s="0"/>
      <c r="JKK21" s="0"/>
      <c r="JKL21" s="0"/>
      <c r="JKM21" s="0"/>
      <c r="JKN21" s="0"/>
      <c r="JKO21" s="0"/>
      <c r="JKP21" s="0"/>
      <c r="JKQ21" s="0"/>
      <c r="JKR21" s="0"/>
      <c r="JKS21" s="0"/>
      <c r="JKT21" s="0"/>
      <c r="JKU21" s="0"/>
      <c r="JKV21" s="0"/>
      <c r="JKW21" s="0"/>
      <c r="JKX21" s="0"/>
      <c r="JKY21" s="0"/>
      <c r="JKZ21" s="0"/>
      <c r="JLA21" s="0"/>
      <c r="JLB21" s="0"/>
      <c r="JLC21" s="0"/>
      <c r="JLD21" s="0"/>
      <c r="JLE21" s="0"/>
      <c r="JLF21" s="0"/>
      <c r="JLG21" s="0"/>
      <c r="JLH21" s="0"/>
      <c r="JLI21" s="0"/>
      <c r="JLJ21" s="0"/>
      <c r="JLK21" s="0"/>
      <c r="JLL21" s="0"/>
      <c r="JLM21" s="0"/>
      <c r="JLN21" s="0"/>
      <c r="JLO21" s="0"/>
      <c r="JLP21" s="0"/>
      <c r="JLQ21" s="0"/>
      <c r="JLR21" s="0"/>
      <c r="JLS21" s="0"/>
      <c r="JLT21" s="0"/>
      <c r="JLU21" s="0"/>
      <c r="JLV21" s="0"/>
      <c r="JLW21" s="0"/>
      <c r="JLX21" s="0"/>
      <c r="JLY21" s="0"/>
      <c r="JLZ21" s="0"/>
      <c r="JMA21" s="0"/>
      <c r="JMB21" s="0"/>
      <c r="JMC21" s="0"/>
      <c r="JMD21" s="0"/>
      <c r="JME21" s="0"/>
      <c r="JMF21" s="0"/>
      <c r="JMG21" s="0"/>
      <c r="JMH21" s="0"/>
      <c r="JMI21" s="0"/>
      <c r="JMJ21" s="0"/>
      <c r="JMK21" s="0"/>
      <c r="JML21" s="0"/>
      <c r="JMM21" s="0"/>
      <c r="JMN21" s="0"/>
      <c r="JMO21" s="0"/>
      <c r="JMP21" s="0"/>
      <c r="JMQ21" s="0"/>
      <c r="JMR21" s="0"/>
      <c r="JMS21" s="0"/>
      <c r="JMT21" s="0"/>
      <c r="JMU21" s="0"/>
      <c r="JMV21" s="0"/>
      <c r="JMW21" s="0"/>
      <c r="JMX21" s="0"/>
      <c r="JMY21" s="0"/>
      <c r="JMZ21" s="0"/>
      <c r="JNA21" s="0"/>
      <c r="JNB21" s="0"/>
      <c r="JNC21" s="0"/>
      <c r="JND21" s="0"/>
      <c r="JNE21" s="0"/>
      <c r="JNF21" s="0"/>
      <c r="JNG21" s="0"/>
      <c r="JNH21" s="0"/>
      <c r="JNI21" s="0"/>
      <c r="JNJ21" s="0"/>
      <c r="JNK21" s="0"/>
      <c r="JNL21" s="0"/>
      <c r="JNM21" s="0"/>
      <c r="JNN21" s="0"/>
      <c r="JNO21" s="0"/>
      <c r="JNP21" s="0"/>
      <c r="JNQ21" s="0"/>
      <c r="JNR21" s="0"/>
      <c r="JNS21" s="0"/>
      <c r="JNT21" s="0"/>
      <c r="JNU21" s="0"/>
      <c r="JNV21" s="0"/>
      <c r="JNW21" s="0"/>
      <c r="JNX21" s="0"/>
      <c r="JNY21" s="0"/>
      <c r="JNZ21" s="0"/>
      <c r="JOA21" s="0"/>
      <c r="JOB21" s="0"/>
      <c r="JOC21" s="0"/>
      <c r="JOD21" s="0"/>
      <c r="JOE21" s="0"/>
      <c r="JOF21" s="0"/>
      <c r="JOG21" s="0"/>
      <c r="JOH21" s="0"/>
      <c r="JOI21" s="0"/>
      <c r="JOJ21" s="0"/>
      <c r="JOK21" s="0"/>
      <c r="JOL21" s="0"/>
      <c r="JOM21" s="0"/>
      <c r="JON21" s="0"/>
      <c r="JOO21" s="0"/>
      <c r="JOP21" s="0"/>
      <c r="JOQ21" s="0"/>
      <c r="JOR21" s="0"/>
      <c r="JOS21" s="0"/>
      <c r="JOT21" s="0"/>
      <c r="JOU21" s="0"/>
      <c r="JOV21" s="0"/>
      <c r="JOW21" s="0"/>
      <c r="JOX21" s="0"/>
      <c r="JOY21" s="0"/>
      <c r="JOZ21" s="0"/>
      <c r="JPA21" s="0"/>
      <c r="JPB21" s="0"/>
      <c r="JPC21" s="0"/>
      <c r="JPD21" s="0"/>
      <c r="JPE21" s="0"/>
      <c r="JPF21" s="0"/>
      <c r="JPG21" s="0"/>
      <c r="JPH21" s="0"/>
      <c r="JPI21" s="0"/>
      <c r="JPJ21" s="0"/>
      <c r="JPK21" s="0"/>
      <c r="JPL21" s="0"/>
      <c r="JPM21" s="0"/>
      <c r="JPN21" s="0"/>
      <c r="JPO21" s="0"/>
      <c r="JPP21" s="0"/>
      <c r="JPQ21" s="0"/>
      <c r="JPR21" s="0"/>
      <c r="JPS21" s="0"/>
      <c r="JPT21" s="0"/>
      <c r="JPU21" s="0"/>
      <c r="JPV21" s="0"/>
      <c r="JPW21" s="0"/>
      <c r="JPX21" s="0"/>
      <c r="JPY21" s="0"/>
      <c r="JPZ21" s="0"/>
      <c r="JQA21" s="0"/>
      <c r="JQB21" s="0"/>
      <c r="JQC21" s="0"/>
      <c r="JQD21" s="0"/>
      <c r="JQE21" s="0"/>
      <c r="JQF21" s="0"/>
      <c r="JQG21" s="0"/>
      <c r="JQH21" s="0"/>
      <c r="JQI21" s="0"/>
      <c r="JQJ21" s="0"/>
      <c r="JQK21" s="0"/>
      <c r="JQL21" s="0"/>
      <c r="JQM21" s="0"/>
      <c r="JQN21" s="0"/>
      <c r="JQO21" s="0"/>
      <c r="JQP21" s="0"/>
      <c r="JQQ21" s="0"/>
      <c r="JQR21" s="0"/>
      <c r="JQS21" s="0"/>
      <c r="JQT21" s="0"/>
      <c r="JQU21" s="0"/>
      <c r="JQV21" s="0"/>
      <c r="JQW21" s="0"/>
      <c r="JQX21" s="0"/>
      <c r="JQY21" s="0"/>
      <c r="JQZ21" s="0"/>
      <c r="JRA21" s="0"/>
      <c r="JRB21" s="0"/>
      <c r="JRC21" s="0"/>
      <c r="JRD21" s="0"/>
      <c r="JRE21" s="0"/>
      <c r="JRF21" s="0"/>
      <c r="JRG21" s="0"/>
      <c r="JRH21" s="0"/>
      <c r="JRI21" s="0"/>
      <c r="JRJ21" s="0"/>
      <c r="JRK21" s="0"/>
      <c r="JRL21" s="0"/>
      <c r="JRM21" s="0"/>
      <c r="JRN21" s="0"/>
      <c r="JRO21" s="0"/>
      <c r="JRP21" s="0"/>
      <c r="JRQ21" s="0"/>
      <c r="JRR21" s="0"/>
      <c r="JRS21" s="0"/>
      <c r="JRT21" s="0"/>
      <c r="JRU21" s="0"/>
      <c r="JRV21" s="0"/>
      <c r="JRW21" s="0"/>
      <c r="JRX21" s="0"/>
      <c r="JRY21" s="0"/>
      <c r="JRZ21" s="0"/>
      <c r="JSA21" s="0"/>
      <c r="JSB21" s="0"/>
      <c r="JSC21" s="0"/>
      <c r="JSD21" s="0"/>
      <c r="JSE21" s="0"/>
      <c r="JSF21" s="0"/>
      <c r="JSG21" s="0"/>
      <c r="JSH21" s="0"/>
      <c r="JSI21" s="0"/>
      <c r="JSJ21" s="0"/>
      <c r="JSK21" s="0"/>
      <c r="JSL21" s="0"/>
      <c r="JSM21" s="0"/>
      <c r="JSN21" s="0"/>
      <c r="JSO21" s="0"/>
      <c r="JSP21" s="0"/>
      <c r="JSQ21" s="0"/>
      <c r="JSR21" s="0"/>
      <c r="JSS21" s="0"/>
      <c r="JST21" s="0"/>
      <c r="JSU21" s="0"/>
      <c r="JSV21" s="0"/>
      <c r="JSW21" s="0"/>
      <c r="JSX21" s="0"/>
      <c r="JSY21" s="0"/>
      <c r="JSZ21" s="0"/>
      <c r="JTA21" s="0"/>
      <c r="JTB21" s="0"/>
      <c r="JTC21" s="0"/>
      <c r="JTD21" s="0"/>
      <c r="JTE21" s="0"/>
      <c r="JTF21" s="0"/>
      <c r="JTG21" s="0"/>
      <c r="JTH21" s="0"/>
      <c r="JTI21" s="0"/>
      <c r="JTJ21" s="0"/>
      <c r="JTK21" s="0"/>
      <c r="JTL21" s="0"/>
      <c r="JTM21" s="0"/>
      <c r="JTN21" s="0"/>
      <c r="JTO21" s="0"/>
      <c r="JTP21" s="0"/>
      <c r="JTQ21" s="0"/>
      <c r="JTR21" s="0"/>
      <c r="JTS21" s="0"/>
      <c r="JTT21" s="0"/>
      <c r="JTU21" s="0"/>
      <c r="JTV21" s="0"/>
      <c r="JTW21" s="0"/>
      <c r="JTX21" s="0"/>
      <c r="JTY21" s="0"/>
      <c r="JTZ21" s="0"/>
      <c r="JUA21" s="0"/>
      <c r="JUB21" s="0"/>
      <c r="JUC21" s="0"/>
      <c r="JUD21" s="0"/>
      <c r="JUE21" s="0"/>
      <c r="JUF21" s="0"/>
      <c r="JUG21" s="0"/>
      <c r="JUH21" s="0"/>
      <c r="JUI21" s="0"/>
      <c r="JUJ21" s="0"/>
      <c r="JUK21" s="0"/>
      <c r="JUL21" s="0"/>
      <c r="JUM21" s="0"/>
      <c r="JUN21" s="0"/>
      <c r="JUO21" s="0"/>
      <c r="JUP21" s="0"/>
      <c r="JUQ21" s="0"/>
      <c r="JUR21" s="0"/>
      <c r="JUS21" s="0"/>
      <c r="JUT21" s="0"/>
      <c r="JUU21" s="0"/>
      <c r="JUV21" s="0"/>
      <c r="JUW21" s="0"/>
      <c r="JUX21" s="0"/>
      <c r="JUY21" s="0"/>
      <c r="JUZ21" s="0"/>
      <c r="JVA21" s="0"/>
      <c r="JVB21" s="0"/>
      <c r="JVC21" s="0"/>
      <c r="JVD21" s="0"/>
      <c r="JVE21" s="0"/>
      <c r="JVF21" s="0"/>
      <c r="JVG21" s="0"/>
      <c r="JVH21" s="0"/>
      <c r="JVI21" s="0"/>
      <c r="JVJ21" s="0"/>
      <c r="JVK21" s="0"/>
      <c r="JVL21" s="0"/>
      <c r="JVM21" s="0"/>
      <c r="JVN21" s="0"/>
      <c r="JVO21" s="0"/>
      <c r="JVP21" s="0"/>
      <c r="JVQ21" s="0"/>
      <c r="JVR21" s="0"/>
      <c r="JVS21" s="0"/>
      <c r="JVT21" s="0"/>
      <c r="JVU21" s="0"/>
      <c r="JVV21" s="0"/>
      <c r="JVW21" s="0"/>
      <c r="JVX21" s="0"/>
      <c r="JVY21" s="0"/>
      <c r="JVZ21" s="0"/>
      <c r="JWA21" s="0"/>
      <c r="JWB21" s="0"/>
      <c r="JWC21" s="0"/>
      <c r="JWD21" s="0"/>
      <c r="JWE21" s="0"/>
      <c r="JWF21" s="0"/>
      <c r="JWG21" s="0"/>
      <c r="JWH21" s="0"/>
      <c r="JWI21" s="0"/>
      <c r="JWJ21" s="0"/>
      <c r="JWK21" s="0"/>
      <c r="JWL21" s="0"/>
      <c r="JWM21" s="0"/>
      <c r="JWN21" s="0"/>
      <c r="JWO21" s="0"/>
      <c r="JWP21" s="0"/>
      <c r="JWQ21" s="0"/>
      <c r="JWR21" s="0"/>
      <c r="JWS21" s="0"/>
      <c r="JWT21" s="0"/>
      <c r="JWU21" s="0"/>
      <c r="JWV21" s="0"/>
      <c r="JWW21" s="0"/>
      <c r="JWX21" s="0"/>
      <c r="JWY21" s="0"/>
      <c r="JWZ21" s="0"/>
      <c r="JXA21" s="0"/>
      <c r="JXB21" s="0"/>
      <c r="JXC21" s="0"/>
      <c r="JXD21" s="0"/>
      <c r="JXE21" s="0"/>
      <c r="JXF21" s="0"/>
      <c r="JXG21" s="0"/>
      <c r="JXH21" s="0"/>
      <c r="JXI21" s="0"/>
      <c r="JXJ21" s="0"/>
      <c r="JXK21" s="0"/>
      <c r="JXL21" s="0"/>
      <c r="JXM21" s="0"/>
      <c r="JXN21" s="0"/>
      <c r="JXO21" s="0"/>
      <c r="JXP21" s="0"/>
      <c r="JXQ21" s="0"/>
      <c r="JXR21" s="0"/>
      <c r="JXS21" s="0"/>
      <c r="JXT21" s="0"/>
      <c r="JXU21" s="0"/>
      <c r="JXV21" s="0"/>
      <c r="JXW21" s="0"/>
      <c r="JXX21" s="0"/>
      <c r="JXY21" s="0"/>
      <c r="JXZ21" s="0"/>
      <c r="JYA21" s="0"/>
      <c r="JYB21" s="0"/>
      <c r="JYC21" s="0"/>
      <c r="JYD21" s="0"/>
      <c r="JYE21" s="0"/>
      <c r="JYF21" s="0"/>
      <c r="JYG21" s="0"/>
      <c r="JYH21" s="0"/>
      <c r="JYI21" s="0"/>
      <c r="JYJ21" s="0"/>
      <c r="JYK21" s="0"/>
      <c r="JYL21" s="0"/>
      <c r="JYM21" s="0"/>
      <c r="JYN21" s="0"/>
      <c r="JYO21" s="0"/>
      <c r="JYP21" s="0"/>
      <c r="JYQ21" s="0"/>
      <c r="JYR21" s="0"/>
      <c r="JYS21" s="0"/>
      <c r="JYT21" s="0"/>
      <c r="JYU21" s="0"/>
      <c r="JYV21" s="0"/>
      <c r="JYW21" s="0"/>
      <c r="JYX21" s="0"/>
      <c r="JYY21" s="0"/>
      <c r="JYZ21" s="0"/>
      <c r="JZA21" s="0"/>
      <c r="JZB21" s="0"/>
      <c r="JZC21" s="0"/>
      <c r="JZD21" s="0"/>
      <c r="JZE21" s="0"/>
      <c r="JZF21" s="0"/>
      <c r="JZG21" s="0"/>
      <c r="JZH21" s="0"/>
      <c r="JZI21" s="0"/>
      <c r="JZJ21" s="0"/>
      <c r="JZK21" s="0"/>
      <c r="JZL21" s="0"/>
      <c r="JZM21" s="0"/>
      <c r="JZN21" s="0"/>
      <c r="JZO21" s="0"/>
      <c r="JZP21" s="0"/>
      <c r="JZQ21" s="0"/>
      <c r="JZR21" s="0"/>
      <c r="JZS21" s="0"/>
      <c r="JZT21" s="0"/>
      <c r="JZU21" s="0"/>
      <c r="JZV21" s="0"/>
      <c r="JZW21" s="0"/>
      <c r="JZX21" s="0"/>
      <c r="JZY21" s="0"/>
      <c r="JZZ21" s="0"/>
      <c r="KAA21" s="0"/>
      <c r="KAB21" s="0"/>
      <c r="KAC21" s="0"/>
      <c r="KAD21" s="0"/>
      <c r="KAE21" s="0"/>
      <c r="KAF21" s="0"/>
      <c r="KAG21" s="0"/>
      <c r="KAH21" s="0"/>
      <c r="KAI21" s="0"/>
      <c r="KAJ21" s="0"/>
      <c r="KAK21" s="0"/>
      <c r="KAL21" s="0"/>
      <c r="KAM21" s="0"/>
      <c r="KAN21" s="0"/>
      <c r="KAO21" s="0"/>
      <c r="KAP21" s="0"/>
      <c r="KAQ21" s="0"/>
      <c r="KAR21" s="0"/>
      <c r="KAS21" s="0"/>
      <c r="KAT21" s="0"/>
      <c r="KAU21" s="0"/>
      <c r="KAV21" s="0"/>
      <c r="KAW21" s="0"/>
      <c r="KAX21" s="0"/>
      <c r="KAY21" s="0"/>
      <c r="KAZ21" s="0"/>
      <c r="KBA21" s="0"/>
      <c r="KBB21" s="0"/>
      <c r="KBC21" s="0"/>
      <c r="KBD21" s="0"/>
      <c r="KBE21" s="0"/>
      <c r="KBF21" s="0"/>
      <c r="KBG21" s="0"/>
      <c r="KBH21" s="0"/>
      <c r="KBI21" s="0"/>
      <c r="KBJ21" s="0"/>
      <c r="KBK21" s="0"/>
      <c r="KBL21" s="0"/>
      <c r="KBM21" s="0"/>
      <c r="KBN21" s="0"/>
      <c r="KBO21" s="0"/>
      <c r="KBP21" s="0"/>
      <c r="KBQ21" s="0"/>
      <c r="KBR21" s="0"/>
      <c r="KBS21" s="0"/>
      <c r="KBT21" s="0"/>
      <c r="KBU21" s="0"/>
      <c r="KBV21" s="0"/>
      <c r="KBW21" s="0"/>
      <c r="KBX21" s="0"/>
      <c r="KBY21" s="0"/>
      <c r="KBZ21" s="0"/>
      <c r="KCA21" s="0"/>
      <c r="KCB21" s="0"/>
      <c r="KCC21" s="0"/>
      <c r="KCD21" s="0"/>
      <c r="KCE21" s="0"/>
      <c r="KCF21" s="0"/>
      <c r="KCG21" s="0"/>
      <c r="KCH21" s="0"/>
      <c r="KCI21" s="0"/>
      <c r="KCJ21" s="0"/>
      <c r="KCK21" s="0"/>
      <c r="KCL21" s="0"/>
      <c r="KCM21" s="0"/>
      <c r="KCN21" s="0"/>
      <c r="KCO21" s="0"/>
      <c r="KCP21" s="0"/>
      <c r="KCQ21" s="0"/>
      <c r="KCR21" s="0"/>
      <c r="KCS21" s="0"/>
      <c r="KCT21" s="0"/>
      <c r="KCU21" s="0"/>
      <c r="KCV21" s="0"/>
      <c r="KCW21" s="0"/>
      <c r="KCX21" s="0"/>
      <c r="KCY21" s="0"/>
      <c r="KCZ21" s="0"/>
      <c r="KDA21" s="0"/>
      <c r="KDB21" s="0"/>
      <c r="KDC21" s="0"/>
      <c r="KDD21" s="0"/>
      <c r="KDE21" s="0"/>
      <c r="KDF21" s="0"/>
      <c r="KDG21" s="0"/>
      <c r="KDH21" s="0"/>
      <c r="KDI21" s="0"/>
      <c r="KDJ21" s="0"/>
      <c r="KDK21" s="0"/>
      <c r="KDL21" s="0"/>
      <c r="KDM21" s="0"/>
      <c r="KDN21" s="0"/>
      <c r="KDO21" s="0"/>
      <c r="KDP21" s="0"/>
      <c r="KDQ21" s="0"/>
      <c r="KDR21" s="0"/>
      <c r="KDS21" s="0"/>
      <c r="KDT21" s="0"/>
      <c r="KDU21" s="0"/>
      <c r="KDV21" s="0"/>
      <c r="KDW21" s="0"/>
      <c r="KDX21" s="0"/>
      <c r="KDY21" s="0"/>
      <c r="KDZ21" s="0"/>
      <c r="KEA21" s="0"/>
      <c r="KEB21" s="0"/>
      <c r="KEC21" s="0"/>
      <c r="KED21" s="0"/>
      <c r="KEE21" s="0"/>
      <c r="KEF21" s="0"/>
      <c r="KEG21" s="0"/>
      <c r="KEH21" s="0"/>
      <c r="KEI21" s="0"/>
      <c r="KEJ21" s="0"/>
      <c r="KEK21" s="0"/>
      <c r="KEL21" s="0"/>
      <c r="KEM21" s="0"/>
      <c r="KEN21" s="0"/>
      <c r="KEO21" s="0"/>
      <c r="KEP21" s="0"/>
      <c r="KEQ21" s="0"/>
      <c r="KER21" s="0"/>
      <c r="KES21" s="0"/>
      <c r="KET21" s="0"/>
      <c r="KEU21" s="0"/>
      <c r="KEV21" s="0"/>
      <c r="KEW21" s="0"/>
      <c r="KEX21" s="0"/>
      <c r="KEY21" s="0"/>
      <c r="KEZ21" s="0"/>
      <c r="KFA21" s="0"/>
      <c r="KFB21" s="0"/>
      <c r="KFC21" s="0"/>
      <c r="KFD21" s="0"/>
      <c r="KFE21" s="0"/>
      <c r="KFF21" s="0"/>
      <c r="KFG21" s="0"/>
      <c r="KFH21" s="0"/>
      <c r="KFI21" s="0"/>
      <c r="KFJ21" s="0"/>
      <c r="KFK21" s="0"/>
      <c r="KFL21" s="0"/>
      <c r="KFM21" s="0"/>
      <c r="KFN21" s="0"/>
      <c r="KFO21" s="0"/>
      <c r="KFP21" s="0"/>
      <c r="KFQ21" s="0"/>
      <c r="KFR21" s="0"/>
      <c r="KFS21" s="0"/>
      <c r="KFT21" s="0"/>
      <c r="KFU21" s="0"/>
      <c r="KFV21" s="0"/>
      <c r="KFW21" s="0"/>
      <c r="KFX21" s="0"/>
      <c r="KFY21" s="0"/>
      <c r="KFZ21" s="0"/>
      <c r="KGA21" s="0"/>
      <c r="KGB21" s="0"/>
      <c r="KGC21" s="0"/>
      <c r="KGD21" s="0"/>
      <c r="KGE21" s="0"/>
      <c r="KGF21" s="0"/>
      <c r="KGG21" s="0"/>
      <c r="KGH21" s="0"/>
      <c r="KGI21" s="0"/>
      <c r="KGJ21" s="0"/>
      <c r="KGK21" s="0"/>
      <c r="KGL21" s="0"/>
      <c r="KGM21" s="0"/>
      <c r="KGN21" s="0"/>
      <c r="KGO21" s="0"/>
      <c r="KGP21" s="0"/>
      <c r="KGQ21" s="0"/>
      <c r="KGR21" s="0"/>
      <c r="KGS21" s="0"/>
      <c r="KGT21" s="0"/>
      <c r="KGU21" s="0"/>
      <c r="KGV21" s="0"/>
      <c r="KGW21" s="0"/>
      <c r="KGX21" s="0"/>
      <c r="KGY21" s="0"/>
      <c r="KGZ21" s="0"/>
      <c r="KHA21" s="0"/>
      <c r="KHB21" s="0"/>
      <c r="KHC21" s="0"/>
      <c r="KHD21" s="0"/>
      <c r="KHE21" s="0"/>
      <c r="KHF21" s="0"/>
      <c r="KHG21" s="0"/>
      <c r="KHH21" s="0"/>
      <c r="KHI21" s="0"/>
      <c r="KHJ21" s="0"/>
      <c r="KHK21" s="0"/>
      <c r="KHL21" s="0"/>
      <c r="KHM21" s="0"/>
      <c r="KHN21" s="0"/>
      <c r="KHO21" s="0"/>
      <c r="KHP21" s="0"/>
      <c r="KHQ21" s="0"/>
      <c r="KHR21" s="0"/>
      <c r="KHS21" s="0"/>
      <c r="KHT21" s="0"/>
      <c r="KHU21" s="0"/>
      <c r="KHV21" s="0"/>
      <c r="KHW21" s="0"/>
      <c r="KHX21" s="0"/>
      <c r="KHY21" s="0"/>
      <c r="KHZ21" s="0"/>
      <c r="KIA21" s="0"/>
      <c r="KIB21" s="0"/>
      <c r="KIC21" s="0"/>
      <c r="KID21" s="0"/>
      <c r="KIE21" s="0"/>
      <c r="KIF21" s="0"/>
      <c r="KIG21" s="0"/>
      <c r="KIH21" s="0"/>
      <c r="KII21" s="0"/>
      <c r="KIJ21" s="0"/>
      <c r="KIK21" s="0"/>
      <c r="KIL21" s="0"/>
      <c r="KIM21" s="0"/>
      <c r="KIN21" s="0"/>
      <c r="KIO21" s="0"/>
      <c r="KIP21" s="0"/>
      <c r="KIQ21" s="0"/>
      <c r="KIR21" s="0"/>
      <c r="KIS21" s="0"/>
      <c r="KIT21" s="0"/>
      <c r="KIU21" s="0"/>
      <c r="KIV21" s="0"/>
      <c r="KIW21" s="0"/>
      <c r="KIX21" s="0"/>
      <c r="KIY21" s="0"/>
      <c r="KIZ21" s="0"/>
      <c r="KJA21" s="0"/>
      <c r="KJB21" s="0"/>
      <c r="KJC21" s="0"/>
      <c r="KJD21" s="0"/>
      <c r="KJE21" s="0"/>
      <c r="KJF21" s="0"/>
      <c r="KJG21" s="0"/>
      <c r="KJH21" s="0"/>
      <c r="KJI21" s="0"/>
      <c r="KJJ21" s="0"/>
      <c r="KJK21" s="0"/>
      <c r="KJL21" s="0"/>
      <c r="KJM21" s="0"/>
      <c r="KJN21" s="0"/>
      <c r="KJO21" s="0"/>
      <c r="KJP21" s="0"/>
      <c r="KJQ21" s="0"/>
      <c r="KJR21" s="0"/>
      <c r="KJS21" s="0"/>
      <c r="KJT21" s="0"/>
      <c r="KJU21" s="0"/>
      <c r="KJV21" s="0"/>
      <c r="KJW21" s="0"/>
      <c r="KJX21" s="0"/>
      <c r="KJY21" s="0"/>
      <c r="KJZ21" s="0"/>
      <c r="KKA21" s="0"/>
      <c r="KKB21" s="0"/>
      <c r="KKC21" s="0"/>
      <c r="KKD21" s="0"/>
      <c r="KKE21" s="0"/>
      <c r="KKF21" s="0"/>
      <c r="KKG21" s="0"/>
      <c r="KKH21" s="0"/>
      <c r="KKI21" s="0"/>
      <c r="KKJ21" s="0"/>
      <c r="KKK21" s="0"/>
      <c r="KKL21" s="0"/>
      <c r="KKM21" s="0"/>
      <c r="KKN21" s="0"/>
      <c r="KKO21" s="0"/>
      <c r="KKP21" s="0"/>
      <c r="KKQ21" s="0"/>
      <c r="KKR21" s="0"/>
      <c r="KKS21" s="0"/>
      <c r="KKT21" s="0"/>
      <c r="KKU21" s="0"/>
      <c r="KKV21" s="0"/>
      <c r="KKW21" s="0"/>
      <c r="KKX21" s="0"/>
      <c r="KKY21" s="0"/>
      <c r="KKZ21" s="0"/>
      <c r="KLA21" s="0"/>
      <c r="KLB21" s="0"/>
      <c r="KLC21" s="0"/>
      <c r="KLD21" s="0"/>
      <c r="KLE21" s="0"/>
      <c r="KLF21" s="0"/>
      <c r="KLG21" s="0"/>
      <c r="KLH21" s="0"/>
      <c r="KLI21" s="0"/>
      <c r="KLJ21" s="0"/>
      <c r="KLK21" s="0"/>
      <c r="KLL21" s="0"/>
      <c r="KLM21" s="0"/>
      <c r="KLN21" s="0"/>
      <c r="KLO21" s="0"/>
      <c r="KLP21" s="0"/>
      <c r="KLQ21" s="0"/>
      <c r="KLR21" s="0"/>
      <c r="KLS21" s="0"/>
      <c r="KLT21" s="0"/>
      <c r="KLU21" s="0"/>
      <c r="KLV21" s="0"/>
      <c r="KLW21" s="0"/>
      <c r="KLX21" s="0"/>
      <c r="KLY21" s="0"/>
      <c r="KLZ21" s="0"/>
      <c r="KMA21" s="0"/>
      <c r="KMB21" s="0"/>
      <c r="KMC21" s="0"/>
      <c r="KMD21" s="0"/>
      <c r="KME21" s="0"/>
      <c r="KMF21" s="0"/>
      <c r="KMG21" s="0"/>
      <c r="KMH21" s="0"/>
      <c r="KMI21" s="0"/>
      <c r="KMJ21" s="0"/>
      <c r="KMK21" s="0"/>
      <c r="KML21" s="0"/>
      <c r="KMM21" s="0"/>
      <c r="KMN21" s="0"/>
      <c r="KMO21" s="0"/>
      <c r="KMP21" s="0"/>
      <c r="KMQ21" s="0"/>
      <c r="KMR21" s="0"/>
      <c r="KMS21" s="0"/>
      <c r="KMT21" s="0"/>
      <c r="KMU21" s="0"/>
      <c r="KMV21" s="0"/>
      <c r="KMW21" s="0"/>
      <c r="KMX21" s="0"/>
      <c r="KMY21" s="0"/>
      <c r="KMZ21" s="0"/>
      <c r="KNA21" s="0"/>
      <c r="KNB21" s="0"/>
      <c r="KNC21" s="0"/>
      <c r="KND21" s="0"/>
      <c r="KNE21" s="0"/>
      <c r="KNF21" s="0"/>
      <c r="KNG21" s="0"/>
      <c r="KNH21" s="0"/>
      <c r="KNI21" s="0"/>
      <c r="KNJ21" s="0"/>
      <c r="KNK21" s="0"/>
      <c r="KNL21" s="0"/>
      <c r="KNM21" s="0"/>
      <c r="KNN21" s="0"/>
      <c r="KNO21" s="0"/>
      <c r="KNP21" s="0"/>
      <c r="KNQ21" s="0"/>
      <c r="KNR21" s="0"/>
      <c r="KNS21" s="0"/>
      <c r="KNT21" s="0"/>
      <c r="KNU21" s="0"/>
      <c r="KNV21" s="0"/>
      <c r="KNW21" s="0"/>
      <c r="KNX21" s="0"/>
      <c r="KNY21" s="0"/>
      <c r="KNZ21" s="0"/>
      <c r="KOA21" s="0"/>
      <c r="KOB21" s="0"/>
      <c r="KOC21" s="0"/>
      <c r="KOD21" s="0"/>
      <c r="KOE21" s="0"/>
      <c r="KOF21" s="0"/>
      <c r="KOG21" s="0"/>
      <c r="KOH21" s="0"/>
      <c r="KOI21" s="0"/>
      <c r="KOJ21" s="0"/>
      <c r="KOK21" s="0"/>
      <c r="KOL21" s="0"/>
      <c r="KOM21" s="0"/>
      <c r="KON21" s="0"/>
      <c r="KOO21" s="0"/>
      <c r="KOP21" s="0"/>
      <c r="KOQ21" s="0"/>
      <c r="KOR21" s="0"/>
      <c r="KOS21" s="0"/>
      <c r="KOT21" s="0"/>
      <c r="KOU21" s="0"/>
      <c r="KOV21" s="0"/>
      <c r="KOW21" s="0"/>
      <c r="KOX21" s="0"/>
      <c r="KOY21" s="0"/>
      <c r="KOZ21" s="0"/>
      <c r="KPA21" s="0"/>
      <c r="KPB21" s="0"/>
      <c r="KPC21" s="0"/>
      <c r="KPD21" s="0"/>
      <c r="KPE21" s="0"/>
      <c r="KPF21" s="0"/>
      <c r="KPG21" s="0"/>
      <c r="KPH21" s="0"/>
      <c r="KPI21" s="0"/>
      <c r="KPJ21" s="0"/>
      <c r="KPK21" s="0"/>
      <c r="KPL21" s="0"/>
      <c r="KPM21" s="0"/>
      <c r="KPN21" s="0"/>
      <c r="KPO21" s="0"/>
      <c r="KPP21" s="0"/>
      <c r="KPQ21" s="0"/>
      <c r="KPR21" s="0"/>
      <c r="KPS21" s="0"/>
      <c r="KPT21" s="0"/>
      <c r="KPU21" s="0"/>
      <c r="KPV21" s="0"/>
      <c r="KPW21" s="0"/>
      <c r="KPX21" s="0"/>
      <c r="KPY21" s="0"/>
      <c r="KPZ21" s="0"/>
      <c r="KQA21" s="0"/>
      <c r="KQB21" s="0"/>
      <c r="KQC21" s="0"/>
      <c r="KQD21" s="0"/>
      <c r="KQE21" s="0"/>
      <c r="KQF21" s="0"/>
      <c r="KQG21" s="0"/>
      <c r="KQH21" s="0"/>
      <c r="KQI21" s="0"/>
      <c r="KQJ21" s="0"/>
      <c r="KQK21" s="0"/>
      <c r="KQL21" s="0"/>
      <c r="KQM21" s="0"/>
      <c r="KQN21" s="0"/>
      <c r="KQO21" s="0"/>
      <c r="KQP21" s="0"/>
      <c r="KQQ21" s="0"/>
      <c r="KQR21" s="0"/>
      <c r="KQS21" s="0"/>
      <c r="KQT21" s="0"/>
      <c r="KQU21" s="0"/>
      <c r="KQV21" s="0"/>
      <c r="KQW21" s="0"/>
      <c r="KQX21" s="0"/>
      <c r="KQY21" s="0"/>
      <c r="KQZ21" s="0"/>
      <c r="KRA21" s="0"/>
      <c r="KRB21" s="0"/>
      <c r="KRC21" s="0"/>
      <c r="KRD21" s="0"/>
      <c r="KRE21" s="0"/>
      <c r="KRF21" s="0"/>
      <c r="KRG21" s="0"/>
      <c r="KRH21" s="0"/>
      <c r="KRI21" s="0"/>
      <c r="KRJ21" s="0"/>
      <c r="KRK21" s="0"/>
      <c r="KRL21" s="0"/>
      <c r="KRM21" s="0"/>
      <c r="KRN21" s="0"/>
      <c r="KRO21" s="0"/>
      <c r="KRP21" s="0"/>
      <c r="KRQ21" s="0"/>
      <c r="KRR21" s="0"/>
      <c r="KRS21" s="0"/>
      <c r="KRT21" s="0"/>
      <c r="KRU21" s="0"/>
      <c r="KRV21" s="0"/>
      <c r="KRW21" s="0"/>
      <c r="KRX21" s="0"/>
      <c r="KRY21" s="0"/>
      <c r="KRZ21" s="0"/>
      <c r="KSA21" s="0"/>
      <c r="KSB21" s="0"/>
      <c r="KSC21" s="0"/>
      <c r="KSD21" s="0"/>
      <c r="KSE21" s="0"/>
      <c r="KSF21" s="0"/>
      <c r="KSG21" s="0"/>
      <c r="KSH21" s="0"/>
      <c r="KSI21" s="0"/>
      <c r="KSJ21" s="0"/>
      <c r="KSK21" s="0"/>
      <c r="KSL21" s="0"/>
      <c r="KSM21" s="0"/>
      <c r="KSN21" s="0"/>
      <c r="KSO21" s="0"/>
      <c r="KSP21" s="0"/>
      <c r="KSQ21" s="0"/>
      <c r="KSR21" s="0"/>
      <c r="KSS21" s="0"/>
      <c r="KST21" s="0"/>
      <c r="KSU21" s="0"/>
      <c r="KSV21" s="0"/>
      <c r="KSW21" s="0"/>
      <c r="KSX21" s="0"/>
      <c r="KSY21" s="0"/>
      <c r="KSZ21" s="0"/>
      <c r="KTA21" s="0"/>
      <c r="KTB21" s="0"/>
      <c r="KTC21" s="0"/>
      <c r="KTD21" s="0"/>
      <c r="KTE21" s="0"/>
      <c r="KTF21" s="0"/>
      <c r="KTG21" s="0"/>
      <c r="KTH21" s="0"/>
      <c r="KTI21" s="0"/>
      <c r="KTJ21" s="0"/>
      <c r="KTK21" s="0"/>
      <c r="KTL21" s="0"/>
      <c r="KTM21" s="0"/>
      <c r="KTN21" s="0"/>
      <c r="KTO21" s="0"/>
      <c r="KTP21" s="0"/>
      <c r="KTQ21" s="0"/>
      <c r="KTR21" s="0"/>
      <c r="KTS21" s="0"/>
      <c r="KTT21" s="0"/>
      <c r="KTU21" s="0"/>
      <c r="KTV21" s="0"/>
      <c r="KTW21" s="0"/>
      <c r="KTX21" s="0"/>
      <c r="KTY21" s="0"/>
      <c r="KTZ21" s="0"/>
      <c r="KUA21" s="0"/>
      <c r="KUB21" s="0"/>
      <c r="KUC21" s="0"/>
      <c r="KUD21" s="0"/>
      <c r="KUE21" s="0"/>
      <c r="KUF21" s="0"/>
      <c r="KUG21" s="0"/>
      <c r="KUH21" s="0"/>
      <c r="KUI21" s="0"/>
      <c r="KUJ21" s="0"/>
      <c r="KUK21" s="0"/>
      <c r="KUL21" s="0"/>
      <c r="KUM21" s="0"/>
      <c r="KUN21" s="0"/>
      <c r="KUO21" s="0"/>
      <c r="KUP21" s="0"/>
      <c r="KUQ21" s="0"/>
      <c r="KUR21" s="0"/>
      <c r="KUS21" s="0"/>
      <c r="KUT21" s="0"/>
      <c r="KUU21" s="0"/>
      <c r="KUV21" s="0"/>
      <c r="KUW21" s="0"/>
      <c r="KUX21" s="0"/>
      <c r="KUY21" s="0"/>
      <c r="KUZ21" s="0"/>
      <c r="KVA21" s="0"/>
      <c r="KVB21" s="0"/>
      <c r="KVC21" s="0"/>
      <c r="KVD21" s="0"/>
      <c r="KVE21" s="0"/>
      <c r="KVF21" s="0"/>
      <c r="KVG21" s="0"/>
      <c r="KVH21" s="0"/>
      <c r="KVI21" s="0"/>
      <c r="KVJ21" s="0"/>
      <c r="KVK21" s="0"/>
      <c r="KVL21" s="0"/>
      <c r="KVM21" s="0"/>
      <c r="KVN21" s="0"/>
      <c r="KVO21" s="0"/>
      <c r="KVP21" s="0"/>
      <c r="KVQ21" s="0"/>
      <c r="KVR21" s="0"/>
      <c r="KVS21" s="0"/>
      <c r="KVT21" s="0"/>
      <c r="KVU21" s="0"/>
      <c r="KVV21" s="0"/>
      <c r="KVW21" s="0"/>
      <c r="KVX21" s="0"/>
      <c r="KVY21" s="0"/>
      <c r="KVZ21" s="0"/>
      <c r="KWA21" s="0"/>
      <c r="KWB21" s="0"/>
      <c r="KWC21" s="0"/>
      <c r="KWD21" s="0"/>
      <c r="KWE21" s="0"/>
      <c r="KWF21" s="0"/>
      <c r="KWG21" s="0"/>
      <c r="KWH21" s="0"/>
      <c r="KWI21" s="0"/>
      <c r="KWJ21" s="0"/>
      <c r="KWK21" s="0"/>
      <c r="KWL21" s="0"/>
      <c r="KWM21" s="0"/>
      <c r="KWN21" s="0"/>
      <c r="KWO21" s="0"/>
      <c r="KWP21" s="0"/>
      <c r="KWQ21" s="0"/>
      <c r="KWR21" s="0"/>
      <c r="KWS21" s="0"/>
      <c r="KWT21" s="0"/>
      <c r="KWU21" s="0"/>
      <c r="KWV21" s="0"/>
      <c r="KWW21" s="0"/>
      <c r="KWX21" s="0"/>
      <c r="KWY21" s="0"/>
      <c r="KWZ21" s="0"/>
      <c r="KXA21" s="0"/>
      <c r="KXB21" s="0"/>
      <c r="KXC21" s="0"/>
      <c r="KXD21" s="0"/>
      <c r="KXE21" s="0"/>
      <c r="KXF21" s="0"/>
      <c r="KXG21" s="0"/>
      <c r="KXH21" s="0"/>
      <c r="KXI21" s="0"/>
      <c r="KXJ21" s="0"/>
      <c r="KXK21" s="0"/>
      <c r="KXL21" s="0"/>
      <c r="KXM21" s="0"/>
      <c r="KXN21" s="0"/>
      <c r="KXO21" s="0"/>
      <c r="KXP21" s="0"/>
      <c r="KXQ21" s="0"/>
      <c r="KXR21" s="0"/>
      <c r="KXS21" s="0"/>
      <c r="KXT21" s="0"/>
      <c r="KXU21" s="0"/>
      <c r="KXV21" s="0"/>
      <c r="KXW21" s="0"/>
      <c r="KXX21" s="0"/>
      <c r="KXY21" s="0"/>
      <c r="KXZ21" s="0"/>
      <c r="KYA21" s="0"/>
      <c r="KYB21" s="0"/>
      <c r="KYC21" s="0"/>
      <c r="KYD21" s="0"/>
      <c r="KYE21" s="0"/>
      <c r="KYF21" s="0"/>
      <c r="KYG21" s="0"/>
      <c r="KYH21" s="0"/>
      <c r="KYI21" s="0"/>
      <c r="KYJ21" s="0"/>
      <c r="KYK21" s="0"/>
      <c r="KYL21" s="0"/>
      <c r="KYM21" s="0"/>
      <c r="KYN21" s="0"/>
      <c r="KYO21" s="0"/>
      <c r="KYP21" s="0"/>
      <c r="KYQ21" s="0"/>
      <c r="KYR21" s="0"/>
      <c r="KYS21" s="0"/>
      <c r="KYT21" s="0"/>
      <c r="KYU21" s="0"/>
      <c r="KYV21" s="0"/>
      <c r="KYW21" s="0"/>
      <c r="KYX21" s="0"/>
      <c r="KYY21" s="0"/>
      <c r="KYZ21" s="0"/>
      <c r="KZA21" s="0"/>
      <c r="KZB21" s="0"/>
      <c r="KZC21" s="0"/>
      <c r="KZD21" s="0"/>
      <c r="KZE21" s="0"/>
      <c r="KZF21" s="0"/>
      <c r="KZG21" s="0"/>
      <c r="KZH21" s="0"/>
      <c r="KZI21" s="0"/>
      <c r="KZJ21" s="0"/>
      <c r="KZK21" s="0"/>
      <c r="KZL21" s="0"/>
      <c r="KZM21" s="0"/>
      <c r="KZN21" s="0"/>
      <c r="KZO21" s="0"/>
      <c r="KZP21" s="0"/>
      <c r="KZQ21" s="0"/>
      <c r="KZR21" s="0"/>
      <c r="KZS21" s="0"/>
      <c r="KZT21" s="0"/>
      <c r="KZU21" s="0"/>
      <c r="KZV21" s="0"/>
      <c r="KZW21" s="0"/>
      <c r="KZX21" s="0"/>
      <c r="KZY21" s="0"/>
      <c r="KZZ21" s="0"/>
      <c r="LAA21" s="0"/>
      <c r="LAB21" s="0"/>
      <c r="LAC21" s="0"/>
      <c r="LAD21" s="0"/>
      <c r="LAE21" s="0"/>
      <c r="LAF21" s="0"/>
      <c r="LAG21" s="0"/>
      <c r="LAH21" s="0"/>
      <c r="LAI21" s="0"/>
      <c r="LAJ21" s="0"/>
      <c r="LAK21" s="0"/>
      <c r="LAL21" s="0"/>
      <c r="LAM21" s="0"/>
      <c r="LAN21" s="0"/>
      <c r="LAO21" s="0"/>
      <c r="LAP21" s="0"/>
      <c r="LAQ21" s="0"/>
      <c r="LAR21" s="0"/>
      <c r="LAS21" s="0"/>
      <c r="LAT21" s="0"/>
      <c r="LAU21" s="0"/>
      <c r="LAV21" s="0"/>
      <c r="LAW21" s="0"/>
      <c r="LAX21" s="0"/>
      <c r="LAY21" s="0"/>
      <c r="LAZ21" s="0"/>
      <c r="LBA21" s="0"/>
      <c r="LBB21" s="0"/>
      <c r="LBC21" s="0"/>
      <c r="LBD21" s="0"/>
      <c r="LBE21" s="0"/>
      <c r="LBF21" s="0"/>
      <c r="LBG21" s="0"/>
      <c r="LBH21" s="0"/>
      <c r="LBI21" s="0"/>
      <c r="LBJ21" s="0"/>
      <c r="LBK21" s="0"/>
      <c r="LBL21" s="0"/>
      <c r="LBM21" s="0"/>
      <c r="LBN21" s="0"/>
      <c r="LBO21" s="0"/>
      <c r="LBP21" s="0"/>
      <c r="LBQ21" s="0"/>
      <c r="LBR21" s="0"/>
      <c r="LBS21" s="0"/>
      <c r="LBT21" s="0"/>
      <c r="LBU21" s="0"/>
      <c r="LBV21" s="0"/>
      <c r="LBW21" s="0"/>
      <c r="LBX21" s="0"/>
      <c r="LBY21" s="0"/>
      <c r="LBZ21" s="0"/>
      <c r="LCA21" s="0"/>
      <c r="LCB21" s="0"/>
      <c r="LCC21" s="0"/>
      <c r="LCD21" s="0"/>
      <c r="LCE21" s="0"/>
      <c r="LCF21" s="0"/>
      <c r="LCG21" s="0"/>
      <c r="LCH21" s="0"/>
      <c r="LCI21" s="0"/>
      <c r="LCJ21" s="0"/>
      <c r="LCK21" s="0"/>
      <c r="LCL21" s="0"/>
      <c r="LCM21" s="0"/>
      <c r="LCN21" s="0"/>
      <c r="LCO21" s="0"/>
      <c r="LCP21" s="0"/>
      <c r="LCQ21" s="0"/>
      <c r="LCR21" s="0"/>
      <c r="LCS21" s="0"/>
      <c r="LCT21" s="0"/>
      <c r="LCU21" s="0"/>
      <c r="LCV21" s="0"/>
      <c r="LCW21" s="0"/>
      <c r="LCX21" s="0"/>
      <c r="LCY21" s="0"/>
      <c r="LCZ21" s="0"/>
      <c r="LDA21" s="0"/>
      <c r="LDB21" s="0"/>
      <c r="LDC21" s="0"/>
      <c r="LDD21" s="0"/>
      <c r="LDE21" s="0"/>
      <c r="LDF21" s="0"/>
      <c r="LDG21" s="0"/>
      <c r="LDH21" s="0"/>
      <c r="LDI21" s="0"/>
      <c r="LDJ21" s="0"/>
      <c r="LDK21" s="0"/>
      <c r="LDL21" s="0"/>
      <c r="LDM21" s="0"/>
      <c r="LDN21" s="0"/>
      <c r="LDO21" s="0"/>
      <c r="LDP21" s="0"/>
      <c r="LDQ21" s="0"/>
      <c r="LDR21" s="0"/>
      <c r="LDS21" s="0"/>
      <c r="LDT21" s="0"/>
      <c r="LDU21" s="0"/>
      <c r="LDV21" s="0"/>
      <c r="LDW21" s="0"/>
      <c r="LDX21" s="0"/>
      <c r="LDY21" s="0"/>
      <c r="LDZ21" s="0"/>
      <c r="LEA21" s="0"/>
      <c r="LEB21" s="0"/>
      <c r="LEC21" s="0"/>
      <c r="LED21" s="0"/>
      <c r="LEE21" s="0"/>
      <c r="LEF21" s="0"/>
      <c r="LEG21" s="0"/>
      <c r="LEH21" s="0"/>
      <c r="LEI21" s="0"/>
      <c r="LEJ21" s="0"/>
      <c r="LEK21" s="0"/>
      <c r="LEL21" s="0"/>
      <c r="LEM21" s="0"/>
      <c r="LEN21" s="0"/>
      <c r="LEO21" s="0"/>
      <c r="LEP21" s="0"/>
      <c r="LEQ21" s="0"/>
      <c r="LER21" s="0"/>
      <c r="LES21" s="0"/>
      <c r="LET21" s="0"/>
      <c r="LEU21" s="0"/>
      <c r="LEV21" s="0"/>
      <c r="LEW21" s="0"/>
      <c r="LEX21" s="0"/>
      <c r="LEY21" s="0"/>
      <c r="LEZ21" s="0"/>
      <c r="LFA21" s="0"/>
      <c r="LFB21" s="0"/>
      <c r="LFC21" s="0"/>
      <c r="LFD21" s="0"/>
      <c r="LFE21" s="0"/>
      <c r="LFF21" s="0"/>
      <c r="LFG21" s="0"/>
      <c r="LFH21" s="0"/>
      <c r="LFI21" s="0"/>
      <c r="LFJ21" s="0"/>
      <c r="LFK21" s="0"/>
      <c r="LFL21" s="0"/>
      <c r="LFM21" s="0"/>
      <c r="LFN21" s="0"/>
      <c r="LFO21" s="0"/>
      <c r="LFP21" s="0"/>
      <c r="LFQ21" s="0"/>
      <c r="LFR21" s="0"/>
      <c r="LFS21" s="0"/>
      <c r="LFT21" s="0"/>
      <c r="LFU21" s="0"/>
      <c r="LFV21" s="0"/>
      <c r="LFW21" s="0"/>
      <c r="LFX21" s="0"/>
      <c r="LFY21" s="0"/>
      <c r="LFZ21" s="0"/>
      <c r="LGA21" s="0"/>
      <c r="LGB21" s="0"/>
      <c r="LGC21" s="0"/>
      <c r="LGD21" s="0"/>
      <c r="LGE21" s="0"/>
      <c r="LGF21" s="0"/>
      <c r="LGG21" s="0"/>
      <c r="LGH21" s="0"/>
      <c r="LGI21" s="0"/>
      <c r="LGJ21" s="0"/>
      <c r="LGK21" s="0"/>
      <c r="LGL21" s="0"/>
      <c r="LGM21" s="0"/>
      <c r="LGN21" s="0"/>
      <c r="LGO21" s="0"/>
      <c r="LGP21" s="0"/>
      <c r="LGQ21" s="0"/>
      <c r="LGR21" s="0"/>
      <c r="LGS21" s="0"/>
      <c r="LGT21" s="0"/>
      <c r="LGU21" s="0"/>
      <c r="LGV21" s="0"/>
      <c r="LGW21" s="0"/>
      <c r="LGX21" s="0"/>
      <c r="LGY21" s="0"/>
      <c r="LGZ21" s="0"/>
      <c r="LHA21" s="0"/>
      <c r="LHB21" s="0"/>
      <c r="LHC21" s="0"/>
      <c r="LHD21" s="0"/>
      <c r="LHE21" s="0"/>
      <c r="LHF21" s="0"/>
      <c r="LHG21" s="0"/>
      <c r="LHH21" s="0"/>
      <c r="LHI21" s="0"/>
      <c r="LHJ21" s="0"/>
      <c r="LHK21" s="0"/>
      <c r="LHL21" s="0"/>
      <c r="LHM21" s="0"/>
      <c r="LHN21" s="0"/>
      <c r="LHO21" s="0"/>
      <c r="LHP21" s="0"/>
      <c r="LHQ21" s="0"/>
      <c r="LHR21" s="0"/>
      <c r="LHS21" s="0"/>
      <c r="LHT21" s="0"/>
      <c r="LHU21" s="0"/>
      <c r="LHV21" s="0"/>
      <c r="LHW21" s="0"/>
      <c r="LHX21" s="0"/>
      <c r="LHY21" s="0"/>
      <c r="LHZ21" s="0"/>
      <c r="LIA21" s="0"/>
      <c r="LIB21" s="0"/>
      <c r="LIC21" s="0"/>
      <c r="LID21" s="0"/>
      <c r="LIE21" s="0"/>
      <c r="LIF21" s="0"/>
      <c r="LIG21" s="0"/>
      <c r="LIH21" s="0"/>
      <c r="LII21" s="0"/>
      <c r="LIJ21" s="0"/>
      <c r="LIK21" s="0"/>
      <c r="LIL21" s="0"/>
      <c r="LIM21" s="0"/>
      <c r="LIN21" s="0"/>
      <c r="LIO21" s="0"/>
      <c r="LIP21" s="0"/>
      <c r="LIQ21" s="0"/>
      <c r="LIR21" s="0"/>
      <c r="LIS21" s="0"/>
      <c r="LIT21" s="0"/>
      <c r="LIU21" s="0"/>
      <c r="LIV21" s="0"/>
      <c r="LIW21" s="0"/>
      <c r="LIX21" s="0"/>
      <c r="LIY21" s="0"/>
      <c r="LIZ21" s="0"/>
      <c r="LJA21" s="0"/>
      <c r="LJB21" s="0"/>
      <c r="LJC21" s="0"/>
      <c r="LJD21" s="0"/>
      <c r="LJE21" s="0"/>
      <c r="LJF21" s="0"/>
      <c r="LJG21" s="0"/>
      <c r="LJH21" s="0"/>
      <c r="LJI21" s="0"/>
      <c r="LJJ21" s="0"/>
      <c r="LJK21" s="0"/>
      <c r="LJL21" s="0"/>
      <c r="LJM21" s="0"/>
      <c r="LJN21" s="0"/>
      <c r="LJO21" s="0"/>
      <c r="LJP21" s="0"/>
      <c r="LJQ21" s="0"/>
      <c r="LJR21" s="0"/>
      <c r="LJS21" s="0"/>
      <c r="LJT21" s="0"/>
      <c r="LJU21" s="0"/>
      <c r="LJV21" s="0"/>
      <c r="LJW21" s="0"/>
      <c r="LJX21" s="0"/>
      <c r="LJY21" s="0"/>
      <c r="LJZ21" s="0"/>
      <c r="LKA21" s="0"/>
      <c r="LKB21" s="0"/>
      <c r="LKC21" s="0"/>
      <c r="LKD21" s="0"/>
      <c r="LKE21" s="0"/>
      <c r="LKF21" s="0"/>
      <c r="LKG21" s="0"/>
      <c r="LKH21" s="0"/>
      <c r="LKI21" s="0"/>
      <c r="LKJ21" s="0"/>
      <c r="LKK21" s="0"/>
      <c r="LKL21" s="0"/>
      <c r="LKM21" s="0"/>
      <c r="LKN21" s="0"/>
      <c r="LKO21" s="0"/>
      <c r="LKP21" s="0"/>
      <c r="LKQ21" s="0"/>
      <c r="LKR21" s="0"/>
      <c r="LKS21" s="0"/>
      <c r="LKT21" s="0"/>
      <c r="LKU21" s="0"/>
      <c r="LKV21" s="0"/>
      <c r="LKW21" s="0"/>
      <c r="LKX21" s="0"/>
      <c r="LKY21" s="0"/>
      <c r="LKZ21" s="0"/>
      <c r="LLA21" s="0"/>
      <c r="LLB21" s="0"/>
      <c r="LLC21" s="0"/>
      <c r="LLD21" s="0"/>
      <c r="LLE21" s="0"/>
      <c r="LLF21" s="0"/>
      <c r="LLG21" s="0"/>
      <c r="LLH21" s="0"/>
      <c r="LLI21" s="0"/>
      <c r="LLJ21" s="0"/>
      <c r="LLK21" s="0"/>
      <c r="LLL21" s="0"/>
      <c r="LLM21" s="0"/>
      <c r="LLN21" s="0"/>
      <c r="LLO21" s="0"/>
      <c r="LLP21" s="0"/>
      <c r="LLQ21" s="0"/>
      <c r="LLR21" s="0"/>
      <c r="LLS21" s="0"/>
      <c r="LLT21" s="0"/>
      <c r="LLU21" s="0"/>
      <c r="LLV21" s="0"/>
      <c r="LLW21" s="0"/>
      <c r="LLX21" s="0"/>
      <c r="LLY21" s="0"/>
      <c r="LLZ21" s="0"/>
      <c r="LMA21" s="0"/>
      <c r="LMB21" s="0"/>
      <c r="LMC21" s="0"/>
      <c r="LMD21" s="0"/>
      <c r="LME21" s="0"/>
      <c r="LMF21" s="0"/>
      <c r="LMG21" s="0"/>
      <c r="LMH21" s="0"/>
      <c r="LMI21" s="0"/>
      <c r="LMJ21" s="0"/>
      <c r="LMK21" s="0"/>
      <c r="LML21" s="0"/>
      <c r="LMM21" s="0"/>
      <c r="LMN21" s="0"/>
      <c r="LMO21" s="0"/>
      <c r="LMP21" s="0"/>
      <c r="LMQ21" s="0"/>
      <c r="LMR21" s="0"/>
      <c r="LMS21" s="0"/>
      <c r="LMT21" s="0"/>
      <c r="LMU21" s="0"/>
      <c r="LMV21" s="0"/>
      <c r="LMW21" s="0"/>
      <c r="LMX21" s="0"/>
      <c r="LMY21" s="0"/>
      <c r="LMZ21" s="0"/>
      <c r="LNA21" s="0"/>
      <c r="LNB21" s="0"/>
      <c r="LNC21" s="0"/>
      <c r="LND21" s="0"/>
      <c r="LNE21" s="0"/>
      <c r="LNF21" s="0"/>
      <c r="LNG21" s="0"/>
      <c r="LNH21" s="0"/>
      <c r="LNI21" s="0"/>
      <c r="LNJ21" s="0"/>
      <c r="LNK21" s="0"/>
      <c r="LNL21" s="0"/>
      <c r="LNM21" s="0"/>
      <c r="LNN21" s="0"/>
      <c r="LNO21" s="0"/>
      <c r="LNP21" s="0"/>
      <c r="LNQ21" s="0"/>
      <c r="LNR21" s="0"/>
      <c r="LNS21" s="0"/>
      <c r="LNT21" s="0"/>
      <c r="LNU21" s="0"/>
      <c r="LNV21" s="0"/>
      <c r="LNW21" s="0"/>
      <c r="LNX21" s="0"/>
      <c r="LNY21" s="0"/>
      <c r="LNZ21" s="0"/>
      <c r="LOA21" s="0"/>
      <c r="LOB21" s="0"/>
      <c r="LOC21" s="0"/>
      <c r="LOD21" s="0"/>
      <c r="LOE21" s="0"/>
      <c r="LOF21" s="0"/>
      <c r="LOG21" s="0"/>
      <c r="LOH21" s="0"/>
      <c r="LOI21" s="0"/>
      <c r="LOJ21" s="0"/>
      <c r="LOK21" s="0"/>
      <c r="LOL21" s="0"/>
      <c r="LOM21" s="0"/>
      <c r="LON21" s="0"/>
      <c r="LOO21" s="0"/>
      <c r="LOP21" s="0"/>
      <c r="LOQ21" s="0"/>
      <c r="LOR21" s="0"/>
      <c r="LOS21" s="0"/>
      <c r="LOT21" s="0"/>
      <c r="LOU21" s="0"/>
      <c r="LOV21" s="0"/>
      <c r="LOW21" s="0"/>
      <c r="LOX21" s="0"/>
      <c r="LOY21" s="0"/>
      <c r="LOZ21" s="0"/>
      <c r="LPA21" s="0"/>
      <c r="LPB21" s="0"/>
      <c r="LPC21" s="0"/>
      <c r="LPD21" s="0"/>
      <c r="LPE21" s="0"/>
      <c r="LPF21" s="0"/>
      <c r="LPG21" s="0"/>
      <c r="LPH21" s="0"/>
      <c r="LPI21" s="0"/>
      <c r="LPJ21" s="0"/>
      <c r="LPK21" s="0"/>
      <c r="LPL21" s="0"/>
      <c r="LPM21" s="0"/>
      <c r="LPN21" s="0"/>
      <c r="LPO21" s="0"/>
      <c r="LPP21" s="0"/>
      <c r="LPQ21" s="0"/>
      <c r="LPR21" s="0"/>
      <c r="LPS21" s="0"/>
      <c r="LPT21" s="0"/>
      <c r="LPU21" s="0"/>
      <c r="LPV21" s="0"/>
      <c r="LPW21" s="0"/>
      <c r="LPX21" s="0"/>
      <c r="LPY21" s="0"/>
      <c r="LPZ21" s="0"/>
      <c r="LQA21" s="0"/>
      <c r="LQB21" s="0"/>
      <c r="LQC21" s="0"/>
      <c r="LQD21" s="0"/>
      <c r="LQE21" s="0"/>
      <c r="LQF21" s="0"/>
      <c r="LQG21" s="0"/>
      <c r="LQH21" s="0"/>
      <c r="LQI21" s="0"/>
      <c r="LQJ21" s="0"/>
      <c r="LQK21" s="0"/>
      <c r="LQL21" s="0"/>
      <c r="LQM21" s="0"/>
      <c r="LQN21" s="0"/>
      <c r="LQO21" s="0"/>
      <c r="LQP21" s="0"/>
      <c r="LQQ21" s="0"/>
      <c r="LQR21" s="0"/>
      <c r="LQS21" s="0"/>
      <c r="LQT21" s="0"/>
      <c r="LQU21" s="0"/>
      <c r="LQV21" s="0"/>
      <c r="LQW21" s="0"/>
      <c r="LQX21" s="0"/>
      <c r="LQY21" s="0"/>
      <c r="LQZ21" s="0"/>
      <c r="LRA21" s="0"/>
      <c r="LRB21" s="0"/>
      <c r="LRC21" s="0"/>
      <c r="LRD21" s="0"/>
      <c r="LRE21" s="0"/>
      <c r="LRF21" s="0"/>
      <c r="LRG21" s="0"/>
      <c r="LRH21" s="0"/>
      <c r="LRI21" s="0"/>
      <c r="LRJ21" s="0"/>
      <c r="LRK21" s="0"/>
      <c r="LRL21" s="0"/>
      <c r="LRM21" s="0"/>
      <c r="LRN21" s="0"/>
      <c r="LRO21" s="0"/>
      <c r="LRP21" s="0"/>
      <c r="LRQ21" s="0"/>
      <c r="LRR21" s="0"/>
      <c r="LRS21" s="0"/>
      <c r="LRT21" s="0"/>
      <c r="LRU21" s="0"/>
      <c r="LRV21" s="0"/>
      <c r="LRW21" s="0"/>
      <c r="LRX21" s="0"/>
      <c r="LRY21" s="0"/>
      <c r="LRZ21" s="0"/>
      <c r="LSA21" s="0"/>
      <c r="LSB21" s="0"/>
      <c r="LSC21" s="0"/>
      <c r="LSD21" s="0"/>
      <c r="LSE21" s="0"/>
      <c r="LSF21" s="0"/>
      <c r="LSG21" s="0"/>
      <c r="LSH21" s="0"/>
      <c r="LSI21" s="0"/>
      <c r="LSJ21" s="0"/>
      <c r="LSK21" s="0"/>
      <c r="LSL21" s="0"/>
      <c r="LSM21" s="0"/>
      <c r="LSN21" s="0"/>
      <c r="LSO21" s="0"/>
      <c r="LSP21" s="0"/>
      <c r="LSQ21" s="0"/>
      <c r="LSR21" s="0"/>
      <c r="LSS21" s="0"/>
      <c r="LST21" s="0"/>
      <c r="LSU21" s="0"/>
      <c r="LSV21" s="0"/>
      <c r="LSW21" s="0"/>
      <c r="LSX21" s="0"/>
      <c r="LSY21" s="0"/>
      <c r="LSZ21" s="0"/>
      <c r="LTA21" s="0"/>
      <c r="LTB21" s="0"/>
      <c r="LTC21" s="0"/>
      <c r="LTD21" s="0"/>
      <c r="LTE21" s="0"/>
      <c r="LTF21" s="0"/>
      <c r="LTG21" s="0"/>
      <c r="LTH21" s="0"/>
      <c r="LTI21" s="0"/>
      <c r="LTJ21" s="0"/>
      <c r="LTK21" s="0"/>
      <c r="LTL21" s="0"/>
      <c r="LTM21" s="0"/>
      <c r="LTN21" s="0"/>
      <c r="LTO21" s="0"/>
      <c r="LTP21" s="0"/>
      <c r="LTQ21" s="0"/>
      <c r="LTR21" s="0"/>
      <c r="LTS21" s="0"/>
      <c r="LTT21" s="0"/>
      <c r="LTU21" s="0"/>
      <c r="LTV21" s="0"/>
      <c r="LTW21" s="0"/>
      <c r="LTX21" s="0"/>
      <c r="LTY21" s="0"/>
      <c r="LTZ21" s="0"/>
      <c r="LUA21" s="0"/>
      <c r="LUB21" s="0"/>
      <c r="LUC21" s="0"/>
      <c r="LUD21" s="0"/>
      <c r="LUE21" s="0"/>
      <c r="LUF21" s="0"/>
      <c r="LUG21" s="0"/>
      <c r="LUH21" s="0"/>
      <c r="LUI21" s="0"/>
      <c r="LUJ21" s="0"/>
      <c r="LUK21" s="0"/>
      <c r="LUL21" s="0"/>
      <c r="LUM21" s="0"/>
      <c r="LUN21" s="0"/>
      <c r="LUO21" s="0"/>
      <c r="LUP21" s="0"/>
      <c r="LUQ21" s="0"/>
      <c r="LUR21" s="0"/>
      <c r="LUS21" s="0"/>
      <c r="LUT21" s="0"/>
      <c r="LUU21" s="0"/>
      <c r="LUV21" s="0"/>
      <c r="LUW21" s="0"/>
      <c r="LUX21" s="0"/>
      <c r="LUY21" s="0"/>
      <c r="LUZ21" s="0"/>
      <c r="LVA21" s="0"/>
      <c r="LVB21" s="0"/>
      <c r="LVC21" s="0"/>
      <c r="LVD21" s="0"/>
      <c r="LVE21" s="0"/>
      <c r="LVF21" s="0"/>
      <c r="LVG21" s="0"/>
      <c r="LVH21" s="0"/>
      <c r="LVI21" s="0"/>
      <c r="LVJ21" s="0"/>
      <c r="LVK21" s="0"/>
      <c r="LVL21" s="0"/>
      <c r="LVM21" s="0"/>
      <c r="LVN21" s="0"/>
      <c r="LVO21" s="0"/>
      <c r="LVP21" s="0"/>
      <c r="LVQ21" s="0"/>
      <c r="LVR21" s="0"/>
      <c r="LVS21" s="0"/>
      <c r="LVT21" s="0"/>
      <c r="LVU21" s="0"/>
      <c r="LVV21" s="0"/>
      <c r="LVW21" s="0"/>
      <c r="LVX21" s="0"/>
      <c r="LVY21" s="0"/>
      <c r="LVZ21" s="0"/>
      <c r="LWA21" s="0"/>
      <c r="LWB21" s="0"/>
      <c r="LWC21" s="0"/>
      <c r="LWD21" s="0"/>
      <c r="LWE21" s="0"/>
      <c r="LWF21" s="0"/>
      <c r="LWG21" s="0"/>
      <c r="LWH21" s="0"/>
      <c r="LWI21" s="0"/>
      <c r="LWJ21" s="0"/>
      <c r="LWK21" s="0"/>
      <c r="LWL21" s="0"/>
      <c r="LWM21" s="0"/>
      <c r="LWN21" s="0"/>
      <c r="LWO21" s="0"/>
      <c r="LWP21" s="0"/>
      <c r="LWQ21" s="0"/>
      <c r="LWR21" s="0"/>
      <c r="LWS21" s="0"/>
      <c r="LWT21" s="0"/>
      <c r="LWU21" s="0"/>
      <c r="LWV21" s="0"/>
      <c r="LWW21" s="0"/>
      <c r="LWX21" s="0"/>
      <c r="LWY21" s="0"/>
      <c r="LWZ21" s="0"/>
      <c r="LXA21" s="0"/>
      <c r="LXB21" s="0"/>
      <c r="LXC21" s="0"/>
      <c r="LXD21" s="0"/>
      <c r="LXE21" s="0"/>
      <c r="LXF21" s="0"/>
      <c r="LXG21" s="0"/>
      <c r="LXH21" s="0"/>
      <c r="LXI21" s="0"/>
      <c r="LXJ21" s="0"/>
      <c r="LXK21" s="0"/>
      <c r="LXL21" s="0"/>
      <c r="LXM21" s="0"/>
      <c r="LXN21" s="0"/>
      <c r="LXO21" s="0"/>
      <c r="LXP21" s="0"/>
      <c r="LXQ21" s="0"/>
      <c r="LXR21" s="0"/>
      <c r="LXS21" s="0"/>
      <c r="LXT21" s="0"/>
      <c r="LXU21" s="0"/>
      <c r="LXV21" s="0"/>
      <c r="LXW21" s="0"/>
      <c r="LXX21" s="0"/>
      <c r="LXY21" s="0"/>
      <c r="LXZ21" s="0"/>
      <c r="LYA21" s="0"/>
      <c r="LYB21" s="0"/>
      <c r="LYC21" s="0"/>
      <c r="LYD21" s="0"/>
      <c r="LYE21" s="0"/>
      <c r="LYF21" s="0"/>
      <c r="LYG21" s="0"/>
      <c r="LYH21" s="0"/>
      <c r="LYI21" s="0"/>
      <c r="LYJ21" s="0"/>
      <c r="LYK21" s="0"/>
      <c r="LYL21" s="0"/>
      <c r="LYM21" s="0"/>
      <c r="LYN21" s="0"/>
      <c r="LYO21" s="0"/>
      <c r="LYP21" s="0"/>
      <c r="LYQ21" s="0"/>
      <c r="LYR21" s="0"/>
      <c r="LYS21" s="0"/>
      <c r="LYT21" s="0"/>
      <c r="LYU21" s="0"/>
      <c r="LYV21" s="0"/>
      <c r="LYW21" s="0"/>
      <c r="LYX21" s="0"/>
      <c r="LYY21" s="0"/>
      <c r="LYZ21" s="0"/>
      <c r="LZA21" s="0"/>
      <c r="LZB21" s="0"/>
      <c r="LZC21" s="0"/>
      <c r="LZD21" s="0"/>
      <c r="LZE21" s="0"/>
      <c r="LZF21" s="0"/>
      <c r="LZG21" s="0"/>
      <c r="LZH21" s="0"/>
      <c r="LZI21" s="0"/>
      <c r="LZJ21" s="0"/>
      <c r="LZK21" s="0"/>
      <c r="LZL21" s="0"/>
      <c r="LZM21" s="0"/>
      <c r="LZN21" s="0"/>
      <c r="LZO21" s="0"/>
      <c r="LZP21" s="0"/>
      <c r="LZQ21" s="0"/>
      <c r="LZR21" s="0"/>
      <c r="LZS21" s="0"/>
      <c r="LZT21" s="0"/>
      <c r="LZU21" s="0"/>
      <c r="LZV21" s="0"/>
      <c r="LZW21" s="0"/>
      <c r="LZX21" s="0"/>
      <c r="LZY21" s="0"/>
      <c r="LZZ21" s="0"/>
      <c r="MAA21" s="0"/>
      <c r="MAB21" s="0"/>
      <c r="MAC21" s="0"/>
      <c r="MAD21" s="0"/>
      <c r="MAE21" s="0"/>
      <c r="MAF21" s="0"/>
      <c r="MAG21" s="0"/>
      <c r="MAH21" s="0"/>
      <c r="MAI21" s="0"/>
      <c r="MAJ21" s="0"/>
      <c r="MAK21" s="0"/>
      <c r="MAL21" s="0"/>
      <c r="MAM21" s="0"/>
      <c r="MAN21" s="0"/>
      <c r="MAO21" s="0"/>
      <c r="MAP21" s="0"/>
      <c r="MAQ21" s="0"/>
      <c r="MAR21" s="0"/>
      <c r="MAS21" s="0"/>
      <c r="MAT21" s="0"/>
      <c r="MAU21" s="0"/>
      <c r="MAV21" s="0"/>
      <c r="MAW21" s="0"/>
      <c r="MAX21" s="0"/>
      <c r="MAY21" s="0"/>
      <c r="MAZ21" s="0"/>
      <c r="MBA21" s="0"/>
      <c r="MBB21" s="0"/>
      <c r="MBC21" s="0"/>
      <c r="MBD21" s="0"/>
      <c r="MBE21" s="0"/>
      <c r="MBF21" s="0"/>
      <c r="MBG21" s="0"/>
      <c r="MBH21" s="0"/>
      <c r="MBI21" s="0"/>
      <c r="MBJ21" s="0"/>
      <c r="MBK21" s="0"/>
      <c r="MBL21" s="0"/>
      <c r="MBM21" s="0"/>
      <c r="MBN21" s="0"/>
      <c r="MBO21" s="0"/>
      <c r="MBP21" s="0"/>
      <c r="MBQ21" s="0"/>
      <c r="MBR21" s="0"/>
      <c r="MBS21" s="0"/>
      <c r="MBT21" s="0"/>
      <c r="MBU21" s="0"/>
      <c r="MBV21" s="0"/>
      <c r="MBW21" s="0"/>
      <c r="MBX21" s="0"/>
      <c r="MBY21" s="0"/>
      <c r="MBZ21" s="0"/>
      <c r="MCA21" s="0"/>
      <c r="MCB21" s="0"/>
      <c r="MCC21" s="0"/>
      <c r="MCD21" s="0"/>
      <c r="MCE21" s="0"/>
      <c r="MCF21" s="0"/>
      <c r="MCG21" s="0"/>
      <c r="MCH21" s="0"/>
      <c r="MCI21" s="0"/>
      <c r="MCJ21" s="0"/>
      <c r="MCK21" s="0"/>
      <c r="MCL21" s="0"/>
      <c r="MCM21" s="0"/>
      <c r="MCN21" s="0"/>
      <c r="MCO21" s="0"/>
      <c r="MCP21" s="0"/>
      <c r="MCQ21" s="0"/>
      <c r="MCR21" s="0"/>
      <c r="MCS21" s="0"/>
      <c r="MCT21" s="0"/>
      <c r="MCU21" s="0"/>
      <c r="MCV21" s="0"/>
      <c r="MCW21" s="0"/>
      <c r="MCX21" s="0"/>
      <c r="MCY21" s="0"/>
      <c r="MCZ21" s="0"/>
      <c r="MDA21" s="0"/>
      <c r="MDB21" s="0"/>
      <c r="MDC21" s="0"/>
      <c r="MDD21" s="0"/>
      <c r="MDE21" s="0"/>
      <c r="MDF21" s="0"/>
      <c r="MDG21" s="0"/>
      <c r="MDH21" s="0"/>
      <c r="MDI21" s="0"/>
      <c r="MDJ21" s="0"/>
      <c r="MDK21" s="0"/>
      <c r="MDL21" s="0"/>
      <c r="MDM21" s="0"/>
      <c r="MDN21" s="0"/>
      <c r="MDO21" s="0"/>
      <c r="MDP21" s="0"/>
      <c r="MDQ21" s="0"/>
      <c r="MDR21" s="0"/>
      <c r="MDS21" s="0"/>
      <c r="MDT21" s="0"/>
      <c r="MDU21" s="0"/>
      <c r="MDV21" s="0"/>
      <c r="MDW21" s="0"/>
      <c r="MDX21" s="0"/>
      <c r="MDY21" s="0"/>
      <c r="MDZ21" s="0"/>
      <c r="MEA21" s="0"/>
      <c r="MEB21" s="0"/>
      <c r="MEC21" s="0"/>
      <c r="MED21" s="0"/>
      <c r="MEE21" s="0"/>
      <c r="MEF21" s="0"/>
      <c r="MEG21" s="0"/>
      <c r="MEH21" s="0"/>
      <c r="MEI21" s="0"/>
      <c r="MEJ21" s="0"/>
      <c r="MEK21" s="0"/>
      <c r="MEL21" s="0"/>
      <c r="MEM21" s="0"/>
      <c r="MEN21" s="0"/>
      <c r="MEO21" s="0"/>
      <c r="MEP21" s="0"/>
      <c r="MEQ21" s="0"/>
      <c r="MER21" s="0"/>
      <c r="MES21" s="0"/>
      <c r="MET21" s="0"/>
      <c r="MEU21" s="0"/>
      <c r="MEV21" s="0"/>
      <c r="MEW21" s="0"/>
      <c r="MEX21" s="0"/>
      <c r="MEY21" s="0"/>
      <c r="MEZ21" s="0"/>
      <c r="MFA21" s="0"/>
      <c r="MFB21" s="0"/>
      <c r="MFC21" s="0"/>
      <c r="MFD21" s="0"/>
      <c r="MFE21" s="0"/>
      <c r="MFF21" s="0"/>
      <c r="MFG21" s="0"/>
      <c r="MFH21" s="0"/>
      <c r="MFI21" s="0"/>
      <c r="MFJ21" s="0"/>
      <c r="MFK21" s="0"/>
      <c r="MFL21" s="0"/>
      <c r="MFM21" s="0"/>
      <c r="MFN21" s="0"/>
      <c r="MFO21" s="0"/>
      <c r="MFP21" s="0"/>
      <c r="MFQ21" s="0"/>
      <c r="MFR21" s="0"/>
      <c r="MFS21" s="0"/>
      <c r="MFT21" s="0"/>
      <c r="MFU21" s="0"/>
      <c r="MFV21" s="0"/>
      <c r="MFW21" s="0"/>
      <c r="MFX21" s="0"/>
      <c r="MFY21" s="0"/>
      <c r="MFZ21" s="0"/>
      <c r="MGA21" s="0"/>
      <c r="MGB21" s="0"/>
      <c r="MGC21" s="0"/>
      <c r="MGD21" s="0"/>
      <c r="MGE21" s="0"/>
      <c r="MGF21" s="0"/>
      <c r="MGG21" s="0"/>
      <c r="MGH21" s="0"/>
      <c r="MGI21" s="0"/>
      <c r="MGJ21" s="0"/>
      <c r="MGK21" s="0"/>
      <c r="MGL21" s="0"/>
      <c r="MGM21" s="0"/>
      <c r="MGN21" s="0"/>
      <c r="MGO21" s="0"/>
      <c r="MGP21" s="0"/>
      <c r="MGQ21" s="0"/>
      <c r="MGR21" s="0"/>
      <c r="MGS21" s="0"/>
      <c r="MGT21" s="0"/>
      <c r="MGU21" s="0"/>
      <c r="MGV21" s="0"/>
      <c r="MGW21" s="0"/>
      <c r="MGX21" s="0"/>
      <c r="MGY21" s="0"/>
      <c r="MGZ21" s="0"/>
      <c r="MHA21" s="0"/>
      <c r="MHB21" s="0"/>
      <c r="MHC21" s="0"/>
      <c r="MHD21" s="0"/>
      <c r="MHE21" s="0"/>
      <c r="MHF21" s="0"/>
      <c r="MHG21" s="0"/>
      <c r="MHH21" s="0"/>
      <c r="MHI21" s="0"/>
      <c r="MHJ21" s="0"/>
      <c r="MHK21" s="0"/>
      <c r="MHL21" s="0"/>
      <c r="MHM21" s="0"/>
      <c r="MHN21" s="0"/>
      <c r="MHO21" s="0"/>
      <c r="MHP21" s="0"/>
      <c r="MHQ21" s="0"/>
      <c r="MHR21" s="0"/>
      <c r="MHS21" s="0"/>
      <c r="MHT21" s="0"/>
      <c r="MHU21" s="0"/>
      <c r="MHV21" s="0"/>
      <c r="MHW21" s="0"/>
      <c r="MHX21" s="0"/>
      <c r="MHY21" s="0"/>
      <c r="MHZ21" s="0"/>
      <c r="MIA21" s="0"/>
      <c r="MIB21" s="0"/>
      <c r="MIC21" s="0"/>
      <c r="MID21" s="0"/>
      <c r="MIE21" s="0"/>
      <c r="MIF21" s="0"/>
      <c r="MIG21" s="0"/>
      <c r="MIH21" s="0"/>
      <c r="MII21" s="0"/>
      <c r="MIJ21" s="0"/>
      <c r="MIK21" s="0"/>
      <c r="MIL21" s="0"/>
      <c r="MIM21" s="0"/>
      <c r="MIN21" s="0"/>
      <c r="MIO21" s="0"/>
      <c r="MIP21" s="0"/>
      <c r="MIQ21" s="0"/>
      <c r="MIR21" s="0"/>
      <c r="MIS21" s="0"/>
      <c r="MIT21" s="0"/>
      <c r="MIU21" s="0"/>
      <c r="MIV21" s="0"/>
      <c r="MIW21" s="0"/>
      <c r="MIX21" s="0"/>
      <c r="MIY21" s="0"/>
      <c r="MIZ21" s="0"/>
      <c r="MJA21" s="0"/>
      <c r="MJB21" s="0"/>
      <c r="MJC21" s="0"/>
      <c r="MJD21" s="0"/>
      <c r="MJE21" s="0"/>
      <c r="MJF21" s="0"/>
      <c r="MJG21" s="0"/>
      <c r="MJH21" s="0"/>
      <c r="MJI21" s="0"/>
      <c r="MJJ21" s="0"/>
      <c r="MJK21" s="0"/>
      <c r="MJL21" s="0"/>
      <c r="MJM21" s="0"/>
      <c r="MJN21" s="0"/>
      <c r="MJO21" s="0"/>
      <c r="MJP21" s="0"/>
      <c r="MJQ21" s="0"/>
      <c r="MJR21" s="0"/>
      <c r="MJS21" s="0"/>
      <c r="MJT21" s="0"/>
      <c r="MJU21" s="0"/>
      <c r="MJV21" s="0"/>
      <c r="MJW21" s="0"/>
      <c r="MJX21" s="0"/>
      <c r="MJY21" s="0"/>
      <c r="MJZ21" s="0"/>
      <c r="MKA21" s="0"/>
      <c r="MKB21" s="0"/>
      <c r="MKC21" s="0"/>
      <c r="MKD21" s="0"/>
      <c r="MKE21" s="0"/>
      <c r="MKF21" s="0"/>
      <c r="MKG21" s="0"/>
      <c r="MKH21" s="0"/>
      <c r="MKI21" s="0"/>
      <c r="MKJ21" s="0"/>
      <c r="MKK21" s="0"/>
      <c r="MKL21" s="0"/>
      <c r="MKM21" s="0"/>
      <c r="MKN21" s="0"/>
      <c r="MKO21" s="0"/>
      <c r="MKP21" s="0"/>
      <c r="MKQ21" s="0"/>
      <c r="MKR21" s="0"/>
      <c r="MKS21" s="0"/>
      <c r="MKT21" s="0"/>
      <c r="MKU21" s="0"/>
      <c r="MKV21" s="0"/>
      <c r="MKW21" s="0"/>
      <c r="MKX21" s="0"/>
      <c r="MKY21" s="0"/>
      <c r="MKZ21" s="0"/>
      <c r="MLA21" s="0"/>
      <c r="MLB21" s="0"/>
      <c r="MLC21" s="0"/>
      <c r="MLD21" s="0"/>
      <c r="MLE21" s="0"/>
      <c r="MLF21" s="0"/>
      <c r="MLG21" s="0"/>
      <c r="MLH21" s="0"/>
      <c r="MLI21" s="0"/>
      <c r="MLJ21" s="0"/>
      <c r="MLK21" s="0"/>
      <c r="MLL21" s="0"/>
      <c r="MLM21" s="0"/>
      <c r="MLN21" s="0"/>
      <c r="MLO21" s="0"/>
      <c r="MLP21" s="0"/>
      <c r="MLQ21" s="0"/>
      <c r="MLR21" s="0"/>
      <c r="MLS21" s="0"/>
      <c r="MLT21" s="0"/>
      <c r="MLU21" s="0"/>
      <c r="MLV21" s="0"/>
      <c r="MLW21" s="0"/>
      <c r="MLX21" s="0"/>
      <c r="MLY21" s="0"/>
      <c r="MLZ21" s="0"/>
      <c r="MMA21" s="0"/>
      <c r="MMB21" s="0"/>
      <c r="MMC21" s="0"/>
      <c r="MMD21" s="0"/>
      <c r="MME21" s="0"/>
      <c r="MMF21" s="0"/>
      <c r="MMG21" s="0"/>
      <c r="MMH21" s="0"/>
      <c r="MMI21" s="0"/>
      <c r="MMJ21" s="0"/>
      <c r="MMK21" s="0"/>
      <c r="MML21" s="0"/>
      <c r="MMM21" s="0"/>
      <c r="MMN21" s="0"/>
      <c r="MMO21" s="0"/>
      <c r="MMP21" s="0"/>
      <c r="MMQ21" s="0"/>
      <c r="MMR21" s="0"/>
      <c r="MMS21" s="0"/>
      <c r="MMT21" s="0"/>
      <c r="MMU21" s="0"/>
      <c r="MMV21" s="0"/>
      <c r="MMW21" s="0"/>
      <c r="MMX21" s="0"/>
      <c r="MMY21" s="0"/>
      <c r="MMZ21" s="0"/>
      <c r="MNA21" s="0"/>
      <c r="MNB21" s="0"/>
      <c r="MNC21" s="0"/>
      <c r="MND21" s="0"/>
      <c r="MNE21" s="0"/>
      <c r="MNF21" s="0"/>
      <c r="MNG21" s="0"/>
      <c r="MNH21" s="0"/>
      <c r="MNI21" s="0"/>
      <c r="MNJ21" s="0"/>
      <c r="MNK21" s="0"/>
      <c r="MNL21" s="0"/>
      <c r="MNM21" s="0"/>
      <c r="MNN21" s="0"/>
      <c r="MNO21" s="0"/>
      <c r="MNP21" s="0"/>
      <c r="MNQ21" s="0"/>
      <c r="MNR21" s="0"/>
      <c r="MNS21" s="0"/>
      <c r="MNT21" s="0"/>
      <c r="MNU21" s="0"/>
      <c r="MNV21" s="0"/>
      <c r="MNW21" s="0"/>
      <c r="MNX21" s="0"/>
      <c r="MNY21" s="0"/>
      <c r="MNZ21" s="0"/>
      <c r="MOA21" s="0"/>
      <c r="MOB21" s="0"/>
      <c r="MOC21" s="0"/>
      <c r="MOD21" s="0"/>
      <c r="MOE21" s="0"/>
      <c r="MOF21" s="0"/>
      <c r="MOG21" s="0"/>
      <c r="MOH21" s="0"/>
      <c r="MOI21" s="0"/>
      <c r="MOJ21" s="0"/>
      <c r="MOK21" s="0"/>
      <c r="MOL21" s="0"/>
      <c r="MOM21" s="0"/>
      <c r="MON21" s="0"/>
      <c r="MOO21" s="0"/>
      <c r="MOP21" s="0"/>
      <c r="MOQ21" s="0"/>
      <c r="MOR21" s="0"/>
      <c r="MOS21" s="0"/>
      <c r="MOT21" s="0"/>
      <c r="MOU21" s="0"/>
      <c r="MOV21" s="0"/>
      <c r="MOW21" s="0"/>
      <c r="MOX21" s="0"/>
      <c r="MOY21" s="0"/>
      <c r="MOZ21" s="0"/>
      <c r="MPA21" s="0"/>
      <c r="MPB21" s="0"/>
      <c r="MPC21" s="0"/>
      <c r="MPD21" s="0"/>
      <c r="MPE21" s="0"/>
      <c r="MPF21" s="0"/>
      <c r="MPG21" s="0"/>
      <c r="MPH21" s="0"/>
      <c r="MPI21" s="0"/>
      <c r="MPJ21" s="0"/>
      <c r="MPK21" s="0"/>
      <c r="MPL21" s="0"/>
      <c r="MPM21" s="0"/>
      <c r="MPN21" s="0"/>
      <c r="MPO21" s="0"/>
      <c r="MPP21" s="0"/>
      <c r="MPQ21" s="0"/>
      <c r="MPR21" s="0"/>
      <c r="MPS21" s="0"/>
      <c r="MPT21" s="0"/>
      <c r="MPU21" s="0"/>
      <c r="MPV21" s="0"/>
      <c r="MPW21" s="0"/>
      <c r="MPX21" s="0"/>
      <c r="MPY21" s="0"/>
      <c r="MPZ21" s="0"/>
      <c r="MQA21" s="0"/>
      <c r="MQB21" s="0"/>
      <c r="MQC21" s="0"/>
      <c r="MQD21" s="0"/>
      <c r="MQE21" s="0"/>
      <c r="MQF21" s="0"/>
      <c r="MQG21" s="0"/>
      <c r="MQH21" s="0"/>
      <c r="MQI21" s="0"/>
      <c r="MQJ21" s="0"/>
      <c r="MQK21" s="0"/>
      <c r="MQL21" s="0"/>
      <c r="MQM21" s="0"/>
      <c r="MQN21" s="0"/>
      <c r="MQO21" s="0"/>
      <c r="MQP21" s="0"/>
      <c r="MQQ21" s="0"/>
      <c r="MQR21" s="0"/>
      <c r="MQS21" s="0"/>
      <c r="MQT21" s="0"/>
      <c r="MQU21" s="0"/>
      <c r="MQV21" s="0"/>
      <c r="MQW21" s="0"/>
      <c r="MQX21" s="0"/>
      <c r="MQY21" s="0"/>
      <c r="MQZ21" s="0"/>
      <c r="MRA21" s="0"/>
      <c r="MRB21" s="0"/>
      <c r="MRC21" s="0"/>
      <c r="MRD21" s="0"/>
      <c r="MRE21" s="0"/>
      <c r="MRF21" s="0"/>
      <c r="MRG21" s="0"/>
      <c r="MRH21" s="0"/>
      <c r="MRI21" s="0"/>
      <c r="MRJ21" s="0"/>
      <c r="MRK21" s="0"/>
      <c r="MRL21" s="0"/>
      <c r="MRM21" s="0"/>
      <c r="MRN21" s="0"/>
      <c r="MRO21" s="0"/>
      <c r="MRP21" s="0"/>
      <c r="MRQ21" s="0"/>
      <c r="MRR21" s="0"/>
      <c r="MRS21" s="0"/>
      <c r="MRT21" s="0"/>
      <c r="MRU21" s="0"/>
      <c r="MRV21" s="0"/>
      <c r="MRW21" s="0"/>
      <c r="MRX21" s="0"/>
      <c r="MRY21" s="0"/>
      <c r="MRZ21" s="0"/>
      <c r="MSA21" s="0"/>
      <c r="MSB21" s="0"/>
      <c r="MSC21" s="0"/>
      <c r="MSD21" s="0"/>
      <c r="MSE21" s="0"/>
      <c r="MSF21" s="0"/>
      <c r="MSG21" s="0"/>
      <c r="MSH21" s="0"/>
      <c r="MSI21" s="0"/>
      <c r="MSJ21" s="0"/>
      <c r="MSK21" s="0"/>
      <c r="MSL21" s="0"/>
      <c r="MSM21" s="0"/>
      <c r="MSN21" s="0"/>
      <c r="MSO21" s="0"/>
      <c r="MSP21" s="0"/>
      <c r="MSQ21" s="0"/>
      <c r="MSR21" s="0"/>
      <c r="MSS21" s="0"/>
      <c r="MST21" s="0"/>
      <c r="MSU21" s="0"/>
      <c r="MSV21" s="0"/>
      <c r="MSW21" s="0"/>
      <c r="MSX21" s="0"/>
      <c r="MSY21" s="0"/>
      <c r="MSZ21" s="0"/>
      <c r="MTA21" s="0"/>
      <c r="MTB21" s="0"/>
      <c r="MTC21" s="0"/>
      <c r="MTD21" s="0"/>
      <c r="MTE21" s="0"/>
      <c r="MTF21" s="0"/>
      <c r="MTG21" s="0"/>
      <c r="MTH21" s="0"/>
      <c r="MTI21" s="0"/>
      <c r="MTJ21" s="0"/>
      <c r="MTK21" s="0"/>
      <c r="MTL21" s="0"/>
      <c r="MTM21" s="0"/>
      <c r="MTN21" s="0"/>
      <c r="MTO21" s="0"/>
      <c r="MTP21" s="0"/>
      <c r="MTQ21" s="0"/>
      <c r="MTR21" s="0"/>
      <c r="MTS21" s="0"/>
      <c r="MTT21" s="0"/>
      <c r="MTU21" s="0"/>
      <c r="MTV21" s="0"/>
      <c r="MTW21" s="0"/>
      <c r="MTX21" s="0"/>
      <c r="MTY21" s="0"/>
      <c r="MTZ21" s="0"/>
      <c r="MUA21" s="0"/>
      <c r="MUB21" s="0"/>
      <c r="MUC21" s="0"/>
      <c r="MUD21" s="0"/>
      <c r="MUE21" s="0"/>
      <c r="MUF21" s="0"/>
      <c r="MUG21" s="0"/>
      <c r="MUH21" s="0"/>
      <c r="MUI21" s="0"/>
      <c r="MUJ21" s="0"/>
      <c r="MUK21" s="0"/>
      <c r="MUL21" s="0"/>
      <c r="MUM21" s="0"/>
      <c r="MUN21" s="0"/>
      <c r="MUO21" s="0"/>
      <c r="MUP21" s="0"/>
      <c r="MUQ21" s="0"/>
      <c r="MUR21" s="0"/>
      <c r="MUS21" s="0"/>
      <c r="MUT21" s="0"/>
      <c r="MUU21" s="0"/>
      <c r="MUV21" s="0"/>
      <c r="MUW21" s="0"/>
      <c r="MUX21" s="0"/>
      <c r="MUY21" s="0"/>
      <c r="MUZ21" s="0"/>
      <c r="MVA21" s="0"/>
      <c r="MVB21" s="0"/>
      <c r="MVC21" s="0"/>
      <c r="MVD21" s="0"/>
      <c r="MVE21" s="0"/>
      <c r="MVF21" s="0"/>
      <c r="MVG21" s="0"/>
      <c r="MVH21" s="0"/>
      <c r="MVI21" s="0"/>
      <c r="MVJ21" s="0"/>
      <c r="MVK21" s="0"/>
      <c r="MVL21" s="0"/>
      <c r="MVM21" s="0"/>
      <c r="MVN21" s="0"/>
      <c r="MVO21" s="0"/>
      <c r="MVP21" s="0"/>
      <c r="MVQ21" s="0"/>
      <c r="MVR21" s="0"/>
      <c r="MVS21" s="0"/>
      <c r="MVT21" s="0"/>
      <c r="MVU21" s="0"/>
      <c r="MVV21" s="0"/>
      <c r="MVW21" s="0"/>
      <c r="MVX21" s="0"/>
      <c r="MVY21" s="0"/>
      <c r="MVZ21" s="0"/>
      <c r="MWA21" s="0"/>
      <c r="MWB21" s="0"/>
      <c r="MWC21" s="0"/>
      <c r="MWD21" s="0"/>
      <c r="MWE21" s="0"/>
      <c r="MWF21" s="0"/>
      <c r="MWG21" s="0"/>
      <c r="MWH21" s="0"/>
      <c r="MWI21" s="0"/>
      <c r="MWJ21" s="0"/>
      <c r="MWK21" s="0"/>
      <c r="MWL21" s="0"/>
      <c r="MWM21" s="0"/>
      <c r="MWN21" s="0"/>
      <c r="MWO21" s="0"/>
      <c r="MWP21" s="0"/>
      <c r="MWQ21" s="0"/>
      <c r="MWR21" s="0"/>
      <c r="MWS21" s="0"/>
      <c r="MWT21" s="0"/>
      <c r="MWU21" s="0"/>
      <c r="MWV21" s="0"/>
      <c r="MWW21" s="0"/>
      <c r="MWX21" s="0"/>
      <c r="MWY21" s="0"/>
      <c r="MWZ21" s="0"/>
      <c r="MXA21" s="0"/>
      <c r="MXB21" s="0"/>
      <c r="MXC21" s="0"/>
      <c r="MXD21" s="0"/>
      <c r="MXE21" s="0"/>
      <c r="MXF21" s="0"/>
      <c r="MXG21" s="0"/>
      <c r="MXH21" s="0"/>
      <c r="MXI21" s="0"/>
      <c r="MXJ21" s="0"/>
      <c r="MXK21" s="0"/>
      <c r="MXL21" s="0"/>
      <c r="MXM21" s="0"/>
      <c r="MXN21" s="0"/>
      <c r="MXO21" s="0"/>
      <c r="MXP21" s="0"/>
      <c r="MXQ21" s="0"/>
      <c r="MXR21" s="0"/>
      <c r="MXS21" s="0"/>
      <c r="MXT21" s="0"/>
      <c r="MXU21" s="0"/>
      <c r="MXV21" s="0"/>
      <c r="MXW21" s="0"/>
      <c r="MXX21" s="0"/>
      <c r="MXY21" s="0"/>
      <c r="MXZ21" s="0"/>
      <c r="MYA21" s="0"/>
      <c r="MYB21" s="0"/>
      <c r="MYC21" s="0"/>
      <c r="MYD21" s="0"/>
      <c r="MYE21" s="0"/>
      <c r="MYF21" s="0"/>
      <c r="MYG21" s="0"/>
      <c r="MYH21" s="0"/>
      <c r="MYI21" s="0"/>
      <c r="MYJ21" s="0"/>
      <c r="MYK21" s="0"/>
      <c r="MYL21" s="0"/>
      <c r="MYM21" s="0"/>
      <c r="MYN21" s="0"/>
      <c r="MYO21" s="0"/>
      <c r="MYP21" s="0"/>
      <c r="MYQ21" s="0"/>
      <c r="MYR21" s="0"/>
      <c r="MYS21" s="0"/>
      <c r="MYT21" s="0"/>
      <c r="MYU21" s="0"/>
      <c r="MYV21" s="0"/>
      <c r="MYW21" s="0"/>
      <c r="MYX21" s="0"/>
      <c r="MYY21" s="0"/>
      <c r="MYZ21" s="0"/>
      <c r="MZA21" s="0"/>
      <c r="MZB21" s="0"/>
      <c r="MZC21" s="0"/>
      <c r="MZD21" s="0"/>
      <c r="MZE21" s="0"/>
      <c r="MZF21" s="0"/>
      <c r="MZG21" s="0"/>
      <c r="MZH21" s="0"/>
      <c r="MZI21" s="0"/>
      <c r="MZJ21" s="0"/>
      <c r="MZK21" s="0"/>
      <c r="MZL21" s="0"/>
      <c r="MZM21" s="0"/>
      <c r="MZN21" s="0"/>
      <c r="MZO21" s="0"/>
      <c r="MZP21" s="0"/>
      <c r="MZQ21" s="0"/>
      <c r="MZR21" s="0"/>
      <c r="MZS21" s="0"/>
      <c r="MZT21" s="0"/>
      <c r="MZU21" s="0"/>
      <c r="MZV21" s="0"/>
      <c r="MZW21" s="0"/>
      <c r="MZX21" s="0"/>
      <c r="MZY21" s="0"/>
      <c r="MZZ21" s="0"/>
      <c r="NAA21" s="0"/>
      <c r="NAB21" s="0"/>
      <c r="NAC21" s="0"/>
      <c r="NAD21" s="0"/>
      <c r="NAE21" s="0"/>
      <c r="NAF21" s="0"/>
      <c r="NAG21" s="0"/>
      <c r="NAH21" s="0"/>
      <c r="NAI21" s="0"/>
      <c r="NAJ21" s="0"/>
      <c r="NAK21" s="0"/>
      <c r="NAL21" s="0"/>
      <c r="NAM21" s="0"/>
      <c r="NAN21" s="0"/>
      <c r="NAO21" s="0"/>
      <c r="NAP21" s="0"/>
      <c r="NAQ21" s="0"/>
      <c r="NAR21" s="0"/>
      <c r="NAS21" s="0"/>
      <c r="NAT21" s="0"/>
      <c r="NAU21" s="0"/>
      <c r="NAV21" s="0"/>
      <c r="NAW21" s="0"/>
      <c r="NAX21" s="0"/>
      <c r="NAY21" s="0"/>
      <c r="NAZ21" s="0"/>
      <c r="NBA21" s="0"/>
      <c r="NBB21" s="0"/>
      <c r="NBC21" s="0"/>
      <c r="NBD21" s="0"/>
      <c r="NBE21" s="0"/>
      <c r="NBF21" s="0"/>
      <c r="NBG21" s="0"/>
      <c r="NBH21" s="0"/>
      <c r="NBI21" s="0"/>
      <c r="NBJ21" s="0"/>
      <c r="NBK21" s="0"/>
      <c r="NBL21" s="0"/>
      <c r="NBM21" s="0"/>
      <c r="NBN21" s="0"/>
      <c r="NBO21" s="0"/>
      <c r="NBP21" s="0"/>
      <c r="NBQ21" s="0"/>
      <c r="NBR21" s="0"/>
      <c r="NBS21" s="0"/>
      <c r="NBT21" s="0"/>
      <c r="NBU21" s="0"/>
      <c r="NBV21" s="0"/>
      <c r="NBW21" s="0"/>
      <c r="NBX21" s="0"/>
      <c r="NBY21" s="0"/>
      <c r="NBZ21" s="0"/>
      <c r="NCA21" s="0"/>
      <c r="NCB21" s="0"/>
      <c r="NCC21" s="0"/>
      <c r="NCD21" s="0"/>
      <c r="NCE21" s="0"/>
      <c r="NCF21" s="0"/>
      <c r="NCG21" s="0"/>
      <c r="NCH21" s="0"/>
      <c r="NCI21" s="0"/>
      <c r="NCJ21" s="0"/>
      <c r="NCK21" s="0"/>
      <c r="NCL21" s="0"/>
      <c r="NCM21" s="0"/>
      <c r="NCN21" s="0"/>
      <c r="NCO21" s="0"/>
      <c r="NCP21" s="0"/>
      <c r="NCQ21" s="0"/>
      <c r="NCR21" s="0"/>
      <c r="NCS21" s="0"/>
      <c r="NCT21" s="0"/>
      <c r="NCU21" s="0"/>
      <c r="NCV21" s="0"/>
      <c r="NCW21" s="0"/>
      <c r="NCX21" s="0"/>
      <c r="NCY21" s="0"/>
      <c r="NCZ21" s="0"/>
      <c r="NDA21" s="0"/>
      <c r="NDB21" s="0"/>
      <c r="NDC21" s="0"/>
      <c r="NDD21" s="0"/>
      <c r="NDE21" s="0"/>
      <c r="NDF21" s="0"/>
      <c r="NDG21" s="0"/>
      <c r="NDH21" s="0"/>
      <c r="NDI21" s="0"/>
      <c r="NDJ21" s="0"/>
      <c r="NDK21" s="0"/>
      <c r="NDL21" s="0"/>
      <c r="NDM21" s="0"/>
      <c r="NDN21" s="0"/>
      <c r="NDO21" s="0"/>
      <c r="NDP21" s="0"/>
      <c r="NDQ21" s="0"/>
      <c r="NDR21" s="0"/>
      <c r="NDS21" s="0"/>
      <c r="NDT21" s="0"/>
      <c r="NDU21" s="0"/>
      <c r="NDV21" s="0"/>
      <c r="NDW21" s="0"/>
      <c r="NDX21" s="0"/>
      <c r="NDY21" s="0"/>
      <c r="NDZ21" s="0"/>
      <c r="NEA21" s="0"/>
      <c r="NEB21" s="0"/>
      <c r="NEC21" s="0"/>
      <c r="NED21" s="0"/>
      <c r="NEE21" s="0"/>
      <c r="NEF21" s="0"/>
      <c r="NEG21" s="0"/>
      <c r="NEH21" s="0"/>
      <c r="NEI21" s="0"/>
      <c r="NEJ21" s="0"/>
      <c r="NEK21" s="0"/>
      <c r="NEL21" s="0"/>
      <c r="NEM21" s="0"/>
      <c r="NEN21" s="0"/>
      <c r="NEO21" s="0"/>
      <c r="NEP21" s="0"/>
      <c r="NEQ21" s="0"/>
      <c r="NER21" s="0"/>
      <c r="NES21" s="0"/>
      <c r="NET21" s="0"/>
      <c r="NEU21" s="0"/>
      <c r="NEV21" s="0"/>
      <c r="NEW21" s="0"/>
      <c r="NEX21" s="0"/>
      <c r="NEY21" s="0"/>
      <c r="NEZ21" s="0"/>
      <c r="NFA21" s="0"/>
      <c r="NFB21" s="0"/>
      <c r="NFC21" s="0"/>
      <c r="NFD21" s="0"/>
      <c r="NFE21" s="0"/>
      <c r="NFF21" s="0"/>
      <c r="NFG21" s="0"/>
      <c r="NFH21" s="0"/>
      <c r="NFI21" s="0"/>
      <c r="NFJ21" s="0"/>
      <c r="NFK21" s="0"/>
      <c r="NFL21" s="0"/>
      <c r="NFM21" s="0"/>
      <c r="NFN21" s="0"/>
      <c r="NFO21" s="0"/>
      <c r="NFP21" s="0"/>
      <c r="NFQ21" s="0"/>
      <c r="NFR21" s="0"/>
      <c r="NFS21" s="0"/>
      <c r="NFT21" s="0"/>
      <c r="NFU21" s="0"/>
      <c r="NFV21" s="0"/>
      <c r="NFW21" s="0"/>
      <c r="NFX21" s="0"/>
      <c r="NFY21" s="0"/>
      <c r="NFZ21" s="0"/>
      <c r="NGA21" s="0"/>
      <c r="NGB21" s="0"/>
      <c r="NGC21" s="0"/>
      <c r="NGD21" s="0"/>
      <c r="NGE21" s="0"/>
      <c r="NGF21" s="0"/>
      <c r="NGG21" s="0"/>
      <c r="NGH21" s="0"/>
      <c r="NGI21" s="0"/>
      <c r="NGJ21" s="0"/>
      <c r="NGK21" s="0"/>
      <c r="NGL21" s="0"/>
      <c r="NGM21" s="0"/>
      <c r="NGN21" s="0"/>
      <c r="NGO21" s="0"/>
      <c r="NGP21" s="0"/>
      <c r="NGQ21" s="0"/>
      <c r="NGR21" s="0"/>
      <c r="NGS21" s="0"/>
      <c r="NGT21" s="0"/>
      <c r="NGU21" s="0"/>
      <c r="NGV21" s="0"/>
      <c r="NGW21" s="0"/>
      <c r="NGX21" s="0"/>
      <c r="NGY21" s="0"/>
      <c r="NGZ21" s="0"/>
      <c r="NHA21" s="0"/>
      <c r="NHB21" s="0"/>
      <c r="NHC21" s="0"/>
      <c r="NHD21" s="0"/>
      <c r="NHE21" s="0"/>
      <c r="NHF21" s="0"/>
      <c r="NHG21" s="0"/>
      <c r="NHH21" s="0"/>
      <c r="NHI21" s="0"/>
      <c r="NHJ21" s="0"/>
      <c r="NHK21" s="0"/>
      <c r="NHL21" s="0"/>
      <c r="NHM21" s="0"/>
      <c r="NHN21" s="0"/>
      <c r="NHO21" s="0"/>
      <c r="NHP21" s="0"/>
      <c r="NHQ21" s="0"/>
      <c r="NHR21" s="0"/>
      <c r="NHS21" s="0"/>
      <c r="NHT21" s="0"/>
      <c r="NHU21" s="0"/>
      <c r="NHV21" s="0"/>
      <c r="NHW21" s="0"/>
      <c r="NHX21" s="0"/>
      <c r="NHY21" s="0"/>
      <c r="NHZ21" s="0"/>
      <c r="NIA21" s="0"/>
      <c r="NIB21" s="0"/>
      <c r="NIC21" s="0"/>
      <c r="NID21" s="0"/>
      <c r="NIE21" s="0"/>
      <c r="NIF21" s="0"/>
      <c r="NIG21" s="0"/>
      <c r="NIH21" s="0"/>
      <c r="NII21" s="0"/>
      <c r="NIJ21" s="0"/>
      <c r="NIK21" s="0"/>
      <c r="NIL21" s="0"/>
      <c r="NIM21" s="0"/>
      <c r="NIN21" s="0"/>
      <c r="NIO21" s="0"/>
      <c r="NIP21" s="0"/>
      <c r="NIQ21" s="0"/>
      <c r="NIR21" s="0"/>
      <c r="NIS21" s="0"/>
      <c r="NIT21" s="0"/>
      <c r="NIU21" s="0"/>
      <c r="NIV21" s="0"/>
      <c r="NIW21" s="0"/>
      <c r="NIX21" s="0"/>
      <c r="NIY21" s="0"/>
      <c r="NIZ21" s="0"/>
      <c r="NJA21" s="0"/>
      <c r="NJB21" s="0"/>
      <c r="NJC21" s="0"/>
      <c r="NJD21" s="0"/>
      <c r="NJE21" s="0"/>
      <c r="NJF21" s="0"/>
      <c r="NJG21" s="0"/>
      <c r="NJH21" s="0"/>
      <c r="NJI21" s="0"/>
      <c r="NJJ21" s="0"/>
      <c r="NJK21" s="0"/>
      <c r="NJL21" s="0"/>
      <c r="NJM21" s="0"/>
      <c r="NJN21" s="0"/>
      <c r="NJO21" s="0"/>
      <c r="NJP21" s="0"/>
      <c r="NJQ21" s="0"/>
      <c r="NJR21" s="0"/>
      <c r="NJS21" s="0"/>
      <c r="NJT21" s="0"/>
      <c r="NJU21" s="0"/>
      <c r="NJV21" s="0"/>
      <c r="NJW21" s="0"/>
      <c r="NJX21" s="0"/>
      <c r="NJY21" s="0"/>
      <c r="NJZ21" s="0"/>
      <c r="NKA21" s="0"/>
      <c r="NKB21" s="0"/>
      <c r="NKC21" s="0"/>
      <c r="NKD21" s="0"/>
      <c r="NKE21" s="0"/>
      <c r="NKF21" s="0"/>
      <c r="NKG21" s="0"/>
      <c r="NKH21" s="0"/>
      <c r="NKI21" s="0"/>
      <c r="NKJ21" s="0"/>
      <c r="NKK21" s="0"/>
      <c r="NKL21" s="0"/>
      <c r="NKM21" s="0"/>
      <c r="NKN21" s="0"/>
      <c r="NKO21" s="0"/>
      <c r="NKP21" s="0"/>
      <c r="NKQ21" s="0"/>
      <c r="NKR21" s="0"/>
      <c r="NKS21" s="0"/>
      <c r="NKT21" s="0"/>
      <c r="NKU21" s="0"/>
      <c r="NKV21" s="0"/>
      <c r="NKW21" s="0"/>
      <c r="NKX21" s="0"/>
      <c r="NKY21" s="0"/>
      <c r="NKZ21" s="0"/>
      <c r="NLA21" s="0"/>
      <c r="NLB21" s="0"/>
      <c r="NLC21" s="0"/>
      <c r="NLD21" s="0"/>
      <c r="NLE21" s="0"/>
      <c r="NLF21" s="0"/>
      <c r="NLG21" s="0"/>
      <c r="NLH21" s="0"/>
      <c r="NLI21" s="0"/>
      <c r="NLJ21" s="0"/>
      <c r="NLK21" s="0"/>
      <c r="NLL21" s="0"/>
      <c r="NLM21" s="0"/>
      <c r="NLN21" s="0"/>
      <c r="NLO21" s="0"/>
      <c r="NLP21" s="0"/>
      <c r="NLQ21" s="0"/>
      <c r="NLR21" s="0"/>
      <c r="NLS21" s="0"/>
      <c r="NLT21" s="0"/>
      <c r="NLU21" s="0"/>
      <c r="NLV21" s="0"/>
      <c r="NLW21" s="0"/>
      <c r="NLX21" s="0"/>
      <c r="NLY21" s="0"/>
      <c r="NLZ21" s="0"/>
      <c r="NMA21" s="0"/>
      <c r="NMB21" s="0"/>
      <c r="NMC21" s="0"/>
      <c r="NMD21" s="0"/>
      <c r="NME21" s="0"/>
      <c r="NMF21" s="0"/>
      <c r="NMG21" s="0"/>
      <c r="NMH21" s="0"/>
      <c r="NMI21" s="0"/>
      <c r="NMJ21" s="0"/>
      <c r="NMK21" s="0"/>
      <c r="NML21" s="0"/>
      <c r="NMM21" s="0"/>
      <c r="NMN21" s="0"/>
      <c r="NMO21" s="0"/>
      <c r="NMP21" s="0"/>
      <c r="NMQ21" s="0"/>
      <c r="NMR21" s="0"/>
      <c r="NMS21" s="0"/>
      <c r="NMT21" s="0"/>
      <c r="NMU21" s="0"/>
      <c r="NMV21" s="0"/>
      <c r="NMW21" s="0"/>
      <c r="NMX21" s="0"/>
      <c r="NMY21" s="0"/>
      <c r="NMZ21" s="0"/>
      <c r="NNA21" s="0"/>
      <c r="NNB21" s="0"/>
      <c r="NNC21" s="0"/>
      <c r="NND21" s="0"/>
      <c r="NNE21" s="0"/>
      <c r="NNF21" s="0"/>
      <c r="NNG21" s="0"/>
      <c r="NNH21" s="0"/>
      <c r="NNI21" s="0"/>
      <c r="NNJ21" s="0"/>
      <c r="NNK21" s="0"/>
      <c r="NNL21" s="0"/>
      <c r="NNM21" s="0"/>
      <c r="NNN21" s="0"/>
      <c r="NNO21" s="0"/>
      <c r="NNP21" s="0"/>
      <c r="NNQ21" s="0"/>
      <c r="NNR21" s="0"/>
      <c r="NNS21" s="0"/>
      <c r="NNT21" s="0"/>
      <c r="NNU21" s="0"/>
      <c r="NNV21" s="0"/>
      <c r="NNW21" s="0"/>
      <c r="NNX21" s="0"/>
      <c r="NNY21" s="0"/>
      <c r="NNZ21" s="0"/>
      <c r="NOA21" s="0"/>
      <c r="NOB21" s="0"/>
      <c r="NOC21" s="0"/>
      <c r="NOD21" s="0"/>
      <c r="NOE21" s="0"/>
      <c r="NOF21" s="0"/>
      <c r="NOG21" s="0"/>
      <c r="NOH21" s="0"/>
      <c r="NOI21" s="0"/>
      <c r="NOJ21" s="0"/>
      <c r="NOK21" s="0"/>
      <c r="NOL21" s="0"/>
      <c r="NOM21" s="0"/>
      <c r="NON21" s="0"/>
      <c r="NOO21" s="0"/>
      <c r="NOP21" s="0"/>
      <c r="NOQ21" s="0"/>
      <c r="NOR21" s="0"/>
      <c r="NOS21" s="0"/>
      <c r="NOT21" s="0"/>
      <c r="NOU21" s="0"/>
      <c r="NOV21" s="0"/>
      <c r="NOW21" s="0"/>
      <c r="NOX21" s="0"/>
      <c r="NOY21" s="0"/>
      <c r="NOZ21" s="0"/>
      <c r="NPA21" s="0"/>
      <c r="NPB21" s="0"/>
      <c r="NPC21" s="0"/>
      <c r="NPD21" s="0"/>
      <c r="NPE21" s="0"/>
      <c r="NPF21" s="0"/>
      <c r="NPG21" s="0"/>
      <c r="NPH21" s="0"/>
      <c r="NPI21" s="0"/>
      <c r="NPJ21" s="0"/>
      <c r="NPK21" s="0"/>
      <c r="NPL21" s="0"/>
      <c r="NPM21" s="0"/>
      <c r="NPN21" s="0"/>
      <c r="NPO21" s="0"/>
      <c r="NPP21" s="0"/>
      <c r="NPQ21" s="0"/>
      <c r="NPR21" s="0"/>
      <c r="NPS21" s="0"/>
      <c r="NPT21" s="0"/>
      <c r="NPU21" s="0"/>
      <c r="NPV21" s="0"/>
      <c r="NPW21" s="0"/>
      <c r="NPX21" s="0"/>
      <c r="NPY21" s="0"/>
      <c r="NPZ21" s="0"/>
      <c r="NQA21" s="0"/>
      <c r="NQB21" s="0"/>
      <c r="NQC21" s="0"/>
      <c r="NQD21" s="0"/>
      <c r="NQE21" s="0"/>
      <c r="NQF21" s="0"/>
      <c r="NQG21" s="0"/>
      <c r="NQH21" s="0"/>
      <c r="NQI21" s="0"/>
      <c r="NQJ21" s="0"/>
      <c r="NQK21" s="0"/>
      <c r="NQL21" s="0"/>
      <c r="NQM21" s="0"/>
      <c r="NQN21" s="0"/>
      <c r="NQO21" s="0"/>
      <c r="NQP21" s="0"/>
      <c r="NQQ21" s="0"/>
      <c r="NQR21" s="0"/>
      <c r="NQS21" s="0"/>
      <c r="NQT21" s="0"/>
      <c r="NQU21" s="0"/>
      <c r="NQV21" s="0"/>
      <c r="NQW21" s="0"/>
      <c r="NQX21" s="0"/>
      <c r="NQY21" s="0"/>
      <c r="NQZ21" s="0"/>
      <c r="NRA21" s="0"/>
      <c r="NRB21" s="0"/>
      <c r="NRC21" s="0"/>
      <c r="NRD21" s="0"/>
      <c r="NRE21" s="0"/>
      <c r="NRF21" s="0"/>
      <c r="NRG21" s="0"/>
      <c r="NRH21" s="0"/>
      <c r="NRI21" s="0"/>
      <c r="NRJ21" s="0"/>
      <c r="NRK21" s="0"/>
      <c r="NRL21" s="0"/>
      <c r="NRM21" s="0"/>
      <c r="NRN21" s="0"/>
      <c r="NRO21" s="0"/>
      <c r="NRP21" s="0"/>
      <c r="NRQ21" s="0"/>
      <c r="NRR21" s="0"/>
      <c r="NRS21" s="0"/>
      <c r="NRT21" s="0"/>
      <c r="NRU21" s="0"/>
      <c r="NRV21" s="0"/>
      <c r="NRW21" s="0"/>
      <c r="NRX21" s="0"/>
      <c r="NRY21" s="0"/>
      <c r="NRZ21" s="0"/>
      <c r="NSA21" s="0"/>
      <c r="NSB21" s="0"/>
      <c r="NSC21" s="0"/>
      <c r="NSD21" s="0"/>
      <c r="NSE21" s="0"/>
      <c r="NSF21" s="0"/>
      <c r="NSG21" s="0"/>
      <c r="NSH21" s="0"/>
      <c r="NSI21" s="0"/>
      <c r="NSJ21" s="0"/>
      <c r="NSK21" s="0"/>
      <c r="NSL21" s="0"/>
      <c r="NSM21" s="0"/>
      <c r="NSN21" s="0"/>
      <c r="NSO21" s="0"/>
      <c r="NSP21" s="0"/>
      <c r="NSQ21" s="0"/>
      <c r="NSR21" s="0"/>
      <c r="NSS21" s="0"/>
      <c r="NST21" s="0"/>
      <c r="NSU21" s="0"/>
      <c r="NSV21" s="0"/>
      <c r="NSW21" s="0"/>
      <c r="NSX21" s="0"/>
      <c r="NSY21" s="0"/>
      <c r="NSZ21" s="0"/>
      <c r="NTA21" s="0"/>
      <c r="NTB21" s="0"/>
      <c r="NTC21" s="0"/>
      <c r="NTD21" s="0"/>
      <c r="NTE21" s="0"/>
      <c r="NTF21" s="0"/>
      <c r="NTG21" s="0"/>
      <c r="NTH21" s="0"/>
      <c r="NTI21" s="0"/>
      <c r="NTJ21" s="0"/>
      <c r="NTK21" s="0"/>
      <c r="NTL21" s="0"/>
      <c r="NTM21" s="0"/>
      <c r="NTN21" s="0"/>
      <c r="NTO21" s="0"/>
      <c r="NTP21" s="0"/>
      <c r="NTQ21" s="0"/>
      <c r="NTR21" s="0"/>
      <c r="NTS21" s="0"/>
      <c r="NTT21" s="0"/>
      <c r="NTU21" s="0"/>
      <c r="NTV21" s="0"/>
      <c r="NTW21" s="0"/>
      <c r="NTX21" s="0"/>
      <c r="NTY21" s="0"/>
      <c r="NTZ21" s="0"/>
      <c r="NUA21" s="0"/>
      <c r="NUB21" s="0"/>
      <c r="NUC21" s="0"/>
      <c r="NUD21" s="0"/>
      <c r="NUE21" s="0"/>
      <c r="NUF21" s="0"/>
      <c r="NUG21" s="0"/>
      <c r="NUH21" s="0"/>
      <c r="NUI21" s="0"/>
      <c r="NUJ21" s="0"/>
      <c r="NUK21" s="0"/>
      <c r="NUL21" s="0"/>
      <c r="NUM21" s="0"/>
      <c r="NUN21" s="0"/>
      <c r="NUO21" s="0"/>
      <c r="NUP21" s="0"/>
      <c r="NUQ21" s="0"/>
      <c r="NUR21" s="0"/>
      <c r="NUS21" s="0"/>
      <c r="NUT21" s="0"/>
      <c r="NUU21" s="0"/>
      <c r="NUV21" s="0"/>
      <c r="NUW21" s="0"/>
      <c r="NUX21" s="0"/>
      <c r="NUY21" s="0"/>
      <c r="NUZ21" s="0"/>
      <c r="NVA21" s="0"/>
      <c r="NVB21" s="0"/>
      <c r="NVC21" s="0"/>
      <c r="NVD21" s="0"/>
      <c r="NVE21" s="0"/>
      <c r="NVF21" s="0"/>
      <c r="NVG21" s="0"/>
      <c r="NVH21" s="0"/>
      <c r="NVI21" s="0"/>
      <c r="NVJ21" s="0"/>
      <c r="NVK21" s="0"/>
      <c r="NVL21" s="0"/>
      <c r="NVM21" s="0"/>
      <c r="NVN21" s="0"/>
      <c r="NVO21" s="0"/>
      <c r="NVP21" s="0"/>
      <c r="NVQ21" s="0"/>
      <c r="NVR21" s="0"/>
      <c r="NVS21" s="0"/>
      <c r="NVT21" s="0"/>
      <c r="NVU21" s="0"/>
      <c r="NVV21" s="0"/>
      <c r="NVW21" s="0"/>
      <c r="NVX21" s="0"/>
      <c r="NVY21" s="0"/>
      <c r="NVZ21" s="0"/>
      <c r="NWA21" s="0"/>
      <c r="NWB21" s="0"/>
      <c r="NWC21" s="0"/>
      <c r="NWD21" s="0"/>
      <c r="NWE21" s="0"/>
      <c r="NWF21" s="0"/>
      <c r="NWG21" s="0"/>
      <c r="NWH21" s="0"/>
      <c r="NWI21" s="0"/>
      <c r="NWJ21" s="0"/>
      <c r="NWK21" s="0"/>
      <c r="NWL21" s="0"/>
      <c r="NWM21" s="0"/>
      <c r="NWN21" s="0"/>
      <c r="NWO21" s="0"/>
      <c r="NWP21" s="0"/>
      <c r="NWQ21" s="0"/>
      <c r="NWR21" s="0"/>
      <c r="NWS21" s="0"/>
      <c r="NWT21" s="0"/>
      <c r="NWU21" s="0"/>
      <c r="NWV21" s="0"/>
      <c r="NWW21" s="0"/>
      <c r="NWX21" s="0"/>
      <c r="NWY21" s="0"/>
      <c r="NWZ21" s="0"/>
      <c r="NXA21" s="0"/>
      <c r="NXB21" s="0"/>
      <c r="NXC21" s="0"/>
      <c r="NXD21" s="0"/>
      <c r="NXE21" s="0"/>
      <c r="NXF21" s="0"/>
      <c r="NXG21" s="0"/>
      <c r="NXH21" s="0"/>
      <c r="NXI21" s="0"/>
      <c r="NXJ21" s="0"/>
      <c r="NXK21" s="0"/>
      <c r="NXL21" s="0"/>
      <c r="NXM21" s="0"/>
      <c r="NXN21" s="0"/>
      <c r="NXO21" s="0"/>
      <c r="NXP21" s="0"/>
      <c r="NXQ21" s="0"/>
      <c r="NXR21" s="0"/>
      <c r="NXS21" s="0"/>
      <c r="NXT21" s="0"/>
      <c r="NXU21" s="0"/>
      <c r="NXV21" s="0"/>
      <c r="NXW21" s="0"/>
      <c r="NXX21" s="0"/>
      <c r="NXY21" s="0"/>
      <c r="NXZ21" s="0"/>
      <c r="NYA21" s="0"/>
      <c r="NYB21" s="0"/>
      <c r="NYC21" s="0"/>
      <c r="NYD21" s="0"/>
      <c r="NYE21" s="0"/>
      <c r="NYF21" s="0"/>
      <c r="NYG21" s="0"/>
      <c r="NYH21" s="0"/>
      <c r="NYI21" s="0"/>
      <c r="NYJ21" s="0"/>
      <c r="NYK21" s="0"/>
      <c r="NYL21" s="0"/>
      <c r="NYM21" s="0"/>
      <c r="NYN21" s="0"/>
      <c r="NYO21" s="0"/>
      <c r="NYP21" s="0"/>
      <c r="NYQ21" s="0"/>
      <c r="NYR21" s="0"/>
      <c r="NYS21" s="0"/>
      <c r="NYT21" s="0"/>
      <c r="NYU21" s="0"/>
      <c r="NYV21" s="0"/>
      <c r="NYW21" s="0"/>
      <c r="NYX21" s="0"/>
      <c r="NYY21" s="0"/>
      <c r="NYZ21" s="0"/>
      <c r="NZA21" s="0"/>
      <c r="NZB21" s="0"/>
      <c r="NZC21" s="0"/>
      <c r="NZD21" s="0"/>
      <c r="NZE21" s="0"/>
      <c r="NZF21" s="0"/>
      <c r="NZG21" s="0"/>
      <c r="NZH21" s="0"/>
      <c r="NZI21" s="0"/>
      <c r="NZJ21" s="0"/>
      <c r="NZK21" s="0"/>
      <c r="NZL21" s="0"/>
      <c r="NZM21" s="0"/>
      <c r="NZN21" s="0"/>
      <c r="NZO21" s="0"/>
      <c r="NZP21" s="0"/>
      <c r="NZQ21" s="0"/>
      <c r="NZR21" s="0"/>
      <c r="NZS21" s="0"/>
      <c r="NZT21" s="0"/>
      <c r="NZU21" s="0"/>
      <c r="NZV21" s="0"/>
      <c r="NZW21" s="0"/>
      <c r="NZX21" s="0"/>
      <c r="NZY21" s="0"/>
      <c r="NZZ21" s="0"/>
      <c r="OAA21" s="0"/>
      <c r="OAB21" s="0"/>
      <c r="OAC21" s="0"/>
      <c r="OAD21" s="0"/>
      <c r="OAE21" s="0"/>
      <c r="OAF21" s="0"/>
      <c r="OAG21" s="0"/>
      <c r="OAH21" s="0"/>
      <c r="OAI21" s="0"/>
      <c r="OAJ21" s="0"/>
      <c r="OAK21" s="0"/>
      <c r="OAL21" s="0"/>
      <c r="OAM21" s="0"/>
      <c r="OAN21" s="0"/>
      <c r="OAO21" s="0"/>
      <c r="OAP21" s="0"/>
      <c r="OAQ21" s="0"/>
      <c r="OAR21" s="0"/>
      <c r="OAS21" s="0"/>
      <c r="OAT21" s="0"/>
      <c r="OAU21" s="0"/>
      <c r="OAV21" s="0"/>
      <c r="OAW21" s="0"/>
      <c r="OAX21" s="0"/>
      <c r="OAY21" s="0"/>
      <c r="OAZ21" s="0"/>
      <c r="OBA21" s="0"/>
      <c r="OBB21" s="0"/>
      <c r="OBC21" s="0"/>
      <c r="OBD21" s="0"/>
      <c r="OBE21" s="0"/>
      <c r="OBF21" s="0"/>
      <c r="OBG21" s="0"/>
      <c r="OBH21" s="0"/>
      <c r="OBI21" s="0"/>
      <c r="OBJ21" s="0"/>
      <c r="OBK21" s="0"/>
      <c r="OBL21" s="0"/>
      <c r="OBM21" s="0"/>
      <c r="OBN21" s="0"/>
      <c r="OBO21" s="0"/>
      <c r="OBP21" s="0"/>
      <c r="OBQ21" s="0"/>
      <c r="OBR21" s="0"/>
      <c r="OBS21" s="0"/>
      <c r="OBT21" s="0"/>
      <c r="OBU21" s="0"/>
      <c r="OBV21" s="0"/>
      <c r="OBW21" s="0"/>
      <c r="OBX21" s="0"/>
      <c r="OBY21" s="0"/>
      <c r="OBZ21" s="0"/>
      <c r="OCA21" s="0"/>
      <c r="OCB21" s="0"/>
      <c r="OCC21" s="0"/>
      <c r="OCD21" s="0"/>
      <c r="OCE21" s="0"/>
      <c r="OCF21" s="0"/>
      <c r="OCG21" s="0"/>
      <c r="OCH21" s="0"/>
      <c r="OCI21" s="0"/>
      <c r="OCJ21" s="0"/>
      <c r="OCK21" s="0"/>
      <c r="OCL21" s="0"/>
      <c r="OCM21" s="0"/>
      <c r="OCN21" s="0"/>
      <c r="OCO21" s="0"/>
      <c r="OCP21" s="0"/>
      <c r="OCQ21" s="0"/>
      <c r="OCR21" s="0"/>
      <c r="OCS21" s="0"/>
      <c r="OCT21" s="0"/>
      <c r="OCU21" s="0"/>
      <c r="OCV21" s="0"/>
      <c r="OCW21" s="0"/>
      <c r="OCX21" s="0"/>
      <c r="OCY21" s="0"/>
      <c r="OCZ21" s="0"/>
      <c r="ODA21" s="0"/>
      <c r="ODB21" s="0"/>
      <c r="ODC21" s="0"/>
      <c r="ODD21" s="0"/>
      <c r="ODE21" s="0"/>
      <c r="ODF21" s="0"/>
      <c r="ODG21" s="0"/>
      <c r="ODH21" s="0"/>
      <c r="ODI21" s="0"/>
      <c r="ODJ21" s="0"/>
      <c r="ODK21" s="0"/>
      <c r="ODL21" s="0"/>
      <c r="ODM21" s="0"/>
      <c r="ODN21" s="0"/>
      <c r="ODO21" s="0"/>
      <c r="ODP21" s="0"/>
      <c r="ODQ21" s="0"/>
      <c r="ODR21" s="0"/>
      <c r="ODS21" s="0"/>
      <c r="ODT21" s="0"/>
      <c r="ODU21" s="0"/>
      <c r="ODV21" s="0"/>
      <c r="ODW21" s="0"/>
      <c r="ODX21" s="0"/>
      <c r="ODY21" s="0"/>
      <c r="ODZ21" s="0"/>
      <c r="OEA21" s="0"/>
      <c r="OEB21" s="0"/>
      <c r="OEC21" s="0"/>
      <c r="OED21" s="0"/>
      <c r="OEE21" s="0"/>
      <c r="OEF21" s="0"/>
      <c r="OEG21" s="0"/>
      <c r="OEH21" s="0"/>
      <c r="OEI21" s="0"/>
      <c r="OEJ21" s="0"/>
      <c r="OEK21" s="0"/>
      <c r="OEL21" s="0"/>
      <c r="OEM21" s="0"/>
      <c r="OEN21" s="0"/>
      <c r="OEO21" s="0"/>
      <c r="OEP21" s="0"/>
      <c r="OEQ21" s="0"/>
      <c r="OER21" s="0"/>
      <c r="OES21" s="0"/>
      <c r="OET21" s="0"/>
      <c r="OEU21" s="0"/>
      <c r="OEV21" s="0"/>
      <c r="OEW21" s="0"/>
      <c r="OEX21" s="0"/>
      <c r="OEY21" s="0"/>
      <c r="OEZ21" s="0"/>
      <c r="OFA21" s="0"/>
      <c r="OFB21" s="0"/>
      <c r="OFC21" s="0"/>
      <c r="OFD21" s="0"/>
      <c r="OFE21" s="0"/>
      <c r="OFF21" s="0"/>
      <c r="OFG21" s="0"/>
      <c r="OFH21" s="0"/>
      <c r="OFI21" s="0"/>
      <c r="OFJ21" s="0"/>
      <c r="OFK21" s="0"/>
      <c r="OFL21" s="0"/>
      <c r="OFM21" s="0"/>
      <c r="OFN21" s="0"/>
      <c r="OFO21" s="0"/>
      <c r="OFP21" s="0"/>
      <c r="OFQ21" s="0"/>
      <c r="OFR21" s="0"/>
      <c r="OFS21" s="0"/>
      <c r="OFT21" s="0"/>
      <c r="OFU21" s="0"/>
      <c r="OFV21" s="0"/>
      <c r="OFW21" s="0"/>
      <c r="OFX21" s="0"/>
      <c r="OFY21" s="0"/>
      <c r="OFZ21" s="0"/>
      <c r="OGA21" s="0"/>
      <c r="OGB21" s="0"/>
      <c r="OGC21" s="0"/>
      <c r="OGD21" s="0"/>
      <c r="OGE21" s="0"/>
      <c r="OGF21" s="0"/>
      <c r="OGG21" s="0"/>
      <c r="OGH21" s="0"/>
      <c r="OGI21" s="0"/>
      <c r="OGJ21" s="0"/>
      <c r="OGK21" s="0"/>
      <c r="OGL21" s="0"/>
      <c r="OGM21" s="0"/>
      <c r="OGN21" s="0"/>
      <c r="OGO21" s="0"/>
      <c r="OGP21" s="0"/>
      <c r="OGQ21" s="0"/>
      <c r="OGR21" s="0"/>
      <c r="OGS21" s="0"/>
      <c r="OGT21" s="0"/>
      <c r="OGU21" s="0"/>
      <c r="OGV21" s="0"/>
      <c r="OGW21" s="0"/>
      <c r="OGX21" s="0"/>
      <c r="OGY21" s="0"/>
      <c r="OGZ21" s="0"/>
      <c r="OHA21" s="0"/>
      <c r="OHB21" s="0"/>
      <c r="OHC21" s="0"/>
      <c r="OHD21" s="0"/>
      <c r="OHE21" s="0"/>
      <c r="OHF21" s="0"/>
      <c r="OHG21" s="0"/>
      <c r="OHH21" s="0"/>
      <c r="OHI21" s="0"/>
      <c r="OHJ21" s="0"/>
      <c r="OHK21" s="0"/>
      <c r="OHL21" s="0"/>
      <c r="OHM21" s="0"/>
      <c r="OHN21" s="0"/>
      <c r="OHO21" s="0"/>
      <c r="OHP21" s="0"/>
      <c r="OHQ21" s="0"/>
      <c r="OHR21" s="0"/>
      <c r="OHS21" s="0"/>
      <c r="OHT21" s="0"/>
      <c r="OHU21" s="0"/>
      <c r="OHV21" s="0"/>
      <c r="OHW21" s="0"/>
      <c r="OHX21" s="0"/>
      <c r="OHY21" s="0"/>
      <c r="OHZ21" s="0"/>
      <c r="OIA21" s="0"/>
      <c r="OIB21" s="0"/>
      <c r="OIC21" s="0"/>
      <c r="OID21" s="0"/>
      <c r="OIE21" s="0"/>
      <c r="OIF21" s="0"/>
      <c r="OIG21" s="0"/>
      <c r="OIH21" s="0"/>
      <c r="OII21" s="0"/>
      <c r="OIJ21" s="0"/>
      <c r="OIK21" s="0"/>
      <c r="OIL21" s="0"/>
      <c r="OIM21" s="0"/>
      <c r="OIN21" s="0"/>
      <c r="OIO21" s="0"/>
      <c r="OIP21" s="0"/>
      <c r="OIQ21" s="0"/>
      <c r="OIR21" s="0"/>
      <c r="OIS21" s="0"/>
      <c r="OIT21" s="0"/>
      <c r="OIU21" s="0"/>
      <c r="OIV21" s="0"/>
      <c r="OIW21" s="0"/>
      <c r="OIX21" s="0"/>
      <c r="OIY21" s="0"/>
      <c r="OIZ21" s="0"/>
      <c r="OJA21" s="0"/>
      <c r="OJB21" s="0"/>
      <c r="OJC21" s="0"/>
      <c r="OJD21" s="0"/>
      <c r="OJE21" s="0"/>
      <c r="OJF21" s="0"/>
      <c r="OJG21" s="0"/>
      <c r="OJH21" s="0"/>
      <c r="OJI21" s="0"/>
      <c r="OJJ21" s="0"/>
      <c r="OJK21" s="0"/>
      <c r="OJL21" s="0"/>
      <c r="OJM21" s="0"/>
      <c r="OJN21" s="0"/>
      <c r="OJO21" s="0"/>
      <c r="OJP21" s="0"/>
      <c r="OJQ21" s="0"/>
      <c r="OJR21" s="0"/>
      <c r="OJS21" s="0"/>
      <c r="OJT21" s="0"/>
      <c r="OJU21" s="0"/>
      <c r="OJV21" s="0"/>
      <c r="OJW21" s="0"/>
      <c r="OJX21" s="0"/>
      <c r="OJY21" s="0"/>
      <c r="OJZ21" s="0"/>
      <c r="OKA21" s="0"/>
      <c r="OKB21" s="0"/>
      <c r="OKC21" s="0"/>
      <c r="OKD21" s="0"/>
      <c r="OKE21" s="0"/>
      <c r="OKF21" s="0"/>
      <c r="OKG21" s="0"/>
      <c r="OKH21" s="0"/>
      <c r="OKI21" s="0"/>
      <c r="OKJ21" s="0"/>
      <c r="OKK21" s="0"/>
      <c r="OKL21" s="0"/>
      <c r="OKM21" s="0"/>
      <c r="OKN21" s="0"/>
      <c r="OKO21" s="0"/>
      <c r="OKP21" s="0"/>
      <c r="OKQ21" s="0"/>
      <c r="OKR21" s="0"/>
      <c r="OKS21" s="0"/>
      <c r="OKT21" s="0"/>
      <c r="OKU21" s="0"/>
      <c r="OKV21" s="0"/>
      <c r="OKW21" s="0"/>
      <c r="OKX21" s="0"/>
      <c r="OKY21" s="0"/>
      <c r="OKZ21" s="0"/>
      <c r="OLA21" s="0"/>
      <c r="OLB21" s="0"/>
      <c r="OLC21" s="0"/>
      <c r="OLD21" s="0"/>
      <c r="OLE21" s="0"/>
      <c r="OLF21" s="0"/>
      <c r="OLG21" s="0"/>
      <c r="OLH21" s="0"/>
      <c r="OLI21" s="0"/>
      <c r="OLJ21" s="0"/>
      <c r="OLK21" s="0"/>
      <c r="OLL21" s="0"/>
      <c r="OLM21" s="0"/>
      <c r="OLN21" s="0"/>
      <c r="OLO21" s="0"/>
      <c r="OLP21" s="0"/>
      <c r="OLQ21" s="0"/>
      <c r="OLR21" s="0"/>
      <c r="OLS21" s="0"/>
      <c r="OLT21" s="0"/>
      <c r="OLU21" s="0"/>
      <c r="OLV21" s="0"/>
      <c r="OLW21" s="0"/>
      <c r="OLX21" s="0"/>
      <c r="OLY21" s="0"/>
      <c r="OLZ21" s="0"/>
      <c r="OMA21" s="0"/>
      <c r="OMB21" s="0"/>
      <c r="OMC21" s="0"/>
      <c r="OMD21" s="0"/>
      <c r="OME21" s="0"/>
      <c r="OMF21" s="0"/>
      <c r="OMG21" s="0"/>
      <c r="OMH21" s="0"/>
      <c r="OMI21" s="0"/>
      <c r="OMJ21" s="0"/>
      <c r="OMK21" s="0"/>
      <c r="OML21" s="0"/>
      <c r="OMM21" s="0"/>
      <c r="OMN21" s="0"/>
      <c r="OMO21" s="0"/>
      <c r="OMP21" s="0"/>
      <c r="OMQ21" s="0"/>
      <c r="OMR21" s="0"/>
      <c r="OMS21" s="0"/>
      <c r="OMT21" s="0"/>
      <c r="OMU21" s="0"/>
      <c r="OMV21" s="0"/>
      <c r="OMW21" s="0"/>
      <c r="OMX21" s="0"/>
      <c r="OMY21" s="0"/>
      <c r="OMZ21" s="0"/>
      <c r="ONA21" s="0"/>
      <c r="ONB21" s="0"/>
      <c r="ONC21" s="0"/>
      <c r="OND21" s="0"/>
      <c r="ONE21" s="0"/>
      <c r="ONF21" s="0"/>
      <c r="ONG21" s="0"/>
      <c r="ONH21" s="0"/>
      <c r="ONI21" s="0"/>
      <c r="ONJ21" s="0"/>
      <c r="ONK21" s="0"/>
      <c r="ONL21" s="0"/>
      <c r="ONM21" s="0"/>
      <c r="ONN21" s="0"/>
      <c r="ONO21" s="0"/>
      <c r="ONP21" s="0"/>
      <c r="ONQ21" s="0"/>
      <c r="ONR21" s="0"/>
      <c r="ONS21" s="0"/>
      <c r="ONT21" s="0"/>
      <c r="ONU21" s="0"/>
      <c r="ONV21" s="0"/>
      <c r="ONW21" s="0"/>
      <c r="ONX21" s="0"/>
      <c r="ONY21" s="0"/>
      <c r="ONZ21" s="0"/>
      <c r="OOA21" s="0"/>
      <c r="OOB21" s="0"/>
      <c r="OOC21" s="0"/>
      <c r="OOD21" s="0"/>
      <c r="OOE21" s="0"/>
      <c r="OOF21" s="0"/>
      <c r="OOG21" s="0"/>
      <c r="OOH21" s="0"/>
      <c r="OOI21" s="0"/>
      <c r="OOJ21" s="0"/>
      <c r="OOK21" s="0"/>
      <c r="OOL21" s="0"/>
      <c r="OOM21" s="0"/>
      <c r="OON21" s="0"/>
      <c r="OOO21" s="0"/>
      <c r="OOP21" s="0"/>
      <c r="OOQ21" s="0"/>
      <c r="OOR21" s="0"/>
      <c r="OOS21" s="0"/>
      <c r="OOT21" s="0"/>
      <c r="OOU21" s="0"/>
      <c r="OOV21" s="0"/>
      <c r="OOW21" s="0"/>
      <c r="OOX21" s="0"/>
      <c r="OOY21" s="0"/>
      <c r="OOZ21" s="0"/>
      <c r="OPA21" s="0"/>
      <c r="OPB21" s="0"/>
      <c r="OPC21" s="0"/>
      <c r="OPD21" s="0"/>
      <c r="OPE21" s="0"/>
      <c r="OPF21" s="0"/>
      <c r="OPG21" s="0"/>
      <c r="OPH21" s="0"/>
      <c r="OPI21" s="0"/>
      <c r="OPJ21" s="0"/>
      <c r="OPK21" s="0"/>
      <c r="OPL21" s="0"/>
      <c r="OPM21" s="0"/>
      <c r="OPN21" s="0"/>
      <c r="OPO21" s="0"/>
      <c r="OPP21" s="0"/>
      <c r="OPQ21" s="0"/>
      <c r="OPR21" s="0"/>
      <c r="OPS21" s="0"/>
      <c r="OPT21" s="0"/>
      <c r="OPU21" s="0"/>
      <c r="OPV21" s="0"/>
      <c r="OPW21" s="0"/>
      <c r="OPX21" s="0"/>
      <c r="OPY21" s="0"/>
      <c r="OPZ21" s="0"/>
      <c r="OQA21" s="0"/>
      <c r="OQB21" s="0"/>
      <c r="OQC21" s="0"/>
      <c r="OQD21" s="0"/>
      <c r="OQE21" s="0"/>
      <c r="OQF21" s="0"/>
      <c r="OQG21" s="0"/>
      <c r="OQH21" s="0"/>
      <c r="OQI21" s="0"/>
      <c r="OQJ21" s="0"/>
      <c r="OQK21" s="0"/>
      <c r="OQL21" s="0"/>
      <c r="OQM21" s="0"/>
      <c r="OQN21" s="0"/>
      <c r="OQO21" s="0"/>
      <c r="OQP21" s="0"/>
      <c r="OQQ21" s="0"/>
      <c r="OQR21" s="0"/>
      <c r="OQS21" s="0"/>
      <c r="OQT21" s="0"/>
      <c r="OQU21" s="0"/>
      <c r="OQV21" s="0"/>
      <c r="OQW21" s="0"/>
      <c r="OQX21" s="0"/>
      <c r="OQY21" s="0"/>
      <c r="OQZ21" s="0"/>
      <c r="ORA21" s="0"/>
      <c r="ORB21" s="0"/>
      <c r="ORC21" s="0"/>
      <c r="ORD21" s="0"/>
      <c r="ORE21" s="0"/>
      <c r="ORF21" s="0"/>
      <c r="ORG21" s="0"/>
      <c r="ORH21" s="0"/>
      <c r="ORI21" s="0"/>
      <c r="ORJ21" s="0"/>
      <c r="ORK21" s="0"/>
      <c r="ORL21" s="0"/>
      <c r="ORM21" s="0"/>
      <c r="ORN21" s="0"/>
      <c r="ORO21" s="0"/>
      <c r="ORP21" s="0"/>
      <c r="ORQ21" s="0"/>
      <c r="ORR21" s="0"/>
      <c r="ORS21" s="0"/>
      <c r="ORT21" s="0"/>
      <c r="ORU21" s="0"/>
      <c r="ORV21" s="0"/>
      <c r="ORW21" s="0"/>
      <c r="ORX21" s="0"/>
      <c r="ORY21" s="0"/>
      <c r="ORZ21" s="0"/>
      <c r="OSA21" s="0"/>
      <c r="OSB21" s="0"/>
      <c r="OSC21" s="0"/>
      <c r="OSD21" s="0"/>
      <c r="OSE21" s="0"/>
      <c r="OSF21" s="0"/>
      <c r="OSG21" s="0"/>
      <c r="OSH21" s="0"/>
      <c r="OSI21" s="0"/>
      <c r="OSJ21" s="0"/>
      <c r="OSK21" s="0"/>
      <c r="OSL21" s="0"/>
      <c r="OSM21" s="0"/>
      <c r="OSN21" s="0"/>
      <c r="OSO21" s="0"/>
      <c r="OSP21" s="0"/>
      <c r="OSQ21" s="0"/>
      <c r="OSR21" s="0"/>
      <c r="OSS21" s="0"/>
      <c r="OST21" s="0"/>
      <c r="OSU21" s="0"/>
      <c r="OSV21" s="0"/>
      <c r="OSW21" s="0"/>
      <c r="OSX21" s="0"/>
      <c r="OSY21" s="0"/>
      <c r="OSZ21" s="0"/>
      <c r="OTA21" s="0"/>
      <c r="OTB21" s="0"/>
      <c r="OTC21" s="0"/>
      <c r="OTD21" s="0"/>
      <c r="OTE21" s="0"/>
      <c r="OTF21" s="0"/>
      <c r="OTG21" s="0"/>
      <c r="OTH21" s="0"/>
      <c r="OTI21" s="0"/>
      <c r="OTJ21" s="0"/>
      <c r="OTK21" s="0"/>
      <c r="OTL21" s="0"/>
      <c r="OTM21" s="0"/>
      <c r="OTN21" s="0"/>
      <c r="OTO21" s="0"/>
      <c r="OTP21" s="0"/>
      <c r="OTQ21" s="0"/>
      <c r="OTR21" s="0"/>
      <c r="OTS21" s="0"/>
      <c r="OTT21" s="0"/>
      <c r="OTU21" s="0"/>
      <c r="OTV21" s="0"/>
      <c r="OTW21" s="0"/>
      <c r="OTX21" s="0"/>
      <c r="OTY21" s="0"/>
      <c r="OTZ21" s="0"/>
      <c r="OUA21" s="0"/>
      <c r="OUB21" s="0"/>
      <c r="OUC21" s="0"/>
      <c r="OUD21" s="0"/>
      <c r="OUE21" s="0"/>
      <c r="OUF21" s="0"/>
      <c r="OUG21" s="0"/>
      <c r="OUH21" s="0"/>
      <c r="OUI21" s="0"/>
      <c r="OUJ21" s="0"/>
      <c r="OUK21" s="0"/>
      <c r="OUL21" s="0"/>
      <c r="OUM21" s="0"/>
      <c r="OUN21" s="0"/>
      <c r="OUO21" s="0"/>
      <c r="OUP21" s="0"/>
      <c r="OUQ21" s="0"/>
      <c r="OUR21" s="0"/>
      <c r="OUS21" s="0"/>
      <c r="OUT21" s="0"/>
      <c r="OUU21" s="0"/>
      <c r="OUV21" s="0"/>
      <c r="OUW21" s="0"/>
      <c r="OUX21" s="0"/>
      <c r="OUY21" s="0"/>
      <c r="OUZ21" s="0"/>
      <c r="OVA21" s="0"/>
      <c r="OVB21" s="0"/>
      <c r="OVC21" s="0"/>
      <c r="OVD21" s="0"/>
      <c r="OVE21" s="0"/>
      <c r="OVF21" s="0"/>
      <c r="OVG21" s="0"/>
      <c r="OVH21" s="0"/>
      <c r="OVI21" s="0"/>
      <c r="OVJ21" s="0"/>
      <c r="OVK21" s="0"/>
      <c r="OVL21" s="0"/>
      <c r="OVM21" s="0"/>
      <c r="OVN21" s="0"/>
      <c r="OVO21" s="0"/>
      <c r="OVP21" s="0"/>
      <c r="OVQ21" s="0"/>
      <c r="OVR21" s="0"/>
      <c r="OVS21" s="0"/>
      <c r="OVT21" s="0"/>
      <c r="OVU21" s="0"/>
      <c r="OVV21" s="0"/>
      <c r="OVW21" s="0"/>
      <c r="OVX21" s="0"/>
      <c r="OVY21" s="0"/>
      <c r="OVZ21" s="0"/>
      <c r="OWA21" s="0"/>
      <c r="OWB21" s="0"/>
      <c r="OWC21" s="0"/>
      <c r="OWD21" s="0"/>
      <c r="OWE21" s="0"/>
      <c r="OWF21" s="0"/>
      <c r="OWG21" s="0"/>
      <c r="OWH21" s="0"/>
      <c r="OWI21" s="0"/>
      <c r="OWJ21" s="0"/>
      <c r="OWK21" s="0"/>
      <c r="OWL21" s="0"/>
      <c r="OWM21" s="0"/>
      <c r="OWN21" s="0"/>
      <c r="OWO21" s="0"/>
      <c r="OWP21" s="0"/>
      <c r="OWQ21" s="0"/>
      <c r="OWR21" s="0"/>
      <c r="OWS21" s="0"/>
      <c r="OWT21" s="0"/>
      <c r="OWU21" s="0"/>
      <c r="OWV21" s="0"/>
      <c r="OWW21" s="0"/>
      <c r="OWX21" s="0"/>
      <c r="OWY21" s="0"/>
      <c r="OWZ21" s="0"/>
      <c r="OXA21" s="0"/>
      <c r="OXB21" s="0"/>
      <c r="OXC21" s="0"/>
      <c r="OXD21" s="0"/>
      <c r="OXE21" s="0"/>
      <c r="OXF21" s="0"/>
      <c r="OXG21" s="0"/>
      <c r="OXH21" s="0"/>
      <c r="OXI21" s="0"/>
      <c r="OXJ21" s="0"/>
      <c r="OXK21" s="0"/>
      <c r="OXL21" s="0"/>
      <c r="OXM21" s="0"/>
      <c r="OXN21" s="0"/>
      <c r="OXO21" s="0"/>
      <c r="OXP21" s="0"/>
      <c r="OXQ21" s="0"/>
      <c r="OXR21" s="0"/>
      <c r="OXS21" s="0"/>
      <c r="OXT21" s="0"/>
      <c r="OXU21" s="0"/>
      <c r="OXV21" s="0"/>
      <c r="OXW21" s="0"/>
      <c r="OXX21" s="0"/>
      <c r="OXY21" s="0"/>
      <c r="OXZ21" s="0"/>
      <c r="OYA21" s="0"/>
      <c r="OYB21" s="0"/>
      <c r="OYC21" s="0"/>
      <c r="OYD21" s="0"/>
      <c r="OYE21" s="0"/>
      <c r="OYF21" s="0"/>
      <c r="OYG21" s="0"/>
      <c r="OYH21" s="0"/>
      <c r="OYI21" s="0"/>
      <c r="OYJ21" s="0"/>
      <c r="OYK21" s="0"/>
      <c r="OYL21" s="0"/>
      <c r="OYM21" s="0"/>
      <c r="OYN21" s="0"/>
      <c r="OYO21" s="0"/>
      <c r="OYP21" s="0"/>
      <c r="OYQ21" s="0"/>
      <c r="OYR21" s="0"/>
      <c r="OYS21" s="0"/>
      <c r="OYT21" s="0"/>
      <c r="OYU21" s="0"/>
      <c r="OYV21" s="0"/>
      <c r="OYW21" s="0"/>
      <c r="OYX21" s="0"/>
      <c r="OYY21" s="0"/>
      <c r="OYZ21" s="0"/>
      <c r="OZA21" s="0"/>
      <c r="OZB21" s="0"/>
      <c r="OZC21" s="0"/>
      <c r="OZD21" s="0"/>
      <c r="OZE21" s="0"/>
      <c r="OZF21" s="0"/>
      <c r="OZG21" s="0"/>
      <c r="OZH21" s="0"/>
      <c r="OZI21" s="0"/>
      <c r="OZJ21" s="0"/>
      <c r="OZK21" s="0"/>
      <c r="OZL21" s="0"/>
      <c r="OZM21" s="0"/>
      <c r="OZN21" s="0"/>
      <c r="OZO21" s="0"/>
      <c r="OZP21" s="0"/>
      <c r="OZQ21" s="0"/>
      <c r="OZR21" s="0"/>
      <c r="OZS21" s="0"/>
      <c r="OZT21" s="0"/>
      <c r="OZU21" s="0"/>
      <c r="OZV21" s="0"/>
      <c r="OZW21" s="0"/>
      <c r="OZX21" s="0"/>
      <c r="OZY21" s="0"/>
      <c r="OZZ21" s="0"/>
      <c r="PAA21" s="0"/>
      <c r="PAB21" s="0"/>
      <c r="PAC21" s="0"/>
      <c r="PAD21" s="0"/>
      <c r="PAE21" s="0"/>
      <c r="PAF21" s="0"/>
      <c r="PAG21" s="0"/>
      <c r="PAH21" s="0"/>
      <c r="PAI21" s="0"/>
      <c r="PAJ21" s="0"/>
      <c r="PAK21" s="0"/>
      <c r="PAL21" s="0"/>
      <c r="PAM21" s="0"/>
      <c r="PAN21" s="0"/>
      <c r="PAO21" s="0"/>
      <c r="PAP21" s="0"/>
      <c r="PAQ21" s="0"/>
      <c r="PAR21" s="0"/>
      <c r="PAS21" s="0"/>
      <c r="PAT21" s="0"/>
      <c r="PAU21" s="0"/>
      <c r="PAV21" s="0"/>
      <c r="PAW21" s="0"/>
      <c r="PAX21" s="0"/>
      <c r="PAY21" s="0"/>
      <c r="PAZ21" s="0"/>
      <c r="PBA21" s="0"/>
      <c r="PBB21" s="0"/>
      <c r="PBC21" s="0"/>
      <c r="PBD21" s="0"/>
      <c r="PBE21" s="0"/>
      <c r="PBF21" s="0"/>
      <c r="PBG21" s="0"/>
      <c r="PBH21" s="0"/>
      <c r="PBI21" s="0"/>
      <c r="PBJ21" s="0"/>
      <c r="PBK21" s="0"/>
      <c r="PBL21" s="0"/>
      <c r="PBM21" s="0"/>
      <c r="PBN21" s="0"/>
      <c r="PBO21" s="0"/>
      <c r="PBP21" s="0"/>
      <c r="PBQ21" s="0"/>
      <c r="PBR21" s="0"/>
      <c r="PBS21" s="0"/>
      <c r="PBT21" s="0"/>
      <c r="PBU21" s="0"/>
      <c r="PBV21" s="0"/>
      <c r="PBW21" s="0"/>
      <c r="PBX21" s="0"/>
      <c r="PBY21" s="0"/>
      <c r="PBZ21" s="0"/>
      <c r="PCA21" s="0"/>
      <c r="PCB21" s="0"/>
      <c r="PCC21" s="0"/>
      <c r="PCD21" s="0"/>
      <c r="PCE21" s="0"/>
      <c r="PCF21" s="0"/>
      <c r="PCG21" s="0"/>
      <c r="PCH21" s="0"/>
      <c r="PCI21" s="0"/>
      <c r="PCJ21" s="0"/>
      <c r="PCK21" s="0"/>
      <c r="PCL21" s="0"/>
      <c r="PCM21" s="0"/>
      <c r="PCN21" s="0"/>
      <c r="PCO21" s="0"/>
      <c r="PCP21" s="0"/>
      <c r="PCQ21" s="0"/>
      <c r="PCR21" s="0"/>
      <c r="PCS21" s="0"/>
      <c r="PCT21" s="0"/>
      <c r="PCU21" s="0"/>
      <c r="PCV21" s="0"/>
      <c r="PCW21" s="0"/>
      <c r="PCX21" s="0"/>
      <c r="PCY21" s="0"/>
      <c r="PCZ21" s="0"/>
      <c r="PDA21" s="0"/>
      <c r="PDB21" s="0"/>
      <c r="PDC21" s="0"/>
      <c r="PDD21" s="0"/>
      <c r="PDE21" s="0"/>
      <c r="PDF21" s="0"/>
      <c r="PDG21" s="0"/>
      <c r="PDH21" s="0"/>
      <c r="PDI21" s="0"/>
      <c r="PDJ21" s="0"/>
      <c r="PDK21" s="0"/>
      <c r="PDL21" s="0"/>
      <c r="PDM21" s="0"/>
      <c r="PDN21" s="0"/>
      <c r="PDO21" s="0"/>
      <c r="PDP21" s="0"/>
      <c r="PDQ21" s="0"/>
      <c r="PDR21" s="0"/>
      <c r="PDS21" s="0"/>
      <c r="PDT21" s="0"/>
      <c r="PDU21" s="0"/>
      <c r="PDV21" s="0"/>
      <c r="PDW21" s="0"/>
      <c r="PDX21" s="0"/>
      <c r="PDY21" s="0"/>
      <c r="PDZ21" s="0"/>
      <c r="PEA21" s="0"/>
      <c r="PEB21" s="0"/>
      <c r="PEC21" s="0"/>
      <c r="PED21" s="0"/>
      <c r="PEE21" s="0"/>
      <c r="PEF21" s="0"/>
      <c r="PEG21" s="0"/>
      <c r="PEH21" s="0"/>
      <c r="PEI21" s="0"/>
      <c r="PEJ21" s="0"/>
      <c r="PEK21" s="0"/>
      <c r="PEL21" s="0"/>
      <c r="PEM21" s="0"/>
      <c r="PEN21" s="0"/>
      <c r="PEO21" s="0"/>
      <c r="PEP21" s="0"/>
      <c r="PEQ21" s="0"/>
      <c r="PER21" s="0"/>
      <c r="PES21" s="0"/>
      <c r="PET21" s="0"/>
      <c r="PEU21" s="0"/>
      <c r="PEV21" s="0"/>
      <c r="PEW21" s="0"/>
      <c r="PEX21" s="0"/>
      <c r="PEY21" s="0"/>
      <c r="PEZ21" s="0"/>
      <c r="PFA21" s="0"/>
      <c r="PFB21" s="0"/>
      <c r="PFC21" s="0"/>
      <c r="PFD21" s="0"/>
      <c r="PFE21" s="0"/>
      <c r="PFF21" s="0"/>
      <c r="PFG21" s="0"/>
      <c r="PFH21" s="0"/>
      <c r="PFI21" s="0"/>
      <c r="PFJ21" s="0"/>
      <c r="PFK21" s="0"/>
      <c r="PFL21" s="0"/>
      <c r="PFM21" s="0"/>
      <c r="PFN21" s="0"/>
      <c r="PFO21" s="0"/>
      <c r="PFP21" s="0"/>
      <c r="PFQ21" s="0"/>
      <c r="PFR21" s="0"/>
      <c r="PFS21" s="0"/>
      <c r="PFT21" s="0"/>
      <c r="PFU21" s="0"/>
      <c r="PFV21" s="0"/>
      <c r="PFW21" s="0"/>
      <c r="PFX21" s="0"/>
      <c r="PFY21" s="0"/>
      <c r="PFZ21" s="0"/>
      <c r="PGA21" s="0"/>
      <c r="PGB21" s="0"/>
      <c r="PGC21" s="0"/>
      <c r="PGD21" s="0"/>
      <c r="PGE21" s="0"/>
      <c r="PGF21" s="0"/>
      <c r="PGG21" s="0"/>
      <c r="PGH21" s="0"/>
      <c r="PGI21" s="0"/>
      <c r="PGJ21" s="0"/>
      <c r="PGK21" s="0"/>
      <c r="PGL21" s="0"/>
      <c r="PGM21" s="0"/>
      <c r="PGN21" s="0"/>
      <c r="PGO21" s="0"/>
      <c r="PGP21" s="0"/>
      <c r="PGQ21" s="0"/>
      <c r="PGR21" s="0"/>
      <c r="PGS21" s="0"/>
      <c r="PGT21" s="0"/>
      <c r="PGU21" s="0"/>
      <c r="PGV21" s="0"/>
      <c r="PGW21" s="0"/>
      <c r="PGX21" s="0"/>
      <c r="PGY21" s="0"/>
      <c r="PGZ21" s="0"/>
      <c r="PHA21" s="0"/>
      <c r="PHB21" s="0"/>
      <c r="PHC21" s="0"/>
      <c r="PHD21" s="0"/>
      <c r="PHE21" s="0"/>
      <c r="PHF21" s="0"/>
      <c r="PHG21" s="0"/>
      <c r="PHH21" s="0"/>
      <c r="PHI21" s="0"/>
      <c r="PHJ21" s="0"/>
      <c r="PHK21" s="0"/>
      <c r="PHL21" s="0"/>
      <c r="PHM21" s="0"/>
      <c r="PHN21" s="0"/>
      <c r="PHO21" s="0"/>
      <c r="PHP21" s="0"/>
      <c r="PHQ21" s="0"/>
      <c r="PHR21" s="0"/>
      <c r="PHS21" s="0"/>
      <c r="PHT21" s="0"/>
      <c r="PHU21" s="0"/>
      <c r="PHV21" s="0"/>
      <c r="PHW21" s="0"/>
      <c r="PHX21" s="0"/>
      <c r="PHY21" s="0"/>
      <c r="PHZ21" s="0"/>
      <c r="PIA21" s="0"/>
      <c r="PIB21" s="0"/>
      <c r="PIC21" s="0"/>
      <c r="PID21" s="0"/>
      <c r="PIE21" s="0"/>
      <c r="PIF21" s="0"/>
      <c r="PIG21" s="0"/>
      <c r="PIH21" s="0"/>
      <c r="PII21" s="0"/>
      <c r="PIJ21" s="0"/>
      <c r="PIK21" s="0"/>
      <c r="PIL21" s="0"/>
      <c r="PIM21" s="0"/>
      <c r="PIN21" s="0"/>
      <c r="PIO21" s="0"/>
      <c r="PIP21" s="0"/>
      <c r="PIQ21" s="0"/>
      <c r="PIR21" s="0"/>
      <c r="PIS21" s="0"/>
      <c r="PIT21" s="0"/>
      <c r="PIU21" s="0"/>
      <c r="PIV21" s="0"/>
      <c r="PIW21" s="0"/>
      <c r="PIX21" s="0"/>
      <c r="PIY21" s="0"/>
      <c r="PIZ21" s="0"/>
      <c r="PJA21" s="0"/>
      <c r="PJB21" s="0"/>
      <c r="PJC21" s="0"/>
      <c r="PJD21" s="0"/>
      <c r="PJE21" s="0"/>
      <c r="PJF21" s="0"/>
      <c r="PJG21" s="0"/>
      <c r="PJH21" s="0"/>
      <c r="PJI21" s="0"/>
      <c r="PJJ21" s="0"/>
      <c r="PJK21" s="0"/>
      <c r="PJL21" s="0"/>
      <c r="PJM21" s="0"/>
      <c r="PJN21" s="0"/>
      <c r="PJO21" s="0"/>
      <c r="PJP21" s="0"/>
      <c r="PJQ21" s="0"/>
      <c r="PJR21" s="0"/>
      <c r="PJS21" s="0"/>
      <c r="PJT21" s="0"/>
      <c r="PJU21" s="0"/>
      <c r="PJV21" s="0"/>
      <c r="PJW21" s="0"/>
      <c r="PJX21" s="0"/>
      <c r="PJY21" s="0"/>
      <c r="PJZ21" s="0"/>
      <c r="PKA21" s="0"/>
      <c r="PKB21" s="0"/>
      <c r="PKC21" s="0"/>
      <c r="PKD21" s="0"/>
      <c r="PKE21" s="0"/>
      <c r="PKF21" s="0"/>
      <c r="PKG21" s="0"/>
      <c r="PKH21" s="0"/>
      <c r="PKI21" s="0"/>
      <c r="PKJ21" s="0"/>
      <c r="PKK21" s="0"/>
      <c r="PKL21" s="0"/>
      <c r="PKM21" s="0"/>
      <c r="PKN21" s="0"/>
      <c r="PKO21" s="0"/>
      <c r="PKP21" s="0"/>
      <c r="PKQ21" s="0"/>
      <c r="PKR21" s="0"/>
      <c r="PKS21" s="0"/>
      <c r="PKT21" s="0"/>
      <c r="PKU21" s="0"/>
      <c r="PKV21" s="0"/>
      <c r="PKW21" s="0"/>
      <c r="PKX21" s="0"/>
      <c r="PKY21" s="0"/>
      <c r="PKZ21" s="0"/>
      <c r="PLA21" s="0"/>
      <c r="PLB21" s="0"/>
      <c r="PLC21" s="0"/>
      <c r="PLD21" s="0"/>
      <c r="PLE21" s="0"/>
      <c r="PLF21" s="0"/>
      <c r="PLG21" s="0"/>
      <c r="PLH21" s="0"/>
      <c r="PLI21" s="0"/>
      <c r="PLJ21" s="0"/>
      <c r="PLK21" s="0"/>
      <c r="PLL21" s="0"/>
      <c r="PLM21" s="0"/>
      <c r="PLN21" s="0"/>
      <c r="PLO21" s="0"/>
      <c r="PLP21" s="0"/>
      <c r="PLQ21" s="0"/>
      <c r="PLR21" s="0"/>
      <c r="PLS21" s="0"/>
      <c r="PLT21" s="0"/>
      <c r="PLU21" s="0"/>
      <c r="PLV21" s="0"/>
      <c r="PLW21" s="0"/>
      <c r="PLX21" s="0"/>
      <c r="PLY21" s="0"/>
      <c r="PLZ21" s="0"/>
      <c r="PMA21" s="0"/>
      <c r="PMB21" s="0"/>
      <c r="PMC21" s="0"/>
      <c r="PMD21" s="0"/>
      <c r="PME21" s="0"/>
      <c r="PMF21" s="0"/>
      <c r="PMG21" s="0"/>
      <c r="PMH21" s="0"/>
      <c r="PMI21" s="0"/>
      <c r="PMJ21" s="0"/>
      <c r="PMK21" s="0"/>
      <c r="PML21" s="0"/>
      <c r="PMM21" s="0"/>
      <c r="PMN21" s="0"/>
      <c r="PMO21" s="0"/>
      <c r="PMP21" s="0"/>
      <c r="PMQ21" s="0"/>
      <c r="PMR21" s="0"/>
      <c r="PMS21" s="0"/>
      <c r="PMT21" s="0"/>
      <c r="PMU21" s="0"/>
      <c r="PMV21" s="0"/>
      <c r="PMW21" s="0"/>
      <c r="PMX21" s="0"/>
      <c r="PMY21" s="0"/>
      <c r="PMZ21" s="0"/>
      <c r="PNA21" s="0"/>
      <c r="PNB21" s="0"/>
      <c r="PNC21" s="0"/>
      <c r="PND21" s="0"/>
      <c r="PNE21" s="0"/>
      <c r="PNF21" s="0"/>
      <c r="PNG21" s="0"/>
      <c r="PNH21" s="0"/>
      <c r="PNI21" s="0"/>
      <c r="PNJ21" s="0"/>
      <c r="PNK21" s="0"/>
      <c r="PNL21" s="0"/>
      <c r="PNM21" s="0"/>
      <c r="PNN21" s="0"/>
      <c r="PNO21" s="0"/>
      <c r="PNP21" s="0"/>
      <c r="PNQ21" s="0"/>
      <c r="PNR21" s="0"/>
      <c r="PNS21" s="0"/>
      <c r="PNT21" s="0"/>
      <c r="PNU21" s="0"/>
      <c r="PNV21" s="0"/>
      <c r="PNW21" s="0"/>
      <c r="PNX21" s="0"/>
      <c r="PNY21" s="0"/>
      <c r="PNZ21" s="0"/>
      <c r="POA21" s="0"/>
      <c r="POB21" s="0"/>
      <c r="POC21" s="0"/>
      <c r="POD21" s="0"/>
      <c r="POE21" s="0"/>
      <c r="POF21" s="0"/>
      <c r="POG21" s="0"/>
      <c r="POH21" s="0"/>
      <c r="POI21" s="0"/>
      <c r="POJ21" s="0"/>
      <c r="POK21" s="0"/>
      <c r="POL21" s="0"/>
      <c r="POM21" s="0"/>
      <c r="PON21" s="0"/>
      <c r="POO21" s="0"/>
      <c r="POP21" s="0"/>
      <c r="POQ21" s="0"/>
      <c r="POR21" s="0"/>
      <c r="POS21" s="0"/>
      <c r="POT21" s="0"/>
      <c r="POU21" s="0"/>
      <c r="POV21" s="0"/>
      <c r="POW21" s="0"/>
      <c r="POX21" s="0"/>
      <c r="POY21" s="0"/>
      <c r="POZ21" s="0"/>
      <c r="PPA21" s="0"/>
      <c r="PPB21" s="0"/>
      <c r="PPC21" s="0"/>
      <c r="PPD21" s="0"/>
      <c r="PPE21" s="0"/>
      <c r="PPF21" s="0"/>
      <c r="PPG21" s="0"/>
      <c r="PPH21" s="0"/>
      <c r="PPI21" s="0"/>
      <c r="PPJ21" s="0"/>
      <c r="PPK21" s="0"/>
      <c r="PPL21" s="0"/>
      <c r="PPM21" s="0"/>
      <c r="PPN21" s="0"/>
      <c r="PPO21" s="0"/>
      <c r="PPP21" s="0"/>
      <c r="PPQ21" s="0"/>
      <c r="PPR21" s="0"/>
      <c r="PPS21" s="0"/>
      <c r="PPT21" s="0"/>
      <c r="PPU21" s="0"/>
      <c r="PPV21" s="0"/>
      <c r="PPW21" s="0"/>
      <c r="PPX21" s="0"/>
      <c r="PPY21" s="0"/>
      <c r="PPZ21" s="0"/>
      <c r="PQA21" s="0"/>
      <c r="PQB21" s="0"/>
      <c r="PQC21" s="0"/>
      <c r="PQD21" s="0"/>
      <c r="PQE21" s="0"/>
      <c r="PQF21" s="0"/>
      <c r="PQG21" s="0"/>
      <c r="PQH21" s="0"/>
      <c r="PQI21" s="0"/>
      <c r="PQJ21" s="0"/>
      <c r="PQK21" s="0"/>
      <c r="PQL21" s="0"/>
      <c r="PQM21" s="0"/>
      <c r="PQN21" s="0"/>
      <c r="PQO21" s="0"/>
      <c r="PQP21" s="0"/>
      <c r="PQQ21" s="0"/>
      <c r="PQR21" s="0"/>
      <c r="PQS21" s="0"/>
      <c r="PQT21" s="0"/>
      <c r="PQU21" s="0"/>
      <c r="PQV21" s="0"/>
      <c r="PQW21" s="0"/>
      <c r="PQX21" s="0"/>
      <c r="PQY21" s="0"/>
      <c r="PQZ21" s="0"/>
      <c r="PRA21" s="0"/>
      <c r="PRB21" s="0"/>
      <c r="PRC21" s="0"/>
      <c r="PRD21" s="0"/>
      <c r="PRE21" s="0"/>
      <c r="PRF21" s="0"/>
      <c r="PRG21" s="0"/>
      <c r="PRH21" s="0"/>
      <c r="PRI21" s="0"/>
      <c r="PRJ21" s="0"/>
      <c r="PRK21" s="0"/>
      <c r="PRL21" s="0"/>
      <c r="PRM21" s="0"/>
      <c r="PRN21" s="0"/>
      <c r="PRO21" s="0"/>
      <c r="PRP21" s="0"/>
      <c r="PRQ21" s="0"/>
      <c r="PRR21" s="0"/>
      <c r="PRS21" s="0"/>
      <c r="PRT21" s="0"/>
      <c r="PRU21" s="0"/>
      <c r="PRV21" s="0"/>
      <c r="PRW21" s="0"/>
      <c r="PRX21" s="0"/>
      <c r="PRY21" s="0"/>
      <c r="PRZ21" s="0"/>
      <c r="PSA21" s="0"/>
      <c r="PSB21" s="0"/>
      <c r="PSC21" s="0"/>
      <c r="PSD21" s="0"/>
      <c r="PSE21" s="0"/>
      <c r="PSF21" s="0"/>
      <c r="PSG21" s="0"/>
      <c r="PSH21" s="0"/>
      <c r="PSI21" s="0"/>
      <c r="PSJ21" s="0"/>
      <c r="PSK21" s="0"/>
      <c r="PSL21" s="0"/>
      <c r="PSM21" s="0"/>
      <c r="PSN21" s="0"/>
      <c r="PSO21" s="0"/>
      <c r="PSP21" s="0"/>
      <c r="PSQ21" s="0"/>
      <c r="PSR21" s="0"/>
      <c r="PSS21" s="0"/>
      <c r="PST21" s="0"/>
      <c r="PSU21" s="0"/>
      <c r="PSV21" s="0"/>
      <c r="PSW21" s="0"/>
      <c r="PSX21" s="0"/>
      <c r="PSY21" s="0"/>
      <c r="PSZ21" s="0"/>
      <c r="PTA21" s="0"/>
      <c r="PTB21" s="0"/>
      <c r="PTC21" s="0"/>
      <c r="PTD21" s="0"/>
      <c r="PTE21" s="0"/>
      <c r="PTF21" s="0"/>
      <c r="PTG21" s="0"/>
      <c r="PTH21" s="0"/>
      <c r="PTI21" s="0"/>
      <c r="PTJ21" s="0"/>
      <c r="PTK21" s="0"/>
      <c r="PTL21" s="0"/>
      <c r="PTM21" s="0"/>
      <c r="PTN21" s="0"/>
      <c r="PTO21" s="0"/>
      <c r="PTP21" s="0"/>
      <c r="PTQ21" s="0"/>
      <c r="PTR21" s="0"/>
      <c r="PTS21" s="0"/>
      <c r="PTT21" s="0"/>
      <c r="PTU21" s="0"/>
      <c r="PTV21" s="0"/>
      <c r="PTW21" s="0"/>
      <c r="PTX21" s="0"/>
      <c r="PTY21" s="0"/>
      <c r="PTZ21" s="0"/>
      <c r="PUA21" s="0"/>
      <c r="PUB21" s="0"/>
      <c r="PUC21" s="0"/>
      <c r="PUD21" s="0"/>
      <c r="PUE21" s="0"/>
      <c r="PUF21" s="0"/>
      <c r="PUG21" s="0"/>
      <c r="PUH21" s="0"/>
      <c r="PUI21" s="0"/>
      <c r="PUJ21" s="0"/>
      <c r="PUK21" s="0"/>
      <c r="PUL21" s="0"/>
      <c r="PUM21" s="0"/>
      <c r="PUN21" s="0"/>
      <c r="PUO21" s="0"/>
      <c r="PUP21" s="0"/>
      <c r="PUQ21" s="0"/>
      <c r="PUR21" s="0"/>
      <c r="PUS21" s="0"/>
      <c r="PUT21" s="0"/>
      <c r="PUU21" s="0"/>
      <c r="PUV21" s="0"/>
      <c r="PUW21" s="0"/>
      <c r="PUX21" s="0"/>
      <c r="PUY21" s="0"/>
      <c r="PUZ21" s="0"/>
      <c r="PVA21" s="0"/>
      <c r="PVB21" s="0"/>
      <c r="PVC21" s="0"/>
      <c r="PVD21" s="0"/>
      <c r="PVE21" s="0"/>
      <c r="PVF21" s="0"/>
      <c r="PVG21" s="0"/>
      <c r="PVH21" s="0"/>
      <c r="PVI21" s="0"/>
      <c r="PVJ21" s="0"/>
      <c r="PVK21" s="0"/>
      <c r="PVL21" s="0"/>
      <c r="PVM21" s="0"/>
      <c r="PVN21" s="0"/>
      <c r="PVO21" s="0"/>
      <c r="PVP21" s="0"/>
      <c r="PVQ21" s="0"/>
      <c r="PVR21" s="0"/>
      <c r="PVS21" s="0"/>
      <c r="PVT21" s="0"/>
      <c r="PVU21" s="0"/>
      <c r="PVV21" s="0"/>
      <c r="PVW21" s="0"/>
      <c r="PVX21" s="0"/>
      <c r="PVY21" s="0"/>
      <c r="PVZ21" s="0"/>
      <c r="PWA21" s="0"/>
      <c r="PWB21" s="0"/>
      <c r="PWC21" s="0"/>
      <c r="PWD21" s="0"/>
      <c r="PWE21" s="0"/>
      <c r="PWF21" s="0"/>
      <c r="PWG21" s="0"/>
      <c r="PWH21" s="0"/>
      <c r="PWI21" s="0"/>
      <c r="PWJ21" s="0"/>
      <c r="PWK21" s="0"/>
      <c r="PWL21" s="0"/>
      <c r="PWM21" s="0"/>
      <c r="PWN21" s="0"/>
      <c r="PWO21" s="0"/>
      <c r="PWP21" s="0"/>
      <c r="PWQ21" s="0"/>
      <c r="PWR21" s="0"/>
      <c r="PWS21" s="0"/>
      <c r="PWT21" s="0"/>
      <c r="PWU21" s="0"/>
      <c r="PWV21" s="0"/>
      <c r="PWW21" s="0"/>
      <c r="PWX21" s="0"/>
      <c r="PWY21" s="0"/>
      <c r="PWZ21" s="0"/>
      <c r="PXA21" s="0"/>
      <c r="PXB21" s="0"/>
      <c r="PXC21" s="0"/>
      <c r="PXD21" s="0"/>
      <c r="PXE21" s="0"/>
      <c r="PXF21" s="0"/>
      <c r="PXG21" s="0"/>
      <c r="PXH21" s="0"/>
      <c r="PXI21" s="0"/>
      <c r="PXJ21" s="0"/>
      <c r="PXK21" s="0"/>
      <c r="PXL21" s="0"/>
      <c r="PXM21" s="0"/>
      <c r="PXN21" s="0"/>
      <c r="PXO21" s="0"/>
      <c r="PXP21" s="0"/>
      <c r="PXQ21" s="0"/>
      <c r="PXR21" s="0"/>
      <c r="PXS21" s="0"/>
      <c r="PXT21" s="0"/>
      <c r="PXU21" s="0"/>
      <c r="PXV21" s="0"/>
      <c r="PXW21" s="0"/>
      <c r="PXX21" s="0"/>
      <c r="PXY21" s="0"/>
      <c r="PXZ21" s="0"/>
      <c r="PYA21" s="0"/>
      <c r="PYB21" s="0"/>
      <c r="PYC21" s="0"/>
      <c r="PYD21" s="0"/>
      <c r="PYE21" s="0"/>
      <c r="PYF21" s="0"/>
      <c r="PYG21" s="0"/>
      <c r="PYH21" s="0"/>
      <c r="PYI21" s="0"/>
      <c r="PYJ21" s="0"/>
      <c r="PYK21" s="0"/>
      <c r="PYL21" s="0"/>
      <c r="PYM21" s="0"/>
      <c r="PYN21" s="0"/>
      <c r="PYO21" s="0"/>
      <c r="PYP21" s="0"/>
      <c r="PYQ21" s="0"/>
      <c r="PYR21" s="0"/>
      <c r="PYS21" s="0"/>
      <c r="PYT21" s="0"/>
      <c r="PYU21" s="0"/>
      <c r="PYV21" s="0"/>
      <c r="PYW21" s="0"/>
      <c r="PYX21" s="0"/>
      <c r="PYY21" s="0"/>
      <c r="PYZ21" s="0"/>
      <c r="PZA21" s="0"/>
      <c r="PZB21" s="0"/>
      <c r="PZC21" s="0"/>
      <c r="PZD21" s="0"/>
      <c r="PZE21" s="0"/>
      <c r="PZF21" s="0"/>
      <c r="PZG21" s="0"/>
      <c r="PZH21" s="0"/>
      <c r="PZI21" s="0"/>
      <c r="PZJ21" s="0"/>
      <c r="PZK21" s="0"/>
      <c r="PZL21" s="0"/>
      <c r="PZM21" s="0"/>
      <c r="PZN21" s="0"/>
      <c r="PZO21" s="0"/>
      <c r="PZP21" s="0"/>
      <c r="PZQ21" s="0"/>
      <c r="PZR21" s="0"/>
      <c r="PZS21" s="0"/>
      <c r="PZT21" s="0"/>
      <c r="PZU21" s="0"/>
      <c r="PZV21" s="0"/>
      <c r="PZW21" s="0"/>
      <c r="PZX21" s="0"/>
      <c r="PZY21" s="0"/>
      <c r="PZZ21" s="0"/>
      <c r="QAA21" s="0"/>
      <c r="QAB21" s="0"/>
      <c r="QAC21" s="0"/>
      <c r="QAD21" s="0"/>
      <c r="QAE21" s="0"/>
      <c r="QAF21" s="0"/>
      <c r="QAG21" s="0"/>
      <c r="QAH21" s="0"/>
      <c r="QAI21" s="0"/>
      <c r="QAJ21" s="0"/>
      <c r="QAK21" s="0"/>
      <c r="QAL21" s="0"/>
      <c r="QAM21" s="0"/>
      <c r="QAN21" s="0"/>
      <c r="QAO21" s="0"/>
      <c r="QAP21" s="0"/>
      <c r="QAQ21" s="0"/>
      <c r="QAR21" s="0"/>
      <c r="QAS21" s="0"/>
      <c r="QAT21" s="0"/>
      <c r="QAU21" s="0"/>
      <c r="QAV21" s="0"/>
      <c r="QAW21" s="0"/>
      <c r="QAX21" s="0"/>
      <c r="QAY21" s="0"/>
      <c r="QAZ21" s="0"/>
      <c r="QBA21" s="0"/>
      <c r="QBB21" s="0"/>
      <c r="QBC21" s="0"/>
      <c r="QBD21" s="0"/>
      <c r="QBE21" s="0"/>
      <c r="QBF21" s="0"/>
      <c r="QBG21" s="0"/>
      <c r="QBH21" s="0"/>
      <c r="QBI21" s="0"/>
      <c r="QBJ21" s="0"/>
      <c r="QBK21" s="0"/>
      <c r="QBL21" s="0"/>
      <c r="QBM21" s="0"/>
      <c r="QBN21" s="0"/>
      <c r="QBO21" s="0"/>
      <c r="QBP21" s="0"/>
      <c r="QBQ21" s="0"/>
      <c r="QBR21" s="0"/>
      <c r="QBS21" s="0"/>
      <c r="QBT21" s="0"/>
      <c r="QBU21" s="0"/>
      <c r="QBV21" s="0"/>
      <c r="QBW21" s="0"/>
      <c r="QBX21" s="0"/>
      <c r="QBY21" s="0"/>
      <c r="QBZ21" s="0"/>
      <c r="QCA21" s="0"/>
      <c r="QCB21" s="0"/>
      <c r="QCC21" s="0"/>
      <c r="QCD21" s="0"/>
      <c r="QCE21" s="0"/>
      <c r="QCF21" s="0"/>
      <c r="QCG21" s="0"/>
      <c r="QCH21" s="0"/>
      <c r="QCI21" s="0"/>
      <c r="QCJ21" s="0"/>
      <c r="QCK21" s="0"/>
      <c r="QCL21" s="0"/>
      <c r="QCM21" s="0"/>
      <c r="QCN21" s="0"/>
      <c r="QCO21" s="0"/>
      <c r="QCP21" s="0"/>
      <c r="QCQ21" s="0"/>
      <c r="QCR21" s="0"/>
      <c r="QCS21" s="0"/>
      <c r="QCT21" s="0"/>
      <c r="QCU21" s="0"/>
      <c r="QCV21" s="0"/>
      <c r="QCW21" s="0"/>
      <c r="QCX21" s="0"/>
      <c r="QCY21" s="0"/>
      <c r="QCZ21" s="0"/>
      <c r="QDA21" s="0"/>
      <c r="QDB21" s="0"/>
      <c r="QDC21" s="0"/>
      <c r="QDD21" s="0"/>
      <c r="QDE21" s="0"/>
      <c r="QDF21" s="0"/>
      <c r="QDG21" s="0"/>
      <c r="QDH21" s="0"/>
      <c r="QDI21" s="0"/>
      <c r="QDJ21" s="0"/>
      <c r="QDK21" s="0"/>
      <c r="QDL21" s="0"/>
      <c r="QDM21" s="0"/>
      <c r="QDN21" s="0"/>
      <c r="QDO21" s="0"/>
      <c r="QDP21" s="0"/>
      <c r="QDQ21" s="0"/>
      <c r="QDR21" s="0"/>
      <c r="QDS21" s="0"/>
      <c r="QDT21" s="0"/>
      <c r="QDU21" s="0"/>
      <c r="QDV21" s="0"/>
      <c r="QDW21" s="0"/>
      <c r="QDX21" s="0"/>
      <c r="QDY21" s="0"/>
      <c r="QDZ21" s="0"/>
      <c r="QEA21" s="0"/>
      <c r="QEB21" s="0"/>
      <c r="QEC21" s="0"/>
      <c r="QED21" s="0"/>
      <c r="QEE21" s="0"/>
      <c r="QEF21" s="0"/>
      <c r="QEG21" s="0"/>
      <c r="QEH21" s="0"/>
      <c r="QEI21" s="0"/>
      <c r="QEJ21" s="0"/>
      <c r="QEK21" s="0"/>
      <c r="QEL21" s="0"/>
      <c r="QEM21" s="0"/>
      <c r="QEN21" s="0"/>
      <c r="QEO21" s="0"/>
      <c r="QEP21" s="0"/>
      <c r="QEQ21" s="0"/>
      <c r="QER21" s="0"/>
      <c r="QES21" s="0"/>
      <c r="QET21" s="0"/>
      <c r="QEU21" s="0"/>
      <c r="QEV21" s="0"/>
      <c r="QEW21" s="0"/>
      <c r="QEX21" s="0"/>
      <c r="QEY21" s="0"/>
      <c r="QEZ21" s="0"/>
      <c r="QFA21" s="0"/>
      <c r="QFB21" s="0"/>
      <c r="QFC21" s="0"/>
      <c r="QFD21" s="0"/>
      <c r="QFE21" s="0"/>
      <c r="QFF21" s="0"/>
      <c r="QFG21" s="0"/>
      <c r="QFH21" s="0"/>
      <c r="QFI21" s="0"/>
      <c r="QFJ21" s="0"/>
      <c r="QFK21" s="0"/>
      <c r="QFL21" s="0"/>
      <c r="QFM21" s="0"/>
      <c r="QFN21" s="0"/>
      <c r="QFO21" s="0"/>
      <c r="QFP21" s="0"/>
      <c r="QFQ21" s="0"/>
      <c r="QFR21" s="0"/>
      <c r="QFS21" s="0"/>
      <c r="QFT21" s="0"/>
      <c r="QFU21" s="0"/>
      <c r="QFV21" s="0"/>
      <c r="QFW21" s="0"/>
      <c r="QFX21" s="0"/>
      <c r="QFY21" s="0"/>
      <c r="QFZ21" s="0"/>
      <c r="QGA21" s="0"/>
      <c r="QGB21" s="0"/>
      <c r="QGC21" s="0"/>
      <c r="QGD21" s="0"/>
      <c r="QGE21" s="0"/>
      <c r="QGF21" s="0"/>
      <c r="QGG21" s="0"/>
      <c r="QGH21" s="0"/>
      <c r="QGI21" s="0"/>
      <c r="QGJ21" s="0"/>
      <c r="QGK21" s="0"/>
      <c r="QGL21" s="0"/>
      <c r="QGM21" s="0"/>
      <c r="QGN21" s="0"/>
      <c r="QGO21" s="0"/>
      <c r="QGP21" s="0"/>
      <c r="QGQ21" s="0"/>
      <c r="QGR21" s="0"/>
      <c r="QGS21" s="0"/>
      <c r="QGT21" s="0"/>
      <c r="QGU21" s="0"/>
      <c r="QGV21" s="0"/>
      <c r="QGW21" s="0"/>
      <c r="QGX21" s="0"/>
      <c r="QGY21" s="0"/>
      <c r="QGZ21" s="0"/>
      <c r="QHA21" s="0"/>
      <c r="QHB21" s="0"/>
      <c r="QHC21" s="0"/>
      <c r="QHD21" s="0"/>
      <c r="QHE21" s="0"/>
      <c r="QHF21" s="0"/>
      <c r="QHG21" s="0"/>
      <c r="QHH21" s="0"/>
      <c r="QHI21" s="0"/>
      <c r="QHJ21" s="0"/>
      <c r="QHK21" s="0"/>
      <c r="QHL21" s="0"/>
      <c r="QHM21" s="0"/>
      <c r="QHN21" s="0"/>
      <c r="QHO21" s="0"/>
      <c r="QHP21" s="0"/>
      <c r="QHQ21" s="0"/>
      <c r="QHR21" s="0"/>
      <c r="QHS21" s="0"/>
      <c r="QHT21" s="0"/>
      <c r="QHU21" s="0"/>
      <c r="QHV21" s="0"/>
      <c r="QHW21" s="0"/>
      <c r="QHX21" s="0"/>
      <c r="QHY21" s="0"/>
      <c r="QHZ21" s="0"/>
      <c r="QIA21" s="0"/>
      <c r="QIB21" s="0"/>
      <c r="QIC21" s="0"/>
      <c r="QID21" s="0"/>
      <c r="QIE21" s="0"/>
      <c r="QIF21" s="0"/>
      <c r="QIG21" s="0"/>
      <c r="QIH21" s="0"/>
      <c r="QII21" s="0"/>
      <c r="QIJ21" s="0"/>
      <c r="QIK21" s="0"/>
      <c r="QIL21" s="0"/>
      <c r="QIM21" s="0"/>
      <c r="QIN21" s="0"/>
      <c r="QIO21" s="0"/>
      <c r="QIP21" s="0"/>
      <c r="QIQ21" s="0"/>
      <c r="QIR21" s="0"/>
      <c r="QIS21" s="0"/>
      <c r="QIT21" s="0"/>
      <c r="QIU21" s="0"/>
      <c r="QIV21" s="0"/>
      <c r="QIW21" s="0"/>
      <c r="QIX21" s="0"/>
      <c r="QIY21" s="0"/>
      <c r="QIZ21" s="0"/>
      <c r="QJA21" s="0"/>
      <c r="QJB21" s="0"/>
      <c r="QJC21" s="0"/>
      <c r="QJD21" s="0"/>
      <c r="QJE21" s="0"/>
      <c r="QJF21" s="0"/>
      <c r="QJG21" s="0"/>
      <c r="QJH21" s="0"/>
      <c r="QJI21" s="0"/>
      <c r="QJJ21" s="0"/>
      <c r="QJK21" s="0"/>
      <c r="QJL21" s="0"/>
      <c r="QJM21" s="0"/>
      <c r="QJN21" s="0"/>
      <c r="QJO21" s="0"/>
      <c r="QJP21" s="0"/>
      <c r="QJQ21" s="0"/>
      <c r="QJR21" s="0"/>
      <c r="QJS21" s="0"/>
      <c r="QJT21" s="0"/>
      <c r="QJU21" s="0"/>
      <c r="QJV21" s="0"/>
      <c r="QJW21" s="0"/>
      <c r="QJX21" s="0"/>
      <c r="QJY21" s="0"/>
      <c r="QJZ21" s="0"/>
      <c r="QKA21" s="0"/>
      <c r="QKB21" s="0"/>
      <c r="QKC21" s="0"/>
      <c r="QKD21" s="0"/>
      <c r="QKE21" s="0"/>
      <c r="QKF21" s="0"/>
      <c r="QKG21" s="0"/>
      <c r="QKH21" s="0"/>
      <c r="QKI21" s="0"/>
      <c r="QKJ21" s="0"/>
      <c r="QKK21" s="0"/>
      <c r="QKL21" s="0"/>
      <c r="QKM21" s="0"/>
      <c r="QKN21" s="0"/>
      <c r="QKO21" s="0"/>
      <c r="QKP21" s="0"/>
      <c r="QKQ21" s="0"/>
      <c r="QKR21" s="0"/>
      <c r="QKS21" s="0"/>
      <c r="QKT21" s="0"/>
      <c r="QKU21" s="0"/>
      <c r="QKV21" s="0"/>
      <c r="QKW21" s="0"/>
      <c r="QKX21" s="0"/>
      <c r="QKY21" s="0"/>
      <c r="QKZ21" s="0"/>
      <c r="QLA21" s="0"/>
      <c r="QLB21" s="0"/>
      <c r="QLC21" s="0"/>
      <c r="QLD21" s="0"/>
      <c r="QLE21" s="0"/>
      <c r="QLF21" s="0"/>
      <c r="QLG21" s="0"/>
      <c r="QLH21" s="0"/>
      <c r="QLI21" s="0"/>
      <c r="QLJ21" s="0"/>
      <c r="QLK21" s="0"/>
      <c r="QLL21" s="0"/>
      <c r="QLM21" s="0"/>
      <c r="QLN21" s="0"/>
      <c r="QLO21" s="0"/>
      <c r="QLP21" s="0"/>
      <c r="QLQ21" s="0"/>
      <c r="QLR21" s="0"/>
      <c r="QLS21" s="0"/>
      <c r="QLT21" s="0"/>
      <c r="QLU21" s="0"/>
      <c r="QLV21" s="0"/>
      <c r="QLW21" s="0"/>
      <c r="QLX21" s="0"/>
      <c r="QLY21" s="0"/>
      <c r="QLZ21" s="0"/>
      <c r="QMA21" s="0"/>
      <c r="QMB21" s="0"/>
      <c r="QMC21" s="0"/>
      <c r="QMD21" s="0"/>
      <c r="QME21" s="0"/>
      <c r="QMF21" s="0"/>
      <c r="QMG21" s="0"/>
      <c r="QMH21" s="0"/>
      <c r="QMI21" s="0"/>
      <c r="QMJ21" s="0"/>
      <c r="QMK21" s="0"/>
      <c r="QML21" s="0"/>
      <c r="QMM21" s="0"/>
      <c r="QMN21" s="0"/>
      <c r="QMO21" s="0"/>
      <c r="QMP21" s="0"/>
      <c r="QMQ21" s="0"/>
      <c r="QMR21" s="0"/>
      <c r="QMS21" s="0"/>
      <c r="QMT21" s="0"/>
      <c r="QMU21" s="0"/>
      <c r="QMV21" s="0"/>
      <c r="QMW21" s="0"/>
      <c r="QMX21" s="0"/>
      <c r="QMY21" s="0"/>
      <c r="QMZ21" s="0"/>
      <c r="QNA21" s="0"/>
      <c r="QNB21" s="0"/>
      <c r="QNC21" s="0"/>
      <c r="QND21" s="0"/>
      <c r="QNE21" s="0"/>
      <c r="QNF21" s="0"/>
      <c r="QNG21" s="0"/>
      <c r="QNH21" s="0"/>
      <c r="QNI21" s="0"/>
      <c r="QNJ21" s="0"/>
      <c r="QNK21" s="0"/>
      <c r="QNL21" s="0"/>
      <c r="QNM21" s="0"/>
      <c r="QNN21" s="0"/>
      <c r="QNO21" s="0"/>
      <c r="QNP21" s="0"/>
      <c r="QNQ21" s="0"/>
      <c r="QNR21" s="0"/>
      <c r="QNS21" s="0"/>
      <c r="QNT21" s="0"/>
      <c r="QNU21" s="0"/>
      <c r="QNV21" s="0"/>
      <c r="QNW21" s="0"/>
      <c r="QNX21" s="0"/>
      <c r="QNY21" s="0"/>
      <c r="QNZ21" s="0"/>
      <c r="QOA21" s="0"/>
      <c r="QOB21" s="0"/>
      <c r="QOC21" s="0"/>
      <c r="QOD21" s="0"/>
      <c r="QOE21" s="0"/>
      <c r="QOF21" s="0"/>
      <c r="QOG21" s="0"/>
      <c r="QOH21" s="0"/>
      <c r="QOI21" s="0"/>
      <c r="QOJ21" s="0"/>
      <c r="QOK21" s="0"/>
      <c r="QOL21" s="0"/>
      <c r="QOM21" s="0"/>
      <c r="QON21" s="0"/>
      <c r="QOO21" s="0"/>
      <c r="QOP21" s="0"/>
      <c r="QOQ21" s="0"/>
      <c r="QOR21" s="0"/>
      <c r="QOS21" s="0"/>
      <c r="QOT21" s="0"/>
      <c r="QOU21" s="0"/>
      <c r="QOV21" s="0"/>
      <c r="QOW21" s="0"/>
      <c r="QOX21" s="0"/>
      <c r="QOY21" s="0"/>
      <c r="QOZ21" s="0"/>
      <c r="QPA21" s="0"/>
      <c r="QPB21" s="0"/>
      <c r="QPC21" s="0"/>
      <c r="QPD21" s="0"/>
      <c r="QPE21" s="0"/>
      <c r="QPF21" s="0"/>
      <c r="QPG21" s="0"/>
      <c r="QPH21" s="0"/>
      <c r="QPI21" s="0"/>
      <c r="QPJ21" s="0"/>
      <c r="QPK21" s="0"/>
      <c r="QPL21" s="0"/>
      <c r="QPM21" s="0"/>
      <c r="QPN21" s="0"/>
      <c r="QPO21" s="0"/>
      <c r="QPP21" s="0"/>
      <c r="QPQ21" s="0"/>
      <c r="QPR21" s="0"/>
      <c r="QPS21" s="0"/>
      <c r="QPT21" s="0"/>
      <c r="QPU21" s="0"/>
      <c r="QPV21" s="0"/>
      <c r="QPW21" s="0"/>
      <c r="QPX21" s="0"/>
      <c r="QPY21" s="0"/>
      <c r="QPZ21" s="0"/>
      <c r="QQA21" s="0"/>
      <c r="QQB21" s="0"/>
      <c r="QQC21" s="0"/>
      <c r="QQD21" s="0"/>
      <c r="QQE21" s="0"/>
      <c r="QQF21" s="0"/>
      <c r="QQG21" s="0"/>
      <c r="QQH21" s="0"/>
      <c r="QQI21" s="0"/>
      <c r="QQJ21" s="0"/>
      <c r="QQK21" s="0"/>
      <c r="QQL21" s="0"/>
      <c r="QQM21" s="0"/>
      <c r="QQN21" s="0"/>
      <c r="QQO21" s="0"/>
      <c r="QQP21" s="0"/>
      <c r="QQQ21" s="0"/>
      <c r="QQR21" s="0"/>
      <c r="QQS21" s="0"/>
      <c r="QQT21" s="0"/>
      <c r="QQU21" s="0"/>
      <c r="QQV21" s="0"/>
      <c r="QQW21" s="0"/>
      <c r="QQX21" s="0"/>
      <c r="QQY21" s="0"/>
      <c r="QQZ21" s="0"/>
      <c r="QRA21" s="0"/>
      <c r="QRB21" s="0"/>
      <c r="QRC21" s="0"/>
      <c r="QRD21" s="0"/>
      <c r="QRE21" s="0"/>
      <c r="QRF21" s="0"/>
      <c r="QRG21" s="0"/>
      <c r="QRH21" s="0"/>
      <c r="QRI21" s="0"/>
      <c r="QRJ21" s="0"/>
      <c r="QRK21" s="0"/>
      <c r="QRL21" s="0"/>
      <c r="QRM21" s="0"/>
      <c r="QRN21" s="0"/>
      <c r="QRO21" s="0"/>
      <c r="QRP21" s="0"/>
      <c r="QRQ21" s="0"/>
      <c r="QRR21" s="0"/>
      <c r="QRS21" s="0"/>
      <c r="QRT21" s="0"/>
      <c r="QRU21" s="0"/>
      <c r="QRV21" s="0"/>
      <c r="QRW21" s="0"/>
      <c r="QRX21" s="0"/>
      <c r="QRY21" s="0"/>
      <c r="QRZ21" s="0"/>
      <c r="QSA21" s="0"/>
      <c r="QSB21" s="0"/>
      <c r="QSC21" s="0"/>
      <c r="QSD21" s="0"/>
      <c r="QSE21" s="0"/>
      <c r="QSF21" s="0"/>
      <c r="QSG21" s="0"/>
      <c r="QSH21" s="0"/>
      <c r="QSI21" s="0"/>
      <c r="QSJ21" s="0"/>
      <c r="QSK21" s="0"/>
      <c r="QSL21" s="0"/>
      <c r="QSM21" s="0"/>
      <c r="QSN21" s="0"/>
      <c r="QSO21" s="0"/>
      <c r="QSP21" s="0"/>
      <c r="QSQ21" s="0"/>
      <c r="QSR21" s="0"/>
      <c r="QSS21" s="0"/>
      <c r="QST21" s="0"/>
      <c r="QSU21" s="0"/>
      <c r="QSV21" s="0"/>
      <c r="QSW21" s="0"/>
      <c r="QSX21" s="0"/>
      <c r="QSY21" s="0"/>
      <c r="QSZ21" s="0"/>
      <c r="QTA21" s="0"/>
      <c r="QTB21" s="0"/>
      <c r="QTC21" s="0"/>
      <c r="QTD21" s="0"/>
      <c r="QTE21" s="0"/>
      <c r="QTF21" s="0"/>
      <c r="QTG21" s="0"/>
      <c r="QTH21" s="0"/>
      <c r="QTI21" s="0"/>
      <c r="QTJ21" s="0"/>
      <c r="QTK21" s="0"/>
      <c r="QTL21" s="0"/>
      <c r="QTM21" s="0"/>
      <c r="QTN21" s="0"/>
      <c r="QTO21" s="0"/>
      <c r="QTP21" s="0"/>
      <c r="QTQ21" s="0"/>
      <c r="QTR21" s="0"/>
      <c r="QTS21" s="0"/>
      <c r="QTT21" s="0"/>
      <c r="QTU21" s="0"/>
      <c r="QTV21" s="0"/>
      <c r="QTW21" s="0"/>
      <c r="QTX21" s="0"/>
      <c r="QTY21" s="0"/>
      <c r="QTZ21" s="0"/>
      <c r="QUA21" s="0"/>
      <c r="QUB21" s="0"/>
      <c r="QUC21" s="0"/>
      <c r="QUD21" s="0"/>
      <c r="QUE21" s="0"/>
      <c r="QUF21" s="0"/>
      <c r="QUG21" s="0"/>
      <c r="QUH21" s="0"/>
      <c r="QUI21" s="0"/>
      <c r="QUJ21" s="0"/>
      <c r="QUK21" s="0"/>
      <c r="QUL21" s="0"/>
      <c r="QUM21" s="0"/>
      <c r="QUN21" s="0"/>
      <c r="QUO21" s="0"/>
      <c r="QUP21" s="0"/>
      <c r="QUQ21" s="0"/>
      <c r="QUR21" s="0"/>
      <c r="QUS21" s="0"/>
      <c r="QUT21" s="0"/>
      <c r="QUU21" s="0"/>
      <c r="QUV21" s="0"/>
      <c r="QUW21" s="0"/>
      <c r="QUX21" s="0"/>
      <c r="QUY21" s="0"/>
      <c r="QUZ21" s="0"/>
      <c r="QVA21" s="0"/>
      <c r="QVB21" s="0"/>
      <c r="QVC21" s="0"/>
      <c r="QVD21" s="0"/>
      <c r="QVE21" s="0"/>
      <c r="QVF21" s="0"/>
      <c r="QVG21" s="0"/>
      <c r="QVH21" s="0"/>
      <c r="QVI21" s="0"/>
      <c r="QVJ21" s="0"/>
      <c r="QVK21" s="0"/>
      <c r="QVL21" s="0"/>
      <c r="QVM21" s="0"/>
      <c r="QVN21" s="0"/>
      <c r="QVO21" s="0"/>
      <c r="QVP21" s="0"/>
      <c r="QVQ21" s="0"/>
      <c r="QVR21" s="0"/>
      <c r="QVS21" s="0"/>
      <c r="QVT21" s="0"/>
      <c r="QVU21" s="0"/>
      <c r="QVV21" s="0"/>
      <c r="QVW21" s="0"/>
      <c r="QVX21" s="0"/>
      <c r="QVY21" s="0"/>
      <c r="QVZ21" s="0"/>
      <c r="QWA21" s="0"/>
      <c r="QWB21" s="0"/>
      <c r="QWC21" s="0"/>
      <c r="QWD21" s="0"/>
      <c r="QWE21" s="0"/>
      <c r="QWF21" s="0"/>
      <c r="QWG21" s="0"/>
      <c r="QWH21" s="0"/>
      <c r="QWI21" s="0"/>
      <c r="QWJ21" s="0"/>
      <c r="QWK21" s="0"/>
      <c r="QWL21" s="0"/>
      <c r="QWM21" s="0"/>
      <c r="QWN21" s="0"/>
      <c r="QWO21" s="0"/>
      <c r="QWP21" s="0"/>
      <c r="QWQ21" s="0"/>
      <c r="QWR21" s="0"/>
      <c r="QWS21" s="0"/>
      <c r="QWT21" s="0"/>
      <c r="QWU21" s="0"/>
      <c r="QWV21" s="0"/>
      <c r="QWW21" s="0"/>
      <c r="QWX21" s="0"/>
      <c r="QWY21" s="0"/>
      <c r="QWZ21" s="0"/>
      <c r="QXA21" s="0"/>
      <c r="QXB21" s="0"/>
      <c r="QXC21" s="0"/>
      <c r="QXD21" s="0"/>
      <c r="QXE21" s="0"/>
      <c r="QXF21" s="0"/>
      <c r="QXG21" s="0"/>
      <c r="QXH21" s="0"/>
      <c r="QXI21" s="0"/>
      <c r="QXJ21" s="0"/>
      <c r="QXK21" s="0"/>
      <c r="QXL21" s="0"/>
      <c r="QXM21" s="0"/>
      <c r="QXN21" s="0"/>
      <c r="QXO21" s="0"/>
      <c r="QXP21" s="0"/>
      <c r="QXQ21" s="0"/>
      <c r="QXR21" s="0"/>
      <c r="QXS21" s="0"/>
      <c r="QXT21" s="0"/>
      <c r="QXU21" s="0"/>
      <c r="QXV21" s="0"/>
      <c r="QXW21" s="0"/>
      <c r="QXX21" s="0"/>
      <c r="QXY21" s="0"/>
      <c r="QXZ21" s="0"/>
      <c r="QYA21" s="0"/>
      <c r="QYB21" s="0"/>
      <c r="QYC21" s="0"/>
      <c r="QYD21" s="0"/>
      <c r="QYE21" s="0"/>
      <c r="QYF21" s="0"/>
      <c r="QYG21" s="0"/>
      <c r="QYH21" s="0"/>
      <c r="QYI21" s="0"/>
      <c r="QYJ21" s="0"/>
      <c r="QYK21" s="0"/>
      <c r="QYL21" s="0"/>
      <c r="QYM21" s="0"/>
      <c r="QYN21" s="0"/>
      <c r="QYO21" s="0"/>
      <c r="QYP21" s="0"/>
      <c r="QYQ21" s="0"/>
      <c r="QYR21" s="0"/>
      <c r="QYS21" s="0"/>
      <c r="QYT21" s="0"/>
      <c r="QYU21" s="0"/>
      <c r="QYV21" s="0"/>
      <c r="QYW21" s="0"/>
      <c r="QYX21" s="0"/>
      <c r="QYY21" s="0"/>
      <c r="QYZ21" s="0"/>
      <c r="QZA21" s="0"/>
      <c r="QZB21" s="0"/>
      <c r="QZC21" s="0"/>
      <c r="QZD21" s="0"/>
      <c r="QZE21" s="0"/>
      <c r="QZF21" s="0"/>
      <c r="QZG21" s="0"/>
      <c r="QZH21" s="0"/>
      <c r="QZI21" s="0"/>
      <c r="QZJ21" s="0"/>
      <c r="QZK21" s="0"/>
      <c r="QZL21" s="0"/>
      <c r="QZM21" s="0"/>
      <c r="QZN21" s="0"/>
      <c r="QZO21" s="0"/>
      <c r="QZP21" s="0"/>
      <c r="QZQ21" s="0"/>
      <c r="QZR21" s="0"/>
      <c r="QZS21" s="0"/>
      <c r="QZT21" s="0"/>
      <c r="QZU21" s="0"/>
      <c r="QZV21" s="0"/>
      <c r="QZW21" s="0"/>
      <c r="QZX21" s="0"/>
      <c r="QZY21" s="0"/>
      <c r="QZZ21" s="0"/>
      <c r="RAA21" s="0"/>
      <c r="RAB21" s="0"/>
      <c r="RAC21" s="0"/>
      <c r="RAD21" s="0"/>
      <c r="RAE21" s="0"/>
      <c r="RAF21" s="0"/>
      <c r="RAG21" s="0"/>
      <c r="RAH21" s="0"/>
      <c r="RAI21" s="0"/>
      <c r="RAJ21" s="0"/>
      <c r="RAK21" s="0"/>
      <c r="RAL21" s="0"/>
      <c r="RAM21" s="0"/>
      <c r="RAN21" s="0"/>
      <c r="RAO21" s="0"/>
      <c r="RAP21" s="0"/>
      <c r="RAQ21" s="0"/>
      <c r="RAR21" s="0"/>
      <c r="RAS21" s="0"/>
      <c r="RAT21" s="0"/>
      <c r="RAU21" s="0"/>
      <c r="RAV21" s="0"/>
      <c r="RAW21" s="0"/>
      <c r="RAX21" s="0"/>
      <c r="RAY21" s="0"/>
      <c r="RAZ21" s="0"/>
      <c r="RBA21" s="0"/>
      <c r="RBB21" s="0"/>
      <c r="RBC21" s="0"/>
      <c r="RBD21" s="0"/>
      <c r="RBE21" s="0"/>
      <c r="RBF21" s="0"/>
      <c r="RBG21" s="0"/>
      <c r="RBH21" s="0"/>
      <c r="RBI21" s="0"/>
      <c r="RBJ21" s="0"/>
      <c r="RBK21" s="0"/>
      <c r="RBL21" s="0"/>
      <c r="RBM21" s="0"/>
      <c r="RBN21" s="0"/>
      <c r="RBO21" s="0"/>
      <c r="RBP21" s="0"/>
      <c r="RBQ21" s="0"/>
      <c r="RBR21" s="0"/>
      <c r="RBS21" s="0"/>
      <c r="RBT21" s="0"/>
      <c r="RBU21" s="0"/>
      <c r="RBV21" s="0"/>
      <c r="RBW21" s="0"/>
      <c r="RBX21" s="0"/>
      <c r="RBY21" s="0"/>
      <c r="RBZ21" s="0"/>
      <c r="RCA21" s="0"/>
      <c r="RCB21" s="0"/>
      <c r="RCC21" s="0"/>
      <c r="RCD21" s="0"/>
      <c r="RCE21" s="0"/>
      <c r="RCF21" s="0"/>
      <c r="RCG21" s="0"/>
      <c r="RCH21" s="0"/>
      <c r="RCI21" s="0"/>
      <c r="RCJ21" s="0"/>
      <c r="RCK21" s="0"/>
      <c r="RCL21" s="0"/>
      <c r="RCM21" s="0"/>
      <c r="RCN21" s="0"/>
      <c r="RCO21" s="0"/>
      <c r="RCP21" s="0"/>
      <c r="RCQ21" s="0"/>
      <c r="RCR21" s="0"/>
      <c r="RCS21" s="0"/>
      <c r="RCT21" s="0"/>
      <c r="RCU21" s="0"/>
      <c r="RCV21" s="0"/>
      <c r="RCW21" s="0"/>
      <c r="RCX21" s="0"/>
      <c r="RCY21" s="0"/>
      <c r="RCZ21" s="0"/>
      <c r="RDA21" s="0"/>
      <c r="RDB21" s="0"/>
      <c r="RDC21" s="0"/>
      <c r="RDD21" s="0"/>
      <c r="RDE21" s="0"/>
      <c r="RDF21" s="0"/>
      <c r="RDG21" s="0"/>
      <c r="RDH21" s="0"/>
      <c r="RDI21" s="0"/>
      <c r="RDJ21" s="0"/>
      <c r="RDK21" s="0"/>
      <c r="RDL21" s="0"/>
      <c r="RDM21" s="0"/>
      <c r="RDN21" s="0"/>
      <c r="RDO21" s="0"/>
      <c r="RDP21" s="0"/>
      <c r="RDQ21" s="0"/>
      <c r="RDR21" s="0"/>
      <c r="RDS21" s="0"/>
      <c r="RDT21" s="0"/>
      <c r="RDU21" s="0"/>
      <c r="RDV21" s="0"/>
      <c r="RDW21" s="0"/>
      <c r="RDX21" s="0"/>
      <c r="RDY21" s="0"/>
      <c r="RDZ21" s="0"/>
      <c r="REA21" s="0"/>
      <c r="REB21" s="0"/>
      <c r="REC21" s="0"/>
      <c r="RED21" s="0"/>
      <c r="REE21" s="0"/>
      <c r="REF21" s="0"/>
      <c r="REG21" s="0"/>
      <c r="REH21" s="0"/>
      <c r="REI21" s="0"/>
      <c r="REJ21" s="0"/>
      <c r="REK21" s="0"/>
      <c r="REL21" s="0"/>
      <c r="REM21" s="0"/>
      <c r="REN21" s="0"/>
      <c r="REO21" s="0"/>
      <c r="REP21" s="0"/>
      <c r="REQ21" s="0"/>
      <c r="RER21" s="0"/>
      <c r="RES21" s="0"/>
      <c r="RET21" s="0"/>
      <c r="REU21" s="0"/>
      <c r="REV21" s="0"/>
      <c r="REW21" s="0"/>
      <c r="REX21" s="0"/>
      <c r="REY21" s="0"/>
      <c r="REZ21" s="0"/>
      <c r="RFA21" s="0"/>
      <c r="RFB21" s="0"/>
      <c r="RFC21" s="0"/>
      <c r="RFD21" s="0"/>
      <c r="RFE21" s="0"/>
      <c r="RFF21" s="0"/>
      <c r="RFG21" s="0"/>
      <c r="RFH21" s="0"/>
      <c r="RFI21" s="0"/>
      <c r="RFJ21" s="0"/>
      <c r="RFK21" s="0"/>
      <c r="RFL21" s="0"/>
      <c r="RFM21" s="0"/>
      <c r="RFN21" s="0"/>
      <c r="RFO21" s="0"/>
      <c r="RFP21" s="0"/>
      <c r="RFQ21" s="0"/>
      <c r="RFR21" s="0"/>
      <c r="RFS21" s="0"/>
      <c r="RFT21" s="0"/>
      <c r="RFU21" s="0"/>
      <c r="RFV21" s="0"/>
      <c r="RFW21" s="0"/>
      <c r="RFX21" s="0"/>
      <c r="RFY21" s="0"/>
      <c r="RFZ21" s="0"/>
      <c r="RGA21" s="0"/>
      <c r="RGB21" s="0"/>
      <c r="RGC21" s="0"/>
      <c r="RGD21" s="0"/>
      <c r="RGE21" s="0"/>
      <c r="RGF21" s="0"/>
      <c r="RGG21" s="0"/>
      <c r="RGH21" s="0"/>
      <c r="RGI21" s="0"/>
      <c r="RGJ21" s="0"/>
      <c r="RGK21" s="0"/>
      <c r="RGL21" s="0"/>
      <c r="RGM21" s="0"/>
      <c r="RGN21" s="0"/>
      <c r="RGO21" s="0"/>
      <c r="RGP21" s="0"/>
      <c r="RGQ21" s="0"/>
      <c r="RGR21" s="0"/>
      <c r="RGS21" s="0"/>
      <c r="RGT21" s="0"/>
      <c r="RGU21" s="0"/>
      <c r="RGV21" s="0"/>
      <c r="RGW21" s="0"/>
      <c r="RGX21" s="0"/>
      <c r="RGY21" s="0"/>
      <c r="RGZ21" s="0"/>
      <c r="RHA21" s="0"/>
      <c r="RHB21" s="0"/>
      <c r="RHC21" s="0"/>
      <c r="RHD21" s="0"/>
      <c r="RHE21" s="0"/>
      <c r="RHF21" s="0"/>
      <c r="RHG21" s="0"/>
      <c r="RHH21" s="0"/>
      <c r="RHI21" s="0"/>
      <c r="RHJ21" s="0"/>
      <c r="RHK21" s="0"/>
      <c r="RHL21" s="0"/>
      <c r="RHM21" s="0"/>
      <c r="RHN21" s="0"/>
      <c r="RHO21" s="0"/>
      <c r="RHP21" s="0"/>
      <c r="RHQ21" s="0"/>
      <c r="RHR21" s="0"/>
      <c r="RHS21" s="0"/>
      <c r="RHT21" s="0"/>
      <c r="RHU21" s="0"/>
      <c r="RHV21" s="0"/>
      <c r="RHW21" s="0"/>
      <c r="RHX21" s="0"/>
      <c r="RHY21" s="0"/>
      <c r="RHZ21" s="0"/>
      <c r="RIA21" s="0"/>
      <c r="RIB21" s="0"/>
      <c r="RIC21" s="0"/>
      <c r="RID21" s="0"/>
      <c r="RIE21" s="0"/>
      <c r="RIF21" s="0"/>
      <c r="RIG21" s="0"/>
      <c r="RIH21" s="0"/>
      <c r="RII21" s="0"/>
      <c r="RIJ21" s="0"/>
      <c r="RIK21" s="0"/>
      <c r="RIL21" s="0"/>
      <c r="RIM21" s="0"/>
      <c r="RIN21" s="0"/>
      <c r="RIO21" s="0"/>
      <c r="RIP21" s="0"/>
      <c r="RIQ21" s="0"/>
      <c r="RIR21" s="0"/>
      <c r="RIS21" s="0"/>
      <c r="RIT21" s="0"/>
      <c r="RIU21" s="0"/>
      <c r="RIV21" s="0"/>
      <c r="RIW21" s="0"/>
      <c r="RIX21" s="0"/>
      <c r="RIY21" s="0"/>
      <c r="RIZ21" s="0"/>
      <c r="RJA21" s="0"/>
      <c r="RJB21" s="0"/>
      <c r="RJC21" s="0"/>
      <c r="RJD21" s="0"/>
      <c r="RJE21" s="0"/>
      <c r="RJF21" s="0"/>
      <c r="RJG21" s="0"/>
      <c r="RJH21" s="0"/>
      <c r="RJI21" s="0"/>
      <c r="RJJ21" s="0"/>
      <c r="RJK21" s="0"/>
      <c r="RJL21" s="0"/>
      <c r="RJM21" s="0"/>
      <c r="RJN21" s="0"/>
      <c r="RJO21" s="0"/>
      <c r="RJP21" s="0"/>
      <c r="RJQ21" s="0"/>
      <c r="RJR21" s="0"/>
      <c r="RJS21" s="0"/>
      <c r="RJT21" s="0"/>
      <c r="RJU21" s="0"/>
      <c r="RJV21" s="0"/>
      <c r="RJW21" s="0"/>
      <c r="RJX21" s="0"/>
      <c r="RJY21" s="0"/>
      <c r="RJZ21" s="0"/>
      <c r="RKA21" s="0"/>
      <c r="RKB21" s="0"/>
      <c r="RKC21" s="0"/>
      <c r="RKD21" s="0"/>
      <c r="RKE21" s="0"/>
      <c r="RKF21" s="0"/>
      <c r="RKG21" s="0"/>
      <c r="RKH21" s="0"/>
      <c r="RKI21" s="0"/>
      <c r="RKJ21" s="0"/>
      <c r="RKK21" s="0"/>
      <c r="RKL21" s="0"/>
      <c r="RKM21" s="0"/>
      <c r="RKN21" s="0"/>
      <c r="RKO21" s="0"/>
      <c r="RKP21" s="0"/>
      <c r="RKQ21" s="0"/>
      <c r="RKR21" s="0"/>
      <c r="RKS21" s="0"/>
      <c r="RKT21" s="0"/>
      <c r="RKU21" s="0"/>
      <c r="RKV21" s="0"/>
      <c r="RKW21" s="0"/>
      <c r="RKX21" s="0"/>
      <c r="RKY21" s="0"/>
      <c r="RKZ21" s="0"/>
      <c r="RLA21" s="0"/>
      <c r="RLB21" s="0"/>
      <c r="RLC21" s="0"/>
      <c r="RLD21" s="0"/>
      <c r="RLE21" s="0"/>
      <c r="RLF21" s="0"/>
      <c r="RLG21" s="0"/>
      <c r="RLH21" s="0"/>
      <c r="RLI21" s="0"/>
      <c r="RLJ21" s="0"/>
      <c r="RLK21" s="0"/>
      <c r="RLL21" s="0"/>
      <c r="RLM21" s="0"/>
      <c r="RLN21" s="0"/>
      <c r="RLO21" s="0"/>
      <c r="RLP21" s="0"/>
      <c r="RLQ21" s="0"/>
      <c r="RLR21" s="0"/>
      <c r="RLS21" s="0"/>
      <c r="RLT21" s="0"/>
      <c r="RLU21" s="0"/>
      <c r="RLV21" s="0"/>
      <c r="RLW21" s="0"/>
      <c r="RLX21" s="0"/>
      <c r="RLY21" s="0"/>
      <c r="RLZ21" s="0"/>
      <c r="RMA21" s="0"/>
      <c r="RMB21" s="0"/>
      <c r="RMC21" s="0"/>
      <c r="RMD21" s="0"/>
      <c r="RME21" s="0"/>
      <c r="RMF21" s="0"/>
      <c r="RMG21" s="0"/>
      <c r="RMH21" s="0"/>
      <c r="RMI21" s="0"/>
      <c r="RMJ21" s="0"/>
      <c r="RMK21" s="0"/>
      <c r="RML21" s="0"/>
      <c r="RMM21" s="0"/>
      <c r="RMN21" s="0"/>
      <c r="RMO21" s="0"/>
      <c r="RMP21" s="0"/>
      <c r="RMQ21" s="0"/>
      <c r="RMR21" s="0"/>
      <c r="RMS21" s="0"/>
      <c r="RMT21" s="0"/>
      <c r="RMU21" s="0"/>
      <c r="RMV21" s="0"/>
      <c r="RMW21" s="0"/>
      <c r="RMX21" s="0"/>
      <c r="RMY21" s="0"/>
      <c r="RMZ21" s="0"/>
      <c r="RNA21" s="0"/>
      <c r="RNB21" s="0"/>
      <c r="RNC21" s="0"/>
      <c r="RND21" s="0"/>
      <c r="RNE21" s="0"/>
      <c r="RNF21" s="0"/>
      <c r="RNG21" s="0"/>
      <c r="RNH21" s="0"/>
      <c r="RNI21" s="0"/>
      <c r="RNJ21" s="0"/>
      <c r="RNK21" s="0"/>
      <c r="RNL21" s="0"/>
      <c r="RNM21" s="0"/>
      <c r="RNN21" s="0"/>
      <c r="RNO21" s="0"/>
      <c r="RNP21" s="0"/>
      <c r="RNQ21" s="0"/>
      <c r="RNR21" s="0"/>
      <c r="RNS21" s="0"/>
      <c r="RNT21" s="0"/>
      <c r="RNU21" s="0"/>
      <c r="RNV21" s="0"/>
      <c r="RNW21" s="0"/>
      <c r="RNX21" s="0"/>
      <c r="RNY21" s="0"/>
      <c r="RNZ21" s="0"/>
      <c r="ROA21" s="0"/>
      <c r="ROB21" s="0"/>
      <c r="ROC21" s="0"/>
      <c r="ROD21" s="0"/>
      <c r="ROE21" s="0"/>
      <c r="ROF21" s="0"/>
      <c r="ROG21" s="0"/>
      <c r="ROH21" s="0"/>
      <c r="ROI21" s="0"/>
      <c r="ROJ21" s="0"/>
      <c r="ROK21" s="0"/>
      <c r="ROL21" s="0"/>
      <c r="ROM21" s="0"/>
      <c r="RON21" s="0"/>
      <c r="ROO21" s="0"/>
      <c r="ROP21" s="0"/>
      <c r="ROQ21" s="0"/>
      <c r="ROR21" s="0"/>
      <c r="ROS21" s="0"/>
      <c r="ROT21" s="0"/>
      <c r="ROU21" s="0"/>
      <c r="ROV21" s="0"/>
      <c r="ROW21" s="0"/>
      <c r="ROX21" s="0"/>
      <c r="ROY21" s="0"/>
      <c r="ROZ21" s="0"/>
      <c r="RPA21" s="0"/>
      <c r="RPB21" s="0"/>
      <c r="RPC21" s="0"/>
      <c r="RPD21" s="0"/>
      <c r="RPE21" s="0"/>
      <c r="RPF21" s="0"/>
      <c r="RPG21" s="0"/>
      <c r="RPH21" s="0"/>
      <c r="RPI21" s="0"/>
      <c r="RPJ21" s="0"/>
      <c r="RPK21" s="0"/>
      <c r="RPL21" s="0"/>
      <c r="RPM21" s="0"/>
      <c r="RPN21" s="0"/>
      <c r="RPO21" s="0"/>
      <c r="RPP21" s="0"/>
      <c r="RPQ21" s="0"/>
      <c r="RPR21" s="0"/>
      <c r="RPS21" s="0"/>
      <c r="RPT21" s="0"/>
      <c r="RPU21" s="0"/>
      <c r="RPV21" s="0"/>
      <c r="RPW21" s="0"/>
      <c r="RPX21" s="0"/>
      <c r="RPY21" s="0"/>
      <c r="RPZ21" s="0"/>
      <c r="RQA21" s="0"/>
      <c r="RQB21" s="0"/>
      <c r="RQC21" s="0"/>
      <c r="RQD21" s="0"/>
      <c r="RQE21" s="0"/>
      <c r="RQF21" s="0"/>
      <c r="RQG21" s="0"/>
      <c r="RQH21" s="0"/>
      <c r="RQI21" s="0"/>
      <c r="RQJ21" s="0"/>
      <c r="RQK21" s="0"/>
      <c r="RQL21" s="0"/>
      <c r="RQM21" s="0"/>
      <c r="RQN21" s="0"/>
      <c r="RQO21" s="0"/>
      <c r="RQP21" s="0"/>
      <c r="RQQ21" s="0"/>
      <c r="RQR21" s="0"/>
      <c r="RQS21" s="0"/>
      <c r="RQT21" s="0"/>
      <c r="RQU21" s="0"/>
      <c r="RQV21" s="0"/>
      <c r="RQW21" s="0"/>
      <c r="RQX21" s="0"/>
      <c r="RQY21" s="0"/>
      <c r="RQZ21" s="0"/>
      <c r="RRA21" s="0"/>
      <c r="RRB21" s="0"/>
      <c r="RRC21" s="0"/>
      <c r="RRD21" s="0"/>
      <c r="RRE21" s="0"/>
      <c r="RRF21" s="0"/>
      <c r="RRG21" s="0"/>
      <c r="RRH21" s="0"/>
      <c r="RRI21" s="0"/>
      <c r="RRJ21" s="0"/>
      <c r="RRK21" s="0"/>
      <c r="RRL21" s="0"/>
      <c r="RRM21" s="0"/>
      <c r="RRN21" s="0"/>
      <c r="RRO21" s="0"/>
      <c r="RRP21" s="0"/>
      <c r="RRQ21" s="0"/>
      <c r="RRR21" s="0"/>
      <c r="RRS21" s="0"/>
      <c r="RRT21" s="0"/>
      <c r="RRU21" s="0"/>
      <c r="RRV21" s="0"/>
      <c r="RRW21" s="0"/>
      <c r="RRX21" s="0"/>
      <c r="RRY21" s="0"/>
      <c r="RRZ21" s="0"/>
      <c r="RSA21" s="0"/>
      <c r="RSB21" s="0"/>
      <c r="RSC21" s="0"/>
      <c r="RSD21" s="0"/>
      <c r="RSE21" s="0"/>
      <c r="RSF21" s="0"/>
      <c r="RSG21" s="0"/>
      <c r="RSH21" s="0"/>
      <c r="RSI21" s="0"/>
      <c r="RSJ21" s="0"/>
      <c r="RSK21" s="0"/>
      <c r="RSL21" s="0"/>
      <c r="RSM21" s="0"/>
      <c r="RSN21" s="0"/>
      <c r="RSO21" s="0"/>
      <c r="RSP21" s="0"/>
      <c r="RSQ21" s="0"/>
      <c r="RSR21" s="0"/>
      <c r="RSS21" s="0"/>
      <c r="RST21" s="0"/>
      <c r="RSU21" s="0"/>
      <c r="RSV21" s="0"/>
      <c r="RSW21" s="0"/>
      <c r="RSX21" s="0"/>
      <c r="RSY21" s="0"/>
      <c r="RSZ21" s="0"/>
      <c r="RTA21" s="0"/>
      <c r="RTB21" s="0"/>
      <c r="RTC21" s="0"/>
      <c r="RTD21" s="0"/>
      <c r="RTE21" s="0"/>
      <c r="RTF21" s="0"/>
      <c r="RTG21" s="0"/>
      <c r="RTH21" s="0"/>
      <c r="RTI21" s="0"/>
      <c r="RTJ21" s="0"/>
      <c r="RTK21" s="0"/>
      <c r="RTL21" s="0"/>
      <c r="RTM21" s="0"/>
      <c r="RTN21" s="0"/>
      <c r="RTO21" s="0"/>
      <c r="RTP21" s="0"/>
      <c r="RTQ21" s="0"/>
      <c r="RTR21" s="0"/>
      <c r="RTS21" s="0"/>
      <c r="RTT21" s="0"/>
      <c r="RTU21" s="0"/>
      <c r="RTV21" s="0"/>
      <c r="RTW21" s="0"/>
      <c r="RTX21" s="0"/>
      <c r="RTY21" s="0"/>
      <c r="RTZ21" s="0"/>
      <c r="RUA21" s="0"/>
      <c r="RUB21" s="0"/>
      <c r="RUC21" s="0"/>
      <c r="RUD21" s="0"/>
      <c r="RUE21" s="0"/>
      <c r="RUF21" s="0"/>
      <c r="RUG21" s="0"/>
      <c r="RUH21" s="0"/>
      <c r="RUI21" s="0"/>
      <c r="RUJ21" s="0"/>
      <c r="RUK21" s="0"/>
      <c r="RUL21" s="0"/>
      <c r="RUM21" s="0"/>
      <c r="RUN21" s="0"/>
      <c r="RUO21" s="0"/>
      <c r="RUP21" s="0"/>
      <c r="RUQ21" s="0"/>
      <c r="RUR21" s="0"/>
      <c r="RUS21" s="0"/>
      <c r="RUT21" s="0"/>
      <c r="RUU21" s="0"/>
      <c r="RUV21" s="0"/>
      <c r="RUW21" s="0"/>
      <c r="RUX21" s="0"/>
      <c r="RUY21" s="0"/>
      <c r="RUZ21" s="0"/>
      <c r="RVA21" s="0"/>
      <c r="RVB21" s="0"/>
      <c r="RVC21" s="0"/>
      <c r="RVD21" s="0"/>
      <c r="RVE21" s="0"/>
      <c r="RVF21" s="0"/>
      <c r="RVG21" s="0"/>
      <c r="RVH21" s="0"/>
      <c r="RVI21" s="0"/>
      <c r="RVJ21" s="0"/>
      <c r="RVK21" s="0"/>
      <c r="RVL21" s="0"/>
      <c r="RVM21" s="0"/>
      <c r="RVN21" s="0"/>
      <c r="RVO21" s="0"/>
      <c r="RVP21" s="0"/>
      <c r="RVQ21" s="0"/>
      <c r="RVR21" s="0"/>
      <c r="RVS21" s="0"/>
      <c r="RVT21" s="0"/>
      <c r="RVU21" s="0"/>
      <c r="RVV21" s="0"/>
      <c r="RVW21" s="0"/>
      <c r="RVX21" s="0"/>
      <c r="RVY21" s="0"/>
      <c r="RVZ21" s="0"/>
      <c r="RWA21" s="0"/>
      <c r="RWB21" s="0"/>
      <c r="RWC21" s="0"/>
      <c r="RWD21" s="0"/>
      <c r="RWE21" s="0"/>
      <c r="RWF21" s="0"/>
      <c r="RWG21" s="0"/>
      <c r="RWH21" s="0"/>
      <c r="RWI21" s="0"/>
      <c r="RWJ21" s="0"/>
      <c r="RWK21" s="0"/>
      <c r="RWL21" s="0"/>
      <c r="RWM21" s="0"/>
      <c r="RWN21" s="0"/>
      <c r="RWO21" s="0"/>
      <c r="RWP21" s="0"/>
      <c r="RWQ21" s="0"/>
      <c r="RWR21" s="0"/>
      <c r="RWS21" s="0"/>
      <c r="RWT21" s="0"/>
      <c r="RWU21" s="0"/>
      <c r="RWV21" s="0"/>
      <c r="RWW21" s="0"/>
      <c r="RWX21" s="0"/>
      <c r="RWY21" s="0"/>
      <c r="RWZ21" s="0"/>
      <c r="RXA21" s="0"/>
      <c r="RXB21" s="0"/>
      <c r="RXC21" s="0"/>
      <c r="RXD21" s="0"/>
      <c r="RXE21" s="0"/>
      <c r="RXF21" s="0"/>
      <c r="RXG21" s="0"/>
      <c r="RXH21" s="0"/>
      <c r="RXI21" s="0"/>
      <c r="RXJ21" s="0"/>
      <c r="RXK21" s="0"/>
      <c r="RXL21" s="0"/>
      <c r="RXM21" s="0"/>
      <c r="RXN21" s="0"/>
      <c r="RXO21" s="0"/>
      <c r="RXP21" s="0"/>
      <c r="RXQ21" s="0"/>
      <c r="RXR21" s="0"/>
      <c r="RXS21" s="0"/>
      <c r="RXT21" s="0"/>
      <c r="RXU21" s="0"/>
      <c r="RXV21" s="0"/>
      <c r="RXW21" s="0"/>
      <c r="RXX21" s="0"/>
      <c r="RXY21" s="0"/>
      <c r="RXZ21" s="0"/>
      <c r="RYA21" s="0"/>
      <c r="RYB21" s="0"/>
      <c r="RYC21" s="0"/>
      <c r="RYD21" s="0"/>
      <c r="RYE21" s="0"/>
      <c r="RYF21" s="0"/>
      <c r="RYG21" s="0"/>
      <c r="RYH21" s="0"/>
      <c r="RYI21" s="0"/>
      <c r="RYJ21" s="0"/>
      <c r="RYK21" s="0"/>
      <c r="RYL21" s="0"/>
      <c r="RYM21" s="0"/>
      <c r="RYN21" s="0"/>
      <c r="RYO21" s="0"/>
      <c r="RYP21" s="0"/>
      <c r="RYQ21" s="0"/>
      <c r="RYR21" s="0"/>
      <c r="RYS21" s="0"/>
      <c r="RYT21" s="0"/>
      <c r="RYU21" s="0"/>
      <c r="RYV21" s="0"/>
      <c r="RYW21" s="0"/>
      <c r="RYX21" s="0"/>
      <c r="RYY21" s="0"/>
      <c r="RYZ21" s="0"/>
      <c r="RZA21" s="0"/>
      <c r="RZB21" s="0"/>
      <c r="RZC21" s="0"/>
      <c r="RZD21" s="0"/>
      <c r="RZE21" s="0"/>
      <c r="RZF21" s="0"/>
      <c r="RZG21" s="0"/>
      <c r="RZH21" s="0"/>
      <c r="RZI21" s="0"/>
      <c r="RZJ21" s="0"/>
      <c r="RZK21" s="0"/>
      <c r="RZL21" s="0"/>
      <c r="RZM21" s="0"/>
      <c r="RZN21" s="0"/>
      <c r="RZO21" s="0"/>
      <c r="RZP21" s="0"/>
      <c r="RZQ21" s="0"/>
      <c r="RZR21" s="0"/>
      <c r="RZS21" s="0"/>
      <c r="RZT21" s="0"/>
      <c r="RZU21" s="0"/>
      <c r="RZV21" s="0"/>
      <c r="RZW21" s="0"/>
      <c r="RZX21" s="0"/>
      <c r="RZY21" s="0"/>
      <c r="RZZ21" s="0"/>
      <c r="SAA21" s="0"/>
      <c r="SAB21" s="0"/>
      <c r="SAC21" s="0"/>
      <c r="SAD21" s="0"/>
      <c r="SAE21" s="0"/>
      <c r="SAF21" s="0"/>
      <c r="SAG21" s="0"/>
      <c r="SAH21" s="0"/>
      <c r="SAI21" s="0"/>
      <c r="SAJ21" s="0"/>
      <c r="SAK21" s="0"/>
      <c r="SAL21" s="0"/>
      <c r="SAM21" s="0"/>
      <c r="SAN21" s="0"/>
      <c r="SAO21" s="0"/>
      <c r="SAP21" s="0"/>
      <c r="SAQ21" s="0"/>
      <c r="SAR21" s="0"/>
      <c r="SAS21" s="0"/>
      <c r="SAT21" s="0"/>
      <c r="SAU21" s="0"/>
      <c r="SAV21" s="0"/>
      <c r="SAW21" s="0"/>
      <c r="SAX21" s="0"/>
      <c r="SAY21" s="0"/>
      <c r="SAZ21" s="0"/>
      <c r="SBA21" s="0"/>
      <c r="SBB21" s="0"/>
      <c r="SBC21" s="0"/>
      <c r="SBD21" s="0"/>
      <c r="SBE21" s="0"/>
      <c r="SBF21" s="0"/>
      <c r="SBG21" s="0"/>
      <c r="SBH21" s="0"/>
      <c r="SBI21" s="0"/>
      <c r="SBJ21" s="0"/>
      <c r="SBK21" s="0"/>
      <c r="SBL21" s="0"/>
      <c r="SBM21" s="0"/>
      <c r="SBN21" s="0"/>
      <c r="SBO21" s="0"/>
      <c r="SBP21" s="0"/>
      <c r="SBQ21" s="0"/>
      <c r="SBR21" s="0"/>
      <c r="SBS21" s="0"/>
      <c r="SBT21" s="0"/>
      <c r="SBU21" s="0"/>
      <c r="SBV21" s="0"/>
      <c r="SBW21" s="0"/>
      <c r="SBX21" s="0"/>
      <c r="SBY21" s="0"/>
      <c r="SBZ21" s="0"/>
      <c r="SCA21" s="0"/>
      <c r="SCB21" s="0"/>
      <c r="SCC21" s="0"/>
      <c r="SCD21" s="0"/>
      <c r="SCE21" s="0"/>
      <c r="SCF21" s="0"/>
      <c r="SCG21" s="0"/>
      <c r="SCH21" s="0"/>
      <c r="SCI21" s="0"/>
      <c r="SCJ21" s="0"/>
      <c r="SCK21" s="0"/>
      <c r="SCL21" s="0"/>
      <c r="SCM21" s="0"/>
      <c r="SCN21" s="0"/>
      <c r="SCO21" s="0"/>
      <c r="SCP21" s="0"/>
      <c r="SCQ21" s="0"/>
      <c r="SCR21" s="0"/>
      <c r="SCS21" s="0"/>
      <c r="SCT21" s="0"/>
      <c r="SCU21" s="0"/>
      <c r="SCV21" s="0"/>
      <c r="SCW21" s="0"/>
      <c r="SCX21" s="0"/>
      <c r="SCY21" s="0"/>
      <c r="SCZ21" s="0"/>
      <c r="SDA21" s="0"/>
      <c r="SDB21" s="0"/>
      <c r="SDC21" s="0"/>
      <c r="SDD21" s="0"/>
      <c r="SDE21" s="0"/>
      <c r="SDF21" s="0"/>
      <c r="SDG21" s="0"/>
      <c r="SDH21" s="0"/>
      <c r="SDI21" s="0"/>
      <c r="SDJ21" s="0"/>
      <c r="SDK21" s="0"/>
      <c r="SDL21" s="0"/>
      <c r="SDM21" s="0"/>
      <c r="SDN21" s="0"/>
      <c r="SDO21" s="0"/>
      <c r="SDP21" s="0"/>
      <c r="SDQ21" s="0"/>
      <c r="SDR21" s="0"/>
      <c r="SDS21" s="0"/>
      <c r="SDT21" s="0"/>
      <c r="SDU21" s="0"/>
      <c r="SDV21" s="0"/>
      <c r="SDW21" s="0"/>
      <c r="SDX21" s="0"/>
      <c r="SDY21" s="0"/>
      <c r="SDZ21" s="0"/>
      <c r="SEA21" s="0"/>
      <c r="SEB21" s="0"/>
      <c r="SEC21" s="0"/>
      <c r="SED21" s="0"/>
      <c r="SEE21" s="0"/>
      <c r="SEF21" s="0"/>
      <c r="SEG21" s="0"/>
      <c r="SEH21" s="0"/>
      <c r="SEI21" s="0"/>
      <c r="SEJ21" s="0"/>
      <c r="SEK21" s="0"/>
      <c r="SEL21" s="0"/>
      <c r="SEM21" s="0"/>
      <c r="SEN21" s="0"/>
      <c r="SEO21" s="0"/>
      <c r="SEP21" s="0"/>
      <c r="SEQ21" s="0"/>
      <c r="SER21" s="0"/>
      <c r="SES21" s="0"/>
      <c r="SET21" s="0"/>
      <c r="SEU21" s="0"/>
      <c r="SEV21" s="0"/>
      <c r="SEW21" s="0"/>
      <c r="SEX21" s="0"/>
      <c r="SEY21" s="0"/>
      <c r="SEZ21" s="0"/>
      <c r="SFA21" s="0"/>
      <c r="SFB21" s="0"/>
      <c r="SFC21" s="0"/>
      <c r="SFD21" s="0"/>
      <c r="SFE21" s="0"/>
      <c r="SFF21" s="0"/>
      <c r="SFG21" s="0"/>
      <c r="SFH21" s="0"/>
      <c r="SFI21" s="0"/>
      <c r="SFJ21" s="0"/>
      <c r="SFK21" s="0"/>
      <c r="SFL21" s="0"/>
      <c r="SFM21" s="0"/>
      <c r="SFN21" s="0"/>
      <c r="SFO21" s="0"/>
      <c r="SFP21" s="0"/>
      <c r="SFQ21" s="0"/>
      <c r="SFR21" s="0"/>
      <c r="SFS21" s="0"/>
      <c r="SFT21" s="0"/>
      <c r="SFU21" s="0"/>
      <c r="SFV21" s="0"/>
      <c r="SFW21" s="0"/>
      <c r="SFX21" s="0"/>
      <c r="SFY21" s="0"/>
      <c r="SFZ21" s="0"/>
      <c r="SGA21" s="0"/>
      <c r="SGB21" s="0"/>
      <c r="SGC21" s="0"/>
      <c r="SGD21" s="0"/>
      <c r="SGE21" s="0"/>
      <c r="SGF21" s="0"/>
      <c r="SGG21" s="0"/>
      <c r="SGH21" s="0"/>
      <c r="SGI21" s="0"/>
      <c r="SGJ21" s="0"/>
      <c r="SGK21" s="0"/>
      <c r="SGL21" s="0"/>
      <c r="SGM21" s="0"/>
      <c r="SGN21" s="0"/>
      <c r="SGO21" s="0"/>
      <c r="SGP21" s="0"/>
      <c r="SGQ21" s="0"/>
      <c r="SGR21" s="0"/>
      <c r="SGS21" s="0"/>
      <c r="SGT21" s="0"/>
      <c r="SGU21" s="0"/>
      <c r="SGV21" s="0"/>
      <c r="SGW21" s="0"/>
      <c r="SGX21" s="0"/>
      <c r="SGY21" s="0"/>
      <c r="SGZ21" s="0"/>
      <c r="SHA21" s="0"/>
      <c r="SHB21" s="0"/>
      <c r="SHC21" s="0"/>
      <c r="SHD21" s="0"/>
      <c r="SHE21" s="0"/>
      <c r="SHF21" s="0"/>
      <c r="SHG21" s="0"/>
      <c r="SHH21" s="0"/>
      <c r="SHI21" s="0"/>
      <c r="SHJ21" s="0"/>
      <c r="SHK21" s="0"/>
      <c r="SHL21" s="0"/>
      <c r="SHM21" s="0"/>
      <c r="SHN21" s="0"/>
      <c r="SHO21" s="0"/>
      <c r="SHP21" s="0"/>
      <c r="SHQ21" s="0"/>
      <c r="SHR21" s="0"/>
      <c r="SHS21" s="0"/>
      <c r="SHT21" s="0"/>
      <c r="SHU21" s="0"/>
      <c r="SHV21" s="0"/>
      <c r="SHW21" s="0"/>
      <c r="SHX21" s="0"/>
      <c r="SHY21" s="0"/>
      <c r="SHZ21" s="0"/>
      <c r="SIA21" s="0"/>
      <c r="SIB21" s="0"/>
      <c r="SIC21" s="0"/>
      <c r="SID21" s="0"/>
      <c r="SIE21" s="0"/>
      <c r="SIF21" s="0"/>
      <c r="SIG21" s="0"/>
      <c r="SIH21" s="0"/>
      <c r="SII21" s="0"/>
      <c r="SIJ21" s="0"/>
      <c r="SIK21" s="0"/>
      <c r="SIL21" s="0"/>
      <c r="SIM21" s="0"/>
      <c r="SIN21" s="0"/>
      <c r="SIO21" s="0"/>
      <c r="SIP21" s="0"/>
      <c r="SIQ21" s="0"/>
      <c r="SIR21" s="0"/>
      <c r="SIS21" s="0"/>
      <c r="SIT21" s="0"/>
      <c r="SIU21" s="0"/>
      <c r="SIV21" s="0"/>
      <c r="SIW21" s="0"/>
      <c r="SIX21" s="0"/>
      <c r="SIY21" s="0"/>
      <c r="SIZ21" s="0"/>
      <c r="SJA21" s="0"/>
      <c r="SJB21" s="0"/>
      <c r="SJC21" s="0"/>
      <c r="SJD21" s="0"/>
      <c r="SJE21" s="0"/>
      <c r="SJF21" s="0"/>
      <c r="SJG21" s="0"/>
      <c r="SJH21" s="0"/>
      <c r="SJI21" s="0"/>
      <c r="SJJ21" s="0"/>
      <c r="SJK21" s="0"/>
      <c r="SJL21" s="0"/>
      <c r="SJM21" s="0"/>
      <c r="SJN21" s="0"/>
      <c r="SJO21" s="0"/>
      <c r="SJP21" s="0"/>
      <c r="SJQ21" s="0"/>
      <c r="SJR21" s="0"/>
      <c r="SJS21" s="0"/>
      <c r="SJT21" s="0"/>
      <c r="SJU21" s="0"/>
      <c r="SJV21" s="0"/>
      <c r="SJW21" s="0"/>
      <c r="SJX21" s="0"/>
      <c r="SJY21" s="0"/>
      <c r="SJZ21" s="0"/>
      <c r="SKA21" s="0"/>
      <c r="SKB21" s="0"/>
      <c r="SKC21" s="0"/>
      <c r="SKD21" s="0"/>
      <c r="SKE21" s="0"/>
      <c r="SKF21" s="0"/>
      <c r="SKG21" s="0"/>
      <c r="SKH21" s="0"/>
      <c r="SKI21" s="0"/>
      <c r="SKJ21" s="0"/>
      <c r="SKK21" s="0"/>
      <c r="SKL21" s="0"/>
      <c r="SKM21" s="0"/>
      <c r="SKN21" s="0"/>
      <c r="SKO21" s="0"/>
      <c r="SKP21" s="0"/>
      <c r="SKQ21" s="0"/>
      <c r="SKR21" s="0"/>
      <c r="SKS21" s="0"/>
      <c r="SKT21" s="0"/>
      <c r="SKU21" s="0"/>
      <c r="SKV21" s="0"/>
      <c r="SKW21" s="0"/>
      <c r="SKX21" s="0"/>
      <c r="SKY21" s="0"/>
      <c r="SKZ21" s="0"/>
      <c r="SLA21" s="0"/>
      <c r="SLB21" s="0"/>
      <c r="SLC21" s="0"/>
      <c r="SLD21" s="0"/>
      <c r="SLE21" s="0"/>
      <c r="SLF21" s="0"/>
      <c r="SLG21" s="0"/>
      <c r="SLH21" s="0"/>
      <c r="SLI21" s="0"/>
      <c r="SLJ21" s="0"/>
      <c r="SLK21" s="0"/>
      <c r="SLL21" s="0"/>
      <c r="SLM21" s="0"/>
      <c r="SLN21" s="0"/>
      <c r="SLO21" s="0"/>
      <c r="SLP21" s="0"/>
      <c r="SLQ21" s="0"/>
      <c r="SLR21" s="0"/>
      <c r="SLS21" s="0"/>
      <c r="SLT21" s="0"/>
      <c r="SLU21" s="0"/>
      <c r="SLV21" s="0"/>
      <c r="SLW21" s="0"/>
      <c r="SLX21" s="0"/>
      <c r="SLY21" s="0"/>
      <c r="SLZ21" s="0"/>
      <c r="SMA21" s="0"/>
      <c r="SMB21" s="0"/>
      <c r="SMC21" s="0"/>
      <c r="SMD21" s="0"/>
      <c r="SME21" s="0"/>
      <c r="SMF21" s="0"/>
      <c r="SMG21" s="0"/>
      <c r="SMH21" s="0"/>
      <c r="SMI21" s="0"/>
      <c r="SMJ21" s="0"/>
      <c r="SMK21" s="0"/>
      <c r="SML21" s="0"/>
      <c r="SMM21" s="0"/>
      <c r="SMN21" s="0"/>
      <c r="SMO21" s="0"/>
      <c r="SMP21" s="0"/>
      <c r="SMQ21" s="0"/>
      <c r="SMR21" s="0"/>
      <c r="SMS21" s="0"/>
      <c r="SMT21" s="0"/>
      <c r="SMU21" s="0"/>
      <c r="SMV21" s="0"/>
      <c r="SMW21" s="0"/>
      <c r="SMX21" s="0"/>
      <c r="SMY21" s="0"/>
      <c r="SMZ21" s="0"/>
      <c r="SNA21" s="0"/>
      <c r="SNB21" s="0"/>
      <c r="SNC21" s="0"/>
      <c r="SND21" s="0"/>
      <c r="SNE21" s="0"/>
      <c r="SNF21" s="0"/>
      <c r="SNG21" s="0"/>
      <c r="SNH21" s="0"/>
      <c r="SNI21" s="0"/>
      <c r="SNJ21" s="0"/>
      <c r="SNK21" s="0"/>
      <c r="SNL21" s="0"/>
      <c r="SNM21" s="0"/>
      <c r="SNN21" s="0"/>
      <c r="SNO21" s="0"/>
      <c r="SNP21" s="0"/>
      <c r="SNQ21" s="0"/>
      <c r="SNR21" s="0"/>
      <c r="SNS21" s="0"/>
      <c r="SNT21" s="0"/>
      <c r="SNU21" s="0"/>
      <c r="SNV21" s="0"/>
      <c r="SNW21" s="0"/>
      <c r="SNX21" s="0"/>
      <c r="SNY21" s="0"/>
      <c r="SNZ21" s="0"/>
      <c r="SOA21" s="0"/>
      <c r="SOB21" s="0"/>
      <c r="SOC21" s="0"/>
      <c r="SOD21" s="0"/>
      <c r="SOE21" s="0"/>
      <c r="SOF21" s="0"/>
      <c r="SOG21" s="0"/>
      <c r="SOH21" s="0"/>
      <c r="SOI21" s="0"/>
      <c r="SOJ21" s="0"/>
      <c r="SOK21" s="0"/>
      <c r="SOL21" s="0"/>
      <c r="SOM21" s="0"/>
      <c r="SON21" s="0"/>
      <c r="SOO21" s="0"/>
      <c r="SOP21" s="0"/>
      <c r="SOQ21" s="0"/>
      <c r="SOR21" s="0"/>
      <c r="SOS21" s="0"/>
      <c r="SOT21" s="0"/>
      <c r="SOU21" s="0"/>
      <c r="SOV21" s="0"/>
      <c r="SOW21" s="0"/>
      <c r="SOX21" s="0"/>
      <c r="SOY21" s="0"/>
      <c r="SOZ21" s="0"/>
      <c r="SPA21" s="0"/>
      <c r="SPB21" s="0"/>
      <c r="SPC21" s="0"/>
      <c r="SPD21" s="0"/>
      <c r="SPE21" s="0"/>
      <c r="SPF21" s="0"/>
      <c r="SPG21" s="0"/>
      <c r="SPH21" s="0"/>
      <c r="SPI21" s="0"/>
      <c r="SPJ21" s="0"/>
      <c r="SPK21" s="0"/>
      <c r="SPL21" s="0"/>
      <c r="SPM21" s="0"/>
      <c r="SPN21" s="0"/>
      <c r="SPO21" s="0"/>
      <c r="SPP21" s="0"/>
      <c r="SPQ21" s="0"/>
      <c r="SPR21" s="0"/>
      <c r="SPS21" s="0"/>
      <c r="SPT21" s="0"/>
      <c r="SPU21" s="0"/>
      <c r="SPV21" s="0"/>
      <c r="SPW21" s="0"/>
      <c r="SPX21" s="0"/>
      <c r="SPY21" s="0"/>
      <c r="SPZ21" s="0"/>
      <c r="SQA21" s="0"/>
      <c r="SQB21" s="0"/>
      <c r="SQC21" s="0"/>
      <c r="SQD21" s="0"/>
      <c r="SQE21" s="0"/>
      <c r="SQF21" s="0"/>
      <c r="SQG21" s="0"/>
      <c r="SQH21" s="0"/>
      <c r="SQI21" s="0"/>
      <c r="SQJ21" s="0"/>
      <c r="SQK21" s="0"/>
      <c r="SQL21" s="0"/>
      <c r="SQM21" s="0"/>
      <c r="SQN21" s="0"/>
      <c r="SQO21" s="0"/>
      <c r="SQP21" s="0"/>
      <c r="SQQ21" s="0"/>
      <c r="SQR21" s="0"/>
      <c r="SQS21" s="0"/>
      <c r="SQT21" s="0"/>
      <c r="SQU21" s="0"/>
      <c r="SQV21" s="0"/>
      <c r="SQW21" s="0"/>
      <c r="SQX21" s="0"/>
      <c r="SQY21" s="0"/>
      <c r="SQZ21" s="0"/>
      <c r="SRA21" s="0"/>
      <c r="SRB21" s="0"/>
      <c r="SRC21" s="0"/>
      <c r="SRD21" s="0"/>
      <c r="SRE21" s="0"/>
      <c r="SRF21" s="0"/>
      <c r="SRG21" s="0"/>
      <c r="SRH21" s="0"/>
      <c r="SRI21" s="0"/>
      <c r="SRJ21" s="0"/>
      <c r="SRK21" s="0"/>
      <c r="SRL21" s="0"/>
      <c r="SRM21" s="0"/>
      <c r="SRN21" s="0"/>
      <c r="SRO21" s="0"/>
      <c r="SRP21" s="0"/>
      <c r="SRQ21" s="0"/>
      <c r="SRR21" s="0"/>
      <c r="SRS21" s="0"/>
      <c r="SRT21" s="0"/>
      <c r="SRU21" s="0"/>
      <c r="SRV21" s="0"/>
      <c r="SRW21" s="0"/>
      <c r="SRX21" s="0"/>
      <c r="SRY21" s="0"/>
      <c r="SRZ21" s="0"/>
      <c r="SSA21" s="0"/>
      <c r="SSB21" s="0"/>
      <c r="SSC21" s="0"/>
      <c r="SSD21" s="0"/>
      <c r="SSE21" s="0"/>
      <c r="SSF21" s="0"/>
      <c r="SSG21" s="0"/>
      <c r="SSH21" s="0"/>
      <c r="SSI21" s="0"/>
      <c r="SSJ21" s="0"/>
      <c r="SSK21" s="0"/>
      <c r="SSL21" s="0"/>
      <c r="SSM21" s="0"/>
      <c r="SSN21" s="0"/>
      <c r="SSO21" s="0"/>
      <c r="SSP21" s="0"/>
      <c r="SSQ21" s="0"/>
      <c r="SSR21" s="0"/>
      <c r="SSS21" s="0"/>
      <c r="SST21" s="0"/>
      <c r="SSU21" s="0"/>
      <c r="SSV21" s="0"/>
      <c r="SSW21" s="0"/>
      <c r="SSX21" s="0"/>
      <c r="SSY21" s="0"/>
      <c r="SSZ21" s="0"/>
      <c r="STA21" s="0"/>
      <c r="STB21" s="0"/>
      <c r="STC21" s="0"/>
      <c r="STD21" s="0"/>
      <c r="STE21" s="0"/>
      <c r="STF21" s="0"/>
      <c r="STG21" s="0"/>
      <c r="STH21" s="0"/>
      <c r="STI21" s="0"/>
      <c r="STJ21" s="0"/>
      <c r="STK21" s="0"/>
      <c r="STL21" s="0"/>
      <c r="STM21" s="0"/>
      <c r="STN21" s="0"/>
      <c r="STO21" s="0"/>
      <c r="STP21" s="0"/>
      <c r="STQ21" s="0"/>
      <c r="STR21" s="0"/>
      <c r="STS21" s="0"/>
      <c r="STT21" s="0"/>
      <c r="STU21" s="0"/>
      <c r="STV21" s="0"/>
      <c r="STW21" s="0"/>
      <c r="STX21" s="0"/>
      <c r="STY21" s="0"/>
      <c r="STZ21" s="0"/>
      <c r="SUA21" s="0"/>
      <c r="SUB21" s="0"/>
      <c r="SUC21" s="0"/>
      <c r="SUD21" s="0"/>
      <c r="SUE21" s="0"/>
      <c r="SUF21" s="0"/>
      <c r="SUG21" s="0"/>
      <c r="SUH21" s="0"/>
      <c r="SUI21" s="0"/>
      <c r="SUJ21" s="0"/>
      <c r="SUK21" s="0"/>
      <c r="SUL21" s="0"/>
      <c r="SUM21" s="0"/>
      <c r="SUN21" s="0"/>
      <c r="SUO21" s="0"/>
      <c r="SUP21" s="0"/>
      <c r="SUQ21" s="0"/>
      <c r="SUR21" s="0"/>
      <c r="SUS21" s="0"/>
      <c r="SUT21" s="0"/>
      <c r="SUU21" s="0"/>
      <c r="SUV21" s="0"/>
      <c r="SUW21" s="0"/>
      <c r="SUX21" s="0"/>
      <c r="SUY21" s="0"/>
      <c r="SUZ21" s="0"/>
      <c r="SVA21" s="0"/>
      <c r="SVB21" s="0"/>
      <c r="SVC21" s="0"/>
      <c r="SVD21" s="0"/>
      <c r="SVE21" s="0"/>
      <c r="SVF21" s="0"/>
      <c r="SVG21" s="0"/>
      <c r="SVH21" s="0"/>
      <c r="SVI21" s="0"/>
      <c r="SVJ21" s="0"/>
      <c r="SVK21" s="0"/>
      <c r="SVL21" s="0"/>
      <c r="SVM21" s="0"/>
      <c r="SVN21" s="0"/>
      <c r="SVO21" s="0"/>
      <c r="SVP21" s="0"/>
      <c r="SVQ21" s="0"/>
      <c r="SVR21" s="0"/>
      <c r="SVS21" s="0"/>
      <c r="SVT21" s="0"/>
      <c r="SVU21" s="0"/>
      <c r="SVV21" s="0"/>
      <c r="SVW21" s="0"/>
      <c r="SVX21" s="0"/>
      <c r="SVY21" s="0"/>
      <c r="SVZ21" s="0"/>
      <c r="SWA21" s="0"/>
      <c r="SWB21" s="0"/>
      <c r="SWC21" s="0"/>
      <c r="SWD21" s="0"/>
      <c r="SWE21" s="0"/>
      <c r="SWF21" s="0"/>
      <c r="SWG21" s="0"/>
      <c r="SWH21" s="0"/>
      <c r="SWI21" s="0"/>
      <c r="SWJ21" s="0"/>
      <c r="SWK21" s="0"/>
      <c r="SWL21" s="0"/>
      <c r="SWM21" s="0"/>
      <c r="SWN21" s="0"/>
      <c r="SWO21" s="0"/>
      <c r="SWP21" s="0"/>
      <c r="SWQ21" s="0"/>
      <c r="SWR21" s="0"/>
      <c r="SWS21" s="0"/>
      <c r="SWT21" s="0"/>
      <c r="SWU21" s="0"/>
      <c r="SWV21" s="0"/>
      <c r="SWW21" s="0"/>
      <c r="SWX21" s="0"/>
      <c r="SWY21" s="0"/>
      <c r="SWZ21" s="0"/>
      <c r="SXA21" s="0"/>
      <c r="SXB21" s="0"/>
      <c r="SXC21" s="0"/>
      <c r="SXD21" s="0"/>
      <c r="SXE21" s="0"/>
      <c r="SXF21" s="0"/>
      <c r="SXG21" s="0"/>
      <c r="SXH21" s="0"/>
      <c r="SXI21" s="0"/>
      <c r="SXJ21" s="0"/>
      <c r="SXK21" s="0"/>
      <c r="SXL21" s="0"/>
      <c r="SXM21" s="0"/>
      <c r="SXN21" s="0"/>
      <c r="SXO21" s="0"/>
      <c r="SXP21" s="0"/>
      <c r="SXQ21" s="0"/>
      <c r="SXR21" s="0"/>
      <c r="SXS21" s="0"/>
      <c r="SXT21" s="0"/>
      <c r="SXU21" s="0"/>
      <c r="SXV21" s="0"/>
      <c r="SXW21" s="0"/>
      <c r="SXX21" s="0"/>
      <c r="SXY21" s="0"/>
      <c r="SXZ21" s="0"/>
      <c r="SYA21" s="0"/>
      <c r="SYB21" s="0"/>
      <c r="SYC21" s="0"/>
      <c r="SYD21" s="0"/>
      <c r="SYE21" s="0"/>
      <c r="SYF21" s="0"/>
      <c r="SYG21" s="0"/>
      <c r="SYH21" s="0"/>
      <c r="SYI21" s="0"/>
      <c r="SYJ21" s="0"/>
      <c r="SYK21" s="0"/>
      <c r="SYL21" s="0"/>
      <c r="SYM21" s="0"/>
      <c r="SYN21" s="0"/>
      <c r="SYO21" s="0"/>
      <c r="SYP21" s="0"/>
      <c r="SYQ21" s="0"/>
      <c r="SYR21" s="0"/>
      <c r="SYS21" s="0"/>
      <c r="SYT21" s="0"/>
      <c r="SYU21" s="0"/>
      <c r="SYV21" s="0"/>
      <c r="SYW21" s="0"/>
      <c r="SYX21" s="0"/>
      <c r="SYY21" s="0"/>
      <c r="SYZ21" s="0"/>
      <c r="SZA21" s="0"/>
      <c r="SZB21" s="0"/>
      <c r="SZC21" s="0"/>
      <c r="SZD21" s="0"/>
      <c r="SZE21" s="0"/>
      <c r="SZF21" s="0"/>
      <c r="SZG21" s="0"/>
      <c r="SZH21" s="0"/>
      <c r="SZI21" s="0"/>
      <c r="SZJ21" s="0"/>
      <c r="SZK21" s="0"/>
      <c r="SZL21" s="0"/>
      <c r="SZM21" s="0"/>
      <c r="SZN21" s="0"/>
      <c r="SZO21" s="0"/>
      <c r="SZP21" s="0"/>
      <c r="SZQ21" s="0"/>
      <c r="SZR21" s="0"/>
      <c r="SZS21" s="0"/>
      <c r="SZT21" s="0"/>
      <c r="SZU21" s="0"/>
      <c r="SZV21" s="0"/>
      <c r="SZW21" s="0"/>
      <c r="SZX21" s="0"/>
      <c r="SZY21" s="0"/>
      <c r="SZZ21" s="0"/>
      <c r="TAA21" s="0"/>
      <c r="TAB21" s="0"/>
      <c r="TAC21" s="0"/>
      <c r="TAD21" s="0"/>
      <c r="TAE21" s="0"/>
      <c r="TAF21" s="0"/>
      <c r="TAG21" s="0"/>
      <c r="TAH21" s="0"/>
      <c r="TAI21" s="0"/>
      <c r="TAJ21" s="0"/>
      <c r="TAK21" s="0"/>
      <c r="TAL21" s="0"/>
      <c r="TAM21" s="0"/>
      <c r="TAN21" s="0"/>
      <c r="TAO21" s="0"/>
      <c r="TAP21" s="0"/>
      <c r="TAQ21" s="0"/>
      <c r="TAR21" s="0"/>
      <c r="TAS21" s="0"/>
      <c r="TAT21" s="0"/>
      <c r="TAU21" s="0"/>
      <c r="TAV21" s="0"/>
      <c r="TAW21" s="0"/>
      <c r="TAX21" s="0"/>
      <c r="TAY21" s="0"/>
      <c r="TAZ21" s="0"/>
      <c r="TBA21" s="0"/>
      <c r="TBB21" s="0"/>
      <c r="TBC21" s="0"/>
      <c r="TBD21" s="0"/>
      <c r="TBE21" s="0"/>
      <c r="TBF21" s="0"/>
      <c r="TBG21" s="0"/>
      <c r="TBH21" s="0"/>
      <c r="TBI21" s="0"/>
      <c r="TBJ21" s="0"/>
      <c r="TBK21" s="0"/>
      <c r="TBL21" s="0"/>
      <c r="TBM21" s="0"/>
      <c r="TBN21" s="0"/>
      <c r="TBO21" s="0"/>
      <c r="TBP21" s="0"/>
      <c r="TBQ21" s="0"/>
      <c r="TBR21" s="0"/>
      <c r="TBS21" s="0"/>
      <c r="TBT21" s="0"/>
      <c r="TBU21" s="0"/>
      <c r="TBV21" s="0"/>
      <c r="TBW21" s="0"/>
      <c r="TBX21" s="0"/>
      <c r="TBY21" s="0"/>
      <c r="TBZ21" s="0"/>
      <c r="TCA21" s="0"/>
      <c r="TCB21" s="0"/>
      <c r="TCC21" s="0"/>
      <c r="TCD21" s="0"/>
      <c r="TCE21" s="0"/>
      <c r="TCF21" s="0"/>
      <c r="TCG21" s="0"/>
      <c r="TCH21" s="0"/>
      <c r="TCI21" s="0"/>
      <c r="TCJ21" s="0"/>
      <c r="TCK21" s="0"/>
      <c r="TCL21" s="0"/>
      <c r="TCM21" s="0"/>
      <c r="TCN21" s="0"/>
      <c r="TCO21" s="0"/>
      <c r="TCP21" s="0"/>
      <c r="TCQ21" s="0"/>
      <c r="TCR21" s="0"/>
      <c r="TCS21" s="0"/>
      <c r="TCT21" s="0"/>
      <c r="TCU21" s="0"/>
      <c r="TCV21" s="0"/>
      <c r="TCW21" s="0"/>
      <c r="TCX21" s="0"/>
      <c r="TCY21" s="0"/>
      <c r="TCZ21" s="0"/>
      <c r="TDA21" s="0"/>
      <c r="TDB21" s="0"/>
      <c r="TDC21" s="0"/>
      <c r="TDD21" s="0"/>
      <c r="TDE21" s="0"/>
      <c r="TDF21" s="0"/>
      <c r="TDG21" s="0"/>
      <c r="TDH21" s="0"/>
      <c r="TDI21" s="0"/>
      <c r="TDJ21" s="0"/>
      <c r="TDK21" s="0"/>
      <c r="TDL21" s="0"/>
      <c r="TDM21" s="0"/>
      <c r="TDN21" s="0"/>
      <c r="TDO21" s="0"/>
      <c r="TDP21" s="0"/>
      <c r="TDQ21" s="0"/>
      <c r="TDR21" s="0"/>
      <c r="TDS21" s="0"/>
      <c r="TDT21" s="0"/>
      <c r="TDU21" s="0"/>
      <c r="TDV21" s="0"/>
      <c r="TDW21" s="0"/>
      <c r="TDX21" s="0"/>
      <c r="TDY21" s="0"/>
      <c r="TDZ21" s="0"/>
      <c r="TEA21" s="0"/>
      <c r="TEB21" s="0"/>
      <c r="TEC21" s="0"/>
      <c r="TED21" s="0"/>
      <c r="TEE21" s="0"/>
      <c r="TEF21" s="0"/>
      <c r="TEG21" s="0"/>
      <c r="TEH21" s="0"/>
      <c r="TEI21" s="0"/>
      <c r="TEJ21" s="0"/>
      <c r="TEK21" s="0"/>
      <c r="TEL21" s="0"/>
      <c r="TEM21" s="0"/>
      <c r="TEN21" s="0"/>
      <c r="TEO21" s="0"/>
      <c r="TEP21" s="0"/>
      <c r="TEQ21" s="0"/>
      <c r="TER21" s="0"/>
      <c r="TES21" s="0"/>
      <c r="TET21" s="0"/>
      <c r="TEU21" s="0"/>
      <c r="TEV21" s="0"/>
      <c r="TEW21" s="0"/>
      <c r="TEX21" s="0"/>
      <c r="TEY21" s="0"/>
      <c r="TEZ21" s="0"/>
      <c r="TFA21" s="0"/>
      <c r="TFB21" s="0"/>
      <c r="TFC21" s="0"/>
      <c r="TFD21" s="0"/>
      <c r="TFE21" s="0"/>
      <c r="TFF21" s="0"/>
      <c r="TFG21" s="0"/>
      <c r="TFH21" s="0"/>
      <c r="TFI21" s="0"/>
      <c r="TFJ21" s="0"/>
      <c r="TFK21" s="0"/>
      <c r="TFL21" s="0"/>
      <c r="TFM21" s="0"/>
      <c r="TFN21" s="0"/>
      <c r="TFO21" s="0"/>
      <c r="TFP21" s="0"/>
      <c r="TFQ21" s="0"/>
      <c r="TFR21" s="0"/>
      <c r="TFS21" s="0"/>
      <c r="TFT21" s="0"/>
      <c r="TFU21" s="0"/>
      <c r="TFV21" s="0"/>
      <c r="TFW21" s="0"/>
      <c r="TFX21" s="0"/>
      <c r="TFY21" s="0"/>
      <c r="TFZ21" s="0"/>
      <c r="TGA21" s="0"/>
      <c r="TGB21" s="0"/>
      <c r="TGC21" s="0"/>
      <c r="TGD21" s="0"/>
      <c r="TGE21" s="0"/>
      <c r="TGF21" s="0"/>
      <c r="TGG21" s="0"/>
      <c r="TGH21" s="0"/>
      <c r="TGI21" s="0"/>
      <c r="TGJ21" s="0"/>
      <c r="TGK21" s="0"/>
      <c r="TGL21" s="0"/>
      <c r="TGM21" s="0"/>
      <c r="TGN21" s="0"/>
      <c r="TGO21" s="0"/>
      <c r="TGP21" s="0"/>
      <c r="TGQ21" s="0"/>
      <c r="TGR21" s="0"/>
      <c r="TGS21" s="0"/>
      <c r="TGT21" s="0"/>
      <c r="TGU21" s="0"/>
      <c r="TGV21" s="0"/>
      <c r="TGW21" s="0"/>
      <c r="TGX21" s="0"/>
      <c r="TGY21" s="0"/>
      <c r="TGZ21" s="0"/>
      <c r="THA21" s="0"/>
      <c r="THB21" s="0"/>
      <c r="THC21" s="0"/>
      <c r="THD21" s="0"/>
      <c r="THE21" s="0"/>
      <c r="THF21" s="0"/>
      <c r="THG21" s="0"/>
      <c r="THH21" s="0"/>
      <c r="THI21" s="0"/>
      <c r="THJ21" s="0"/>
      <c r="THK21" s="0"/>
      <c r="THL21" s="0"/>
      <c r="THM21" s="0"/>
      <c r="THN21" s="0"/>
      <c r="THO21" s="0"/>
      <c r="THP21" s="0"/>
      <c r="THQ21" s="0"/>
      <c r="THR21" s="0"/>
      <c r="THS21" s="0"/>
      <c r="THT21" s="0"/>
      <c r="THU21" s="0"/>
      <c r="THV21" s="0"/>
      <c r="THW21" s="0"/>
      <c r="THX21" s="0"/>
      <c r="THY21" s="0"/>
      <c r="THZ21" s="0"/>
      <c r="TIA21" s="0"/>
      <c r="TIB21" s="0"/>
      <c r="TIC21" s="0"/>
      <c r="TID21" s="0"/>
      <c r="TIE21" s="0"/>
      <c r="TIF21" s="0"/>
      <c r="TIG21" s="0"/>
      <c r="TIH21" s="0"/>
      <c r="TII21" s="0"/>
      <c r="TIJ21" s="0"/>
      <c r="TIK21" s="0"/>
      <c r="TIL21" s="0"/>
      <c r="TIM21" s="0"/>
      <c r="TIN21" s="0"/>
      <c r="TIO21" s="0"/>
      <c r="TIP21" s="0"/>
      <c r="TIQ21" s="0"/>
      <c r="TIR21" s="0"/>
      <c r="TIS21" s="0"/>
      <c r="TIT21" s="0"/>
      <c r="TIU21" s="0"/>
      <c r="TIV21" s="0"/>
      <c r="TIW21" s="0"/>
      <c r="TIX21" s="0"/>
      <c r="TIY21" s="0"/>
      <c r="TIZ21" s="0"/>
      <c r="TJA21" s="0"/>
      <c r="TJB21" s="0"/>
      <c r="TJC21" s="0"/>
      <c r="TJD21" s="0"/>
      <c r="TJE21" s="0"/>
      <c r="TJF21" s="0"/>
      <c r="TJG21" s="0"/>
      <c r="TJH21" s="0"/>
      <c r="TJI21" s="0"/>
      <c r="TJJ21" s="0"/>
      <c r="TJK21" s="0"/>
      <c r="TJL21" s="0"/>
      <c r="TJM21" s="0"/>
      <c r="TJN21" s="0"/>
      <c r="TJO21" s="0"/>
      <c r="TJP21" s="0"/>
      <c r="TJQ21" s="0"/>
      <c r="TJR21" s="0"/>
      <c r="TJS21" s="0"/>
      <c r="TJT21" s="0"/>
      <c r="TJU21" s="0"/>
      <c r="TJV21" s="0"/>
      <c r="TJW21" s="0"/>
      <c r="TJX21" s="0"/>
      <c r="TJY21" s="0"/>
      <c r="TJZ21" s="0"/>
      <c r="TKA21" s="0"/>
      <c r="TKB21" s="0"/>
      <c r="TKC21" s="0"/>
      <c r="TKD21" s="0"/>
      <c r="TKE21" s="0"/>
      <c r="TKF21" s="0"/>
      <c r="TKG21" s="0"/>
      <c r="TKH21" s="0"/>
      <c r="TKI21" s="0"/>
      <c r="TKJ21" s="0"/>
      <c r="TKK21" s="0"/>
      <c r="TKL21" s="0"/>
      <c r="TKM21" s="0"/>
      <c r="TKN21" s="0"/>
      <c r="TKO21" s="0"/>
      <c r="TKP21" s="0"/>
      <c r="TKQ21" s="0"/>
      <c r="TKR21" s="0"/>
      <c r="TKS21" s="0"/>
      <c r="TKT21" s="0"/>
      <c r="TKU21" s="0"/>
      <c r="TKV21" s="0"/>
      <c r="TKW21" s="0"/>
      <c r="TKX21" s="0"/>
      <c r="TKY21" s="0"/>
      <c r="TKZ21" s="0"/>
      <c r="TLA21" s="0"/>
      <c r="TLB21" s="0"/>
      <c r="TLC21" s="0"/>
      <c r="TLD21" s="0"/>
      <c r="TLE21" s="0"/>
      <c r="TLF21" s="0"/>
      <c r="TLG21" s="0"/>
      <c r="TLH21" s="0"/>
      <c r="TLI21" s="0"/>
      <c r="TLJ21" s="0"/>
      <c r="TLK21" s="0"/>
      <c r="TLL21" s="0"/>
      <c r="TLM21" s="0"/>
      <c r="TLN21" s="0"/>
      <c r="TLO21" s="0"/>
      <c r="TLP21" s="0"/>
      <c r="TLQ21" s="0"/>
      <c r="TLR21" s="0"/>
      <c r="TLS21" s="0"/>
      <c r="TLT21" s="0"/>
      <c r="TLU21" s="0"/>
      <c r="TLV21" s="0"/>
      <c r="TLW21" s="0"/>
      <c r="TLX21" s="0"/>
      <c r="TLY21" s="0"/>
      <c r="TLZ21" s="0"/>
      <c r="TMA21" s="0"/>
      <c r="TMB21" s="0"/>
      <c r="TMC21" s="0"/>
      <c r="TMD21" s="0"/>
      <c r="TME21" s="0"/>
      <c r="TMF21" s="0"/>
      <c r="TMG21" s="0"/>
      <c r="TMH21" s="0"/>
      <c r="TMI21" s="0"/>
      <c r="TMJ21" s="0"/>
      <c r="TMK21" s="0"/>
      <c r="TML21" s="0"/>
      <c r="TMM21" s="0"/>
      <c r="TMN21" s="0"/>
      <c r="TMO21" s="0"/>
      <c r="TMP21" s="0"/>
      <c r="TMQ21" s="0"/>
      <c r="TMR21" s="0"/>
      <c r="TMS21" s="0"/>
      <c r="TMT21" s="0"/>
      <c r="TMU21" s="0"/>
      <c r="TMV21" s="0"/>
      <c r="TMW21" s="0"/>
      <c r="TMX21" s="0"/>
      <c r="TMY21" s="0"/>
      <c r="TMZ21" s="0"/>
      <c r="TNA21" s="0"/>
      <c r="TNB21" s="0"/>
      <c r="TNC21" s="0"/>
      <c r="TND21" s="0"/>
      <c r="TNE21" s="0"/>
      <c r="TNF21" s="0"/>
      <c r="TNG21" s="0"/>
      <c r="TNH21" s="0"/>
      <c r="TNI21" s="0"/>
      <c r="TNJ21" s="0"/>
      <c r="TNK21" s="0"/>
      <c r="TNL21" s="0"/>
      <c r="TNM21" s="0"/>
      <c r="TNN21" s="0"/>
      <c r="TNO21" s="0"/>
      <c r="TNP21" s="0"/>
      <c r="TNQ21" s="0"/>
      <c r="TNR21" s="0"/>
      <c r="TNS21" s="0"/>
      <c r="TNT21" s="0"/>
      <c r="TNU21" s="0"/>
      <c r="TNV21" s="0"/>
      <c r="TNW21" s="0"/>
      <c r="TNX21" s="0"/>
      <c r="TNY21" s="0"/>
      <c r="TNZ21" s="0"/>
      <c r="TOA21" s="0"/>
      <c r="TOB21" s="0"/>
      <c r="TOC21" s="0"/>
      <c r="TOD21" s="0"/>
      <c r="TOE21" s="0"/>
      <c r="TOF21" s="0"/>
      <c r="TOG21" s="0"/>
      <c r="TOH21" s="0"/>
      <c r="TOI21" s="0"/>
      <c r="TOJ21" s="0"/>
      <c r="TOK21" s="0"/>
      <c r="TOL21" s="0"/>
      <c r="TOM21" s="0"/>
      <c r="TON21" s="0"/>
      <c r="TOO21" s="0"/>
      <c r="TOP21" s="0"/>
      <c r="TOQ21" s="0"/>
      <c r="TOR21" s="0"/>
      <c r="TOS21" s="0"/>
      <c r="TOT21" s="0"/>
      <c r="TOU21" s="0"/>
      <c r="TOV21" s="0"/>
      <c r="TOW21" s="0"/>
      <c r="TOX21" s="0"/>
      <c r="TOY21" s="0"/>
      <c r="TOZ21" s="0"/>
      <c r="TPA21" s="0"/>
      <c r="TPB21" s="0"/>
      <c r="TPC21" s="0"/>
      <c r="TPD21" s="0"/>
      <c r="TPE21" s="0"/>
      <c r="TPF21" s="0"/>
      <c r="TPG21" s="0"/>
      <c r="TPH21" s="0"/>
      <c r="TPI21" s="0"/>
      <c r="TPJ21" s="0"/>
      <c r="TPK21" s="0"/>
      <c r="TPL21" s="0"/>
      <c r="TPM21" s="0"/>
      <c r="TPN21" s="0"/>
      <c r="TPO21" s="0"/>
      <c r="TPP21" s="0"/>
      <c r="TPQ21" s="0"/>
      <c r="TPR21" s="0"/>
      <c r="TPS21" s="0"/>
      <c r="TPT21" s="0"/>
      <c r="TPU21" s="0"/>
      <c r="TPV21" s="0"/>
      <c r="TPW21" s="0"/>
      <c r="TPX21" s="0"/>
      <c r="TPY21" s="0"/>
      <c r="TPZ21" s="0"/>
      <c r="TQA21" s="0"/>
      <c r="TQB21" s="0"/>
      <c r="TQC21" s="0"/>
      <c r="TQD21" s="0"/>
      <c r="TQE21" s="0"/>
      <c r="TQF21" s="0"/>
      <c r="TQG21" s="0"/>
      <c r="TQH21" s="0"/>
      <c r="TQI21" s="0"/>
      <c r="TQJ21" s="0"/>
      <c r="TQK21" s="0"/>
      <c r="TQL21" s="0"/>
      <c r="TQM21" s="0"/>
      <c r="TQN21" s="0"/>
      <c r="TQO21" s="0"/>
      <c r="TQP21" s="0"/>
      <c r="TQQ21" s="0"/>
      <c r="TQR21" s="0"/>
      <c r="TQS21" s="0"/>
      <c r="TQT21" s="0"/>
      <c r="TQU21" s="0"/>
      <c r="TQV21" s="0"/>
      <c r="TQW21" s="0"/>
      <c r="TQX21" s="0"/>
      <c r="TQY21" s="0"/>
      <c r="TQZ21" s="0"/>
      <c r="TRA21" s="0"/>
      <c r="TRB21" s="0"/>
      <c r="TRC21" s="0"/>
      <c r="TRD21" s="0"/>
      <c r="TRE21" s="0"/>
      <c r="TRF21" s="0"/>
      <c r="TRG21" s="0"/>
      <c r="TRH21" s="0"/>
      <c r="TRI21" s="0"/>
      <c r="TRJ21" s="0"/>
      <c r="TRK21" s="0"/>
      <c r="TRL21" s="0"/>
      <c r="TRM21" s="0"/>
      <c r="TRN21" s="0"/>
      <c r="TRO21" s="0"/>
      <c r="TRP21" s="0"/>
      <c r="TRQ21" s="0"/>
      <c r="TRR21" s="0"/>
      <c r="TRS21" s="0"/>
      <c r="TRT21" s="0"/>
      <c r="TRU21" s="0"/>
      <c r="TRV21" s="0"/>
      <c r="TRW21" s="0"/>
      <c r="TRX21" s="0"/>
      <c r="TRY21" s="0"/>
      <c r="TRZ21" s="0"/>
      <c r="TSA21" s="0"/>
      <c r="TSB21" s="0"/>
      <c r="TSC21" s="0"/>
      <c r="TSD21" s="0"/>
      <c r="TSE21" s="0"/>
      <c r="TSF21" s="0"/>
      <c r="TSG21" s="0"/>
      <c r="TSH21" s="0"/>
      <c r="TSI21" s="0"/>
      <c r="TSJ21" s="0"/>
      <c r="TSK21" s="0"/>
      <c r="TSL21" s="0"/>
      <c r="TSM21" s="0"/>
      <c r="TSN21" s="0"/>
      <c r="TSO21" s="0"/>
      <c r="TSP21" s="0"/>
      <c r="TSQ21" s="0"/>
      <c r="TSR21" s="0"/>
      <c r="TSS21" s="0"/>
      <c r="TST21" s="0"/>
      <c r="TSU21" s="0"/>
      <c r="TSV21" s="0"/>
      <c r="TSW21" s="0"/>
      <c r="TSX21" s="0"/>
      <c r="TSY21" s="0"/>
      <c r="TSZ21" s="0"/>
      <c r="TTA21" s="0"/>
      <c r="TTB21" s="0"/>
      <c r="TTC21" s="0"/>
      <c r="TTD21" s="0"/>
      <c r="TTE21" s="0"/>
      <c r="TTF21" s="0"/>
      <c r="TTG21" s="0"/>
      <c r="TTH21" s="0"/>
      <c r="TTI21" s="0"/>
      <c r="TTJ21" s="0"/>
      <c r="TTK21" s="0"/>
      <c r="TTL21" s="0"/>
      <c r="TTM21" s="0"/>
      <c r="TTN21" s="0"/>
      <c r="TTO21" s="0"/>
      <c r="TTP21" s="0"/>
      <c r="TTQ21" s="0"/>
      <c r="TTR21" s="0"/>
      <c r="TTS21" s="0"/>
      <c r="TTT21" s="0"/>
      <c r="TTU21" s="0"/>
      <c r="TTV21" s="0"/>
      <c r="TTW21" s="0"/>
      <c r="TTX21" s="0"/>
      <c r="TTY21" s="0"/>
      <c r="TTZ21" s="0"/>
      <c r="TUA21" s="0"/>
      <c r="TUB21" s="0"/>
      <c r="TUC21" s="0"/>
      <c r="TUD21" s="0"/>
      <c r="TUE21" s="0"/>
      <c r="TUF21" s="0"/>
      <c r="TUG21" s="0"/>
      <c r="TUH21" s="0"/>
      <c r="TUI21" s="0"/>
      <c r="TUJ21" s="0"/>
      <c r="TUK21" s="0"/>
      <c r="TUL21" s="0"/>
      <c r="TUM21" s="0"/>
      <c r="TUN21" s="0"/>
      <c r="TUO21" s="0"/>
      <c r="TUP21" s="0"/>
      <c r="TUQ21" s="0"/>
      <c r="TUR21" s="0"/>
      <c r="TUS21" s="0"/>
      <c r="TUT21" s="0"/>
      <c r="TUU21" s="0"/>
      <c r="TUV21" s="0"/>
      <c r="TUW21" s="0"/>
      <c r="TUX21" s="0"/>
      <c r="TUY21" s="0"/>
      <c r="TUZ21" s="0"/>
      <c r="TVA21" s="0"/>
      <c r="TVB21" s="0"/>
      <c r="TVC21" s="0"/>
      <c r="TVD21" s="0"/>
      <c r="TVE21" s="0"/>
      <c r="TVF21" s="0"/>
      <c r="TVG21" s="0"/>
      <c r="TVH21" s="0"/>
      <c r="TVI21" s="0"/>
      <c r="TVJ21" s="0"/>
      <c r="TVK21" s="0"/>
      <c r="TVL21" s="0"/>
      <c r="TVM21" s="0"/>
      <c r="TVN21" s="0"/>
      <c r="TVO21" s="0"/>
      <c r="TVP21" s="0"/>
      <c r="TVQ21" s="0"/>
      <c r="TVR21" s="0"/>
      <c r="TVS21" s="0"/>
      <c r="TVT21" s="0"/>
      <c r="TVU21" s="0"/>
      <c r="TVV21" s="0"/>
      <c r="TVW21" s="0"/>
      <c r="TVX21" s="0"/>
      <c r="TVY21" s="0"/>
      <c r="TVZ21" s="0"/>
      <c r="TWA21" s="0"/>
      <c r="TWB21" s="0"/>
      <c r="TWC21" s="0"/>
      <c r="TWD21" s="0"/>
      <c r="TWE21" s="0"/>
      <c r="TWF21" s="0"/>
      <c r="TWG21" s="0"/>
      <c r="TWH21" s="0"/>
      <c r="TWI21" s="0"/>
      <c r="TWJ21" s="0"/>
      <c r="TWK21" s="0"/>
      <c r="TWL21" s="0"/>
      <c r="TWM21" s="0"/>
      <c r="TWN21" s="0"/>
      <c r="TWO21" s="0"/>
      <c r="TWP21" s="0"/>
      <c r="TWQ21" s="0"/>
      <c r="TWR21" s="0"/>
      <c r="TWS21" s="0"/>
      <c r="TWT21" s="0"/>
      <c r="TWU21" s="0"/>
      <c r="TWV21" s="0"/>
      <c r="TWW21" s="0"/>
      <c r="TWX21" s="0"/>
      <c r="TWY21" s="0"/>
      <c r="TWZ21" s="0"/>
      <c r="TXA21" s="0"/>
      <c r="TXB21" s="0"/>
      <c r="TXC21" s="0"/>
      <c r="TXD21" s="0"/>
      <c r="TXE21" s="0"/>
      <c r="TXF21" s="0"/>
      <c r="TXG21" s="0"/>
      <c r="TXH21" s="0"/>
      <c r="TXI21" s="0"/>
      <c r="TXJ21" s="0"/>
      <c r="TXK21" s="0"/>
      <c r="TXL21" s="0"/>
      <c r="TXM21" s="0"/>
      <c r="TXN21" s="0"/>
      <c r="TXO21" s="0"/>
      <c r="TXP21" s="0"/>
      <c r="TXQ21" s="0"/>
      <c r="TXR21" s="0"/>
      <c r="TXS21" s="0"/>
      <c r="TXT21" s="0"/>
      <c r="TXU21" s="0"/>
      <c r="TXV21" s="0"/>
      <c r="TXW21" s="0"/>
      <c r="TXX21" s="0"/>
      <c r="TXY21" s="0"/>
      <c r="TXZ21" s="0"/>
      <c r="TYA21" s="0"/>
      <c r="TYB21" s="0"/>
      <c r="TYC21" s="0"/>
      <c r="TYD21" s="0"/>
      <c r="TYE21" s="0"/>
      <c r="TYF21" s="0"/>
      <c r="TYG21" s="0"/>
      <c r="TYH21" s="0"/>
      <c r="TYI21" s="0"/>
      <c r="TYJ21" s="0"/>
      <c r="TYK21" s="0"/>
      <c r="TYL21" s="0"/>
      <c r="TYM21" s="0"/>
      <c r="TYN21" s="0"/>
      <c r="TYO21" s="0"/>
      <c r="TYP21" s="0"/>
      <c r="TYQ21" s="0"/>
      <c r="TYR21" s="0"/>
      <c r="TYS21" s="0"/>
      <c r="TYT21" s="0"/>
      <c r="TYU21" s="0"/>
      <c r="TYV21" s="0"/>
      <c r="TYW21" s="0"/>
      <c r="TYX21" s="0"/>
      <c r="TYY21" s="0"/>
      <c r="TYZ21" s="0"/>
      <c r="TZA21" s="0"/>
      <c r="TZB21" s="0"/>
      <c r="TZC21" s="0"/>
      <c r="TZD21" s="0"/>
      <c r="TZE21" s="0"/>
      <c r="TZF21" s="0"/>
      <c r="TZG21" s="0"/>
      <c r="TZH21" s="0"/>
      <c r="TZI21" s="0"/>
      <c r="TZJ21" s="0"/>
      <c r="TZK21" s="0"/>
      <c r="TZL21" s="0"/>
      <c r="TZM21" s="0"/>
      <c r="TZN21" s="0"/>
      <c r="TZO21" s="0"/>
      <c r="TZP21" s="0"/>
      <c r="TZQ21" s="0"/>
      <c r="TZR21" s="0"/>
      <c r="TZS21" s="0"/>
      <c r="TZT21" s="0"/>
      <c r="TZU21" s="0"/>
      <c r="TZV21" s="0"/>
      <c r="TZW21" s="0"/>
      <c r="TZX21" s="0"/>
      <c r="TZY21" s="0"/>
      <c r="TZZ21" s="0"/>
      <c r="UAA21" s="0"/>
      <c r="UAB21" s="0"/>
      <c r="UAC21" s="0"/>
      <c r="UAD21" s="0"/>
      <c r="UAE21" s="0"/>
      <c r="UAF21" s="0"/>
      <c r="UAG21" s="0"/>
      <c r="UAH21" s="0"/>
      <c r="UAI21" s="0"/>
      <c r="UAJ21" s="0"/>
      <c r="UAK21" s="0"/>
      <c r="UAL21" s="0"/>
      <c r="UAM21" s="0"/>
      <c r="UAN21" s="0"/>
      <c r="UAO21" s="0"/>
      <c r="UAP21" s="0"/>
      <c r="UAQ21" s="0"/>
      <c r="UAR21" s="0"/>
      <c r="UAS21" s="0"/>
      <c r="UAT21" s="0"/>
      <c r="UAU21" s="0"/>
      <c r="UAV21" s="0"/>
      <c r="UAW21" s="0"/>
      <c r="UAX21" s="0"/>
      <c r="UAY21" s="0"/>
      <c r="UAZ21" s="0"/>
      <c r="UBA21" s="0"/>
      <c r="UBB21" s="0"/>
      <c r="UBC21" s="0"/>
      <c r="UBD21" s="0"/>
      <c r="UBE21" s="0"/>
      <c r="UBF21" s="0"/>
      <c r="UBG21" s="0"/>
      <c r="UBH21" s="0"/>
      <c r="UBI21" s="0"/>
      <c r="UBJ21" s="0"/>
      <c r="UBK21" s="0"/>
      <c r="UBL21" s="0"/>
      <c r="UBM21" s="0"/>
      <c r="UBN21" s="0"/>
      <c r="UBO21" s="0"/>
      <c r="UBP21" s="0"/>
      <c r="UBQ21" s="0"/>
      <c r="UBR21" s="0"/>
      <c r="UBS21" s="0"/>
      <c r="UBT21" s="0"/>
      <c r="UBU21" s="0"/>
      <c r="UBV21" s="0"/>
      <c r="UBW21" s="0"/>
      <c r="UBX21" s="0"/>
      <c r="UBY21" s="0"/>
      <c r="UBZ21" s="0"/>
      <c r="UCA21" s="0"/>
      <c r="UCB21" s="0"/>
      <c r="UCC21" s="0"/>
      <c r="UCD21" s="0"/>
      <c r="UCE21" s="0"/>
      <c r="UCF21" s="0"/>
      <c r="UCG21" s="0"/>
      <c r="UCH21" s="0"/>
      <c r="UCI21" s="0"/>
      <c r="UCJ21" s="0"/>
      <c r="UCK21" s="0"/>
      <c r="UCL21" s="0"/>
      <c r="UCM21" s="0"/>
      <c r="UCN21" s="0"/>
      <c r="UCO21" s="0"/>
      <c r="UCP21" s="0"/>
      <c r="UCQ21" s="0"/>
      <c r="UCR21" s="0"/>
      <c r="UCS21" s="0"/>
      <c r="UCT21" s="0"/>
      <c r="UCU21" s="0"/>
      <c r="UCV21" s="0"/>
      <c r="UCW21" s="0"/>
      <c r="UCX21" s="0"/>
      <c r="UCY21" s="0"/>
      <c r="UCZ21" s="0"/>
      <c r="UDA21" s="0"/>
      <c r="UDB21" s="0"/>
      <c r="UDC21" s="0"/>
      <c r="UDD21" s="0"/>
      <c r="UDE21" s="0"/>
      <c r="UDF21" s="0"/>
      <c r="UDG21" s="0"/>
      <c r="UDH21" s="0"/>
      <c r="UDI21" s="0"/>
      <c r="UDJ21" s="0"/>
      <c r="UDK21" s="0"/>
      <c r="UDL21" s="0"/>
      <c r="UDM21" s="0"/>
      <c r="UDN21" s="0"/>
      <c r="UDO21" s="0"/>
      <c r="UDP21" s="0"/>
      <c r="UDQ21" s="0"/>
      <c r="UDR21" s="0"/>
      <c r="UDS21" s="0"/>
      <c r="UDT21" s="0"/>
      <c r="UDU21" s="0"/>
      <c r="UDV21" s="0"/>
      <c r="UDW21" s="0"/>
      <c r="UDX21" s="0"/>
      <c r="UDY21" s="0"/>
      <c r="UDZ21" s="0"/>
      <c r="UEA21" s="0"/>
      <c r="UEB21" s="0"/>
      <c r="UEC21" s="0"/>
      <c r="UED21" s="0"/>
      <c r="UEE21" s="0"/>
      <c r="UEF21" s="0"/>
      <c r="UEG21" s="0"/>
      <c r="UEH21" s="0"/>
      <c r="UEI21" s="0"/>
      <c r="UEJ21" s="0"/>
      <c r="UEK21" s="0"/>
      <c r="UEL21" s="0"/>
      <c r="UEM21" s="0"/>
      <c r="UEN21" s="0"/>
      <c r="UEO21" s="0"/>
      <c r="UEP21" s="0"/>
      <c r="UEQ21" s="0"/>
      <c r="UER21" s="0"/>
      <c r="UES21" s="0"/>
      <c r="UET21" s="0"/>
      <c r="UEU21" s="0"/>
      <c r="UEV21" s="0"/>
      <c r="UEW21" s="0"/>
      <c r="UEX21" s="0"/>
      <c r="UEY21" s="0"/>
      <c r="UEZ21" s="0"/>
      <c r="UFA21" s="0"/>
      <c r="UFB21" s="0"/>
      <c r="UFC21" s="0"/>
      <c r="UFD21" s="0"/>
      <c r="UFE21" s="0"/>
      <c r="UFF21" s="0"/>
      <c r="UFG21" s="0"/>
      <c r="UFH21" s="0"/>
      <c r="UFI21" s="0"/>
      <c r="UFJ21" s="0"/>
      <c r="UFK21" s="0"/>
      <c r="UFL21" s="0"/>
      <c r="UFM21" s="0"/>
      <c r="UFN21" s="0"/>
      <c r="UFO21" s="0"/>
      <c r="UFP21" s="0"/>
      <c r="UFQ21" s="0"/>
      <c r="UFR21" s="0"/>
      <c r="UFS21" s="0"/>
      <c r="UFT21" s="0"/>
      <c r="UFU21" s="0"/>
      <c r="UFV21" s="0"/>
      <c r="UFW21" s="0"/>
      <c r="UFX21" s="0"/>
      <c r="UFY21" s="0"/>
      <c r="UFZ21" s="0"/>
      <c r="UGA21" s="0"/>
      <c r="UGB21" s="0"/>
      <c r="UGC21" s="0"/>
      <c r="UGD21" s="0"/>
      <c r="UGE21" s="0"/>
      <c r="UGF21" s="0"/>
      <c r="UGG21" s="0"/>
      <c r="UGH21" s="0"/>
      <c r="UGI21" s="0"/>
      <c r="UGJ21" s="0"/>
      <c r="UGK21" s="0"/>
      <c r="UGL21" s="0"/>
      <c r="UGM21" s="0"/>
      <c r="UGN21" s="0"/>
      <c r="UGO21" s="0"/>
      <c r="UGP21" s="0"/>
      <c r="UGQ21" s="0"/>
      <c r="UGR21" s="0"/>
      <c r="UGS21" s="0"/>
      <c r="UGT21" s="0"/>
      <c r="UGU21" s="0"/>
      <c r="UGV21" s="0"/>
      <c r="UGW21" s="0"/>
      <c r="UGX21" s="0"/>
      <c r="UGY21" s="0"/>
      <c r="UGZ21" s="0"/>
      <c r="UHA21" s="0"/>
      <c r="UHB21" s="0"/>
      <c r="UHC21" s="0"/>
      <c r="UHD21" s="0"/>
      <c r="UHE21" s="0"/>
      <c r="UHF21" s="0"/>
      <c r="UHG21" s="0"/>
      <c r="UHH21" s="0"/>
      <c r="UHI21" s="0"/>
      <c r="UHJ21" s="0"/>
      <c r="UHK21" s="0"/>
      <c r="UHL21" s="0"/>
      <c r="UHM21" s="0"/>
      <c r="UHN21" s="0"/>
      <c r="UHO21" s="0"/>
      <c r="UHP21" s="0"/>
      <c r="UHQ21" s="0"/>
      <c r="UHR21" s="0"/>
      <c r="UHS21" s="0"/>
      <c r="UHT21" s="0"/>
      <c r="UHU21" s="0"/>
      <c r="UHV21" s="0"/>
      <c r="UHW21" s="0"/>
      <c r="UHX21" s="0"/>
      <c r="UHY21" s="0"/>
      <c r="UHZ21" s="0"/>
      <c r="UIA21" s="0"/>
      <c r="UIB21" s="0"/>
      <c r="UIC21" s="0"/>
      <c r="UID21" s="0"/>
      <c r="UIE21" s="0"/>
      <c r="UIF21" s="0"/>
      <c r="UIG21" s="0"/>
      <c r="UIH21" s="0"/>
      <c r="UII21" s="0"/>
      <c r="UIJ21" s="0"/>
      <c r="UIK21" s="0"/>
      <c r="UIL21" s="0"/>
      <c r="UIM21" s="0"/>
      <c r="UIN21" s="0"/>
      <c r="UIO21" s="0"/>
      <c r="UIP21" s="0"/>
      <c r="UIQ21" s="0"/>
      <c r="UIR21" s="0"/>
      <c r="UIS21" s="0"/>
      <c r="UIT21" s="0"/>
      <c r="UIU21" s="0"/>
      <c r="UIV21" s="0"/>
      <c r="UIW21" s="0"/>
      <c r="UIX21" s="0"/>
      <c r="UIY21" s="0"/>
      <c r="UIZ21" s="0"/>
      <c r="UJA21" s="0"/>
      <c r="UJB21" s="0"/>
      <c r="UJC21" s="0"/>
      <c r="UJD21" s="0"/>
      <c r="UJE21" s="0"/>
      <c r="UJF21" s="0"/>
      <c r="UJG21" s="0"/>
      <c r="UJH21" s="0"/>
      <c r="UJI21" s="0"/>
      <c r="UJJ21" s="0"/>
      <c r="UJK21" s="0"/>
      <c r="UJL21" s="0"/>
      <c r="UJM21" s="0"/>
      <c r="UJN21" s="0"/>
      <c r="UJO21" s="0"/>
      <c r="UJP21" s="0"/>
      <c r="UJQ21" s="0"/>
      <c r="UJR21" s="0"/>
      <c r="UJS21" s="0"/>
      <c r="UJT21" s="0"/>
      <c r="UJU21" s="0"/>
      <c r="UJV21" s="0"/>
      <c r="UJW21" s="0"/>
      <c r="UJX21" s="0"/>
      <c r="UJY21" s="0"/>
      <c r="UJZ21" s="0"/>
      <c r="UKA21" s="0"/>
      <c r="UKB21" s="0"/>
      <c r="UKC21" s="0"/>
      <c r="UKD21" s="0"/>
      <c r="UKE21" s="0"/>
      <c r="UKF21" s="0"/>
      <c r="UKG21" s="0"/>
      <c r="UKH21" s="0"/>
      <c r="UKI21" s="0"/>
      <c r="UKJ21" s="0"/>
      <c r="UKK21" s="0"/>
      <c r="UKL21" s="0"/>
      <c r="UKM21" s="0"/>
      <c r="UKN21" s="0"/>
      <c r="UKO21" s="0"/>
      <c r="UKP21" s="0"/>
      <c r="UKQ21" s="0"/>
      <c r="UKR21" s="0"/>
      <c r="UKS21" s="0"/>
      <c r="UKT21" s="0"/>
      <c r="UKU21" s="0"/>
      <c r="UKV21" s="0"/>
      <c r="UKW21" s="0"/>
      <c r="UKX21" s="0"/>
      <c r="UKY21" s="0"/>
      <c r="UKZ21" s="0"/>
      <c r="ULA21" s="0"/>
      <c r="ULB21" s="0"/>
      <c r="ULC21" s="0"/>
      <c r="ULD21" s="0"/>
      <c r="ULE21" s="0"/>
      <c r="ULF21" s="0"/>
      <c r="ULG21" s="0"/>
      <c r="ULH21" s="0"/>
      <c r="ULI21" s="0"/>
      <c r="ULJ21" s="0"/>
      <c r="ULK21" s="0"/>
      <c r="ULL21" s="0"/>
      <c r="ULM21" s="0"/>
      <c r="ULN21" s="0"/>
      <c r="ULO21" s="0"/>
      <c r="ULP21" s="0"/>
      <c r="ULQ21" s="0"/>
      <c r="ULR21" s="0"/>
      <c r="ULS21" s="0"/>
      <c r="ULT21" s="0"/>
      <c r="ULU21" s="0"/>
      <c r="ULV21" s="0"/>
      <c r="ULW21" s="0"/>
      <c r="ULX21" s="0"/>
      <c r="ULY21" s="0"/>
      <c r="ULZ21" s="0"/>
      <c r="UMA21" s="0"/>
      <c r="UMB21" s="0"/>
      <c r="UMC21" s="0"/>
      <c r="UMD21" s="0"/>
      <c r="UME21" s="0"/>
      <c r="UMF21" s="0"/>
      <c r="UMG21" s="0"/>
      <c r="UMH21" s="0"/>
      <c r="UMI21" s="0"/>
      <c r="UMJ21" s="0"/>
      <c r="UMK21" s="0"/>
      <c r="UML21" s="0"/>
      <c r="UMM21" s="0"/>
      <c r="UMN21" s="0"/>
      <c r="UMO21" s="0"/>
      <c r="UMP21" s="0"/>
      <c r="UMQ21" s="0"/>
      <c r="UMR21" s="0"/>
      <c r="UMS21" s="0"/>
      <c r="UMT21" s="0"/>
      <c r="UMU21" s="0"/>
      <c r="UMV21" s="0"/>
      <c r="UMW21" s="0"/>
      <c r="UMX21" s="0"/>
      <c r="UMY21" s="0"/>
      <c r="UMZ21" s="0"/>
      <c r="UNA21" s="0"/>
      <c r="UNB21" s="0"/>
      <c r="UNC21" s="0"/>
      <c r="UND21" s="0"/>
      <c r="UNE21" s="0"/>
      <c r="UNF21" s="0"/>
      <c r="UNG21" s="0"/>
      <c r="UNH21" s="0"/>
      <c r="UNI21" s="0"/>
      <c r="UNJ21" s="0"/>
      <c r="UNK21" s="0"/>
      <c r="UNL21" s="0"/>
      <c r="UNM21" s="0"/>
      <c r="UNN21" s="0"/>
      <c r="UNO21" s="0"/>
      <c r="UNP21" s="0"/>
      <c r="UNQ21" s="0"/>
      <c r="UNR21" s="0"/>
      <c r="UNS21" s="0"/>
      <c r="UNT21" s="0"/>
      <c r="UNU21" s="0"/>
      <c r="UNV21" s="0"/>
      <c r="UNW21" s="0"/>
      <c r="UNX21" s="0"/>
      <c r="UNY21" s="0"/>
      <c r="UNZ21" s="0"/>
      <c r="UOA21" s="0"/>
      <c r="UOB21" s="0"/>
      <c r="UOC21" s="0"/>
      <c r="UOD21" s="0"/>
      <c r="UOE21" s="0"/>
      <c r="UOF21" s="0"/>
      <c r="UOG21" s="0"/>
      <c r="UOH21" s="0"/>
      <c r="UOI21" s="0"/>
      <c r="UOJ21" s="0"/>
      <c r="UOK21" s="0"/>
      <c r="UOL21" s="0"/>
      <c r="UOM21" s="0"/>
      <c r="UON21" s="0"/>
      <c r="UOO21" s="0"/>
      <c r="UOP21" s="0"/>
      <c r="UOQ21" s="0"/>
      <c r="UOR21" s="0"/>
      <c r="UOS21" s="0"/>
      <c r="UOT21" s="0"/>
      <c r="UOU21" s="0"/>
      <c r="UOV21" s="0"/>
      <c r="UOW21" s="0"/>
      <c r="UOX21" s="0"/>
      <c r="UOY21" s="0"/>
      <c r="UOZ21" s="0"/>
      <c r="UPA21" s="0"/>
      <c r="UPB21" s="0"/>
      <c r="UPC21" s="0"/>
      <c r="UPD21" s="0"/>
      <c r="UPE21" s="0"/>
      <c r="UPF21" s="0"/>
      <c r="UPG21" s="0"/>
      <c r="UPH21" s="0"/>
      <c r="UPI21" s="0"/>
      <c r="UPJ21" s="0"/>
      <c r="UPK21" s="0"/>
      <c r="UPL21" s="0"/>
      <c r="UPM21" s="0"/>
      <c r="UPN21" s="0"/>
      <c r="UPO21" s="0"/>
      <c r="UPP21" s="0"/>
      <c r="UPQ21" s="0"/>
      <c r="UPR21" s="0"/>
      <c r="UPS21" s="0"/>
      <c r="UPT21" s="0"/>
      <c r="UPU21" s="0"/>
      <c r="UPV21" s="0"/>
      <c r="UPW21" s="0"/>
      <c r="UPX21" s="0"/>
      <c r="UPY21" s="0"/>
      <c r="UPZ21" s="0"/>
      <c r="UQA21" s="0"/>
      <c r="UQB21" s="0"/>
      <c r="UQC21" s="0"/>
      <c r="UQD21" s="0"/>
      <c r="UQE21" s="0"/>
      <c r="UQF21" s="0"/>
      <c r="UQG21" s="0"/>
      <c r="UQH21" s="0"/>
      <c r="UQI21" s="0"/>
      <c r="UQJ21" s="0"/>
      <c r="UQK21" s="0"/>
      <c r="UQL21" s="0"/>
      <c r="UQM21" s="0"/>
      <c r="UQN21" s="0"/>
      <c r="UQO21" s="0"/>
      <c r="UQP21" s="0"/>
      <c r="UQQ21" s="0"/>
      <c r="UQR21" s="0"/>
      <c r="UQS21" s="0"/>
      <c r="UQT21" s="0"/>
      <c r="UQU21" s="0"/>
      <c r="UQV21" s="0"/>
      <c r="UQW21" s="0"/>
      <c r="UQX21" s="0"/>
      <c r="UQY21" s="0"/>
      <c r="UQZ21" s="0"/>
      <c r="URA21" s="0"/>
      <c r="URB21" s="0"/>
      <c r="URC21" s="0"/>
      <c r="URD21" s="0"/>
      <c r="URE21" s="0"/>
      <c r="URF21" s="0"/>
      <c r="URG21" s="0"/>
      <c r="URH21" s="0"/>
      <c r="URI21" s="0"/>
      <c r="URJ21" s="0"/>
      <c r="URK21" s="0"/>
      <c r="URL21" s="0"/>
      <c r="URM21" s="0"/>
      <c r="URN21" s="0"/>
      <c r="URO21" s="0"/>
      <c r="URP21" s="0"/>
      <c r="URQ21" s="0"/>
      <c r="URR21" s="0"/>
      <c r="URS21" s="0"/>
      <c r="URT21" s="0"/>
      <c r="URU21" s="0"/>
      <c r="URV21" s="0"/>
      <c r="URW21" s="0"/>
      <c r="URX21" s="0"/>
      <c r="URY21" s="0"/>
      <c r="URZ21" s="0"/>
      <c r="USA21" s="0"/>
      <c r="USB21" s="0"/>
      <c r="USC21" s="0"/>
      <c r="USD21" s="0"/>
      <c r="USE21" s="0"/>
      <c r="USF21" s="0"/>
      <c r="USG21" s="0"/>
      <c r="USH21" s="0"/>
      <c r="USI21" s="0"/>
      <c r="USJ21" s="0"/>
      <c r="USK21" s="0"/>
      <c r="USL21" s="0"/>
      <c r="USM21" s="0"/>
      <c r="USN21" s="0"/>
      <c r="USO21" s="0"/>
      <c r="USP21" s="0"/>
      <c r="USQ21" s="0"/>
      <c r="USR21" s="0"/>
      <c r="USS21" s="0"/>
      <c r="UST21" s="0"/>
      <c r="USU21" s="0"/>
      <c r="USV21" s="0"/>
      <c r="USW21" s="0"/>
      <c r="USX21" s="0"/>
      <c r="USY21" s="0"/>
      <c r="USZ21" s="0"/>
      <c r="UTA21" s="0"/>
      <c r="UTB21" s="0"/>
      <c r="UTC21" s="0"/>
      <c r="UTD21" s="0"/>
      <c r="UTE21" s="0"/>
      <c r="UTF21" s="0"/>
      <c r="UTG21" s="0"/>
      <c r="UTH21" s="0"/>
      <c r="UTI21" s="0"/>
      <c r="UTJ21" s="0"/>
      <c r="UTK21" s="0"/>
      <c r="UTL21" s="0"/>
      <c r="UTM21" s="0"/>
      <c r="UTN21" s="0"/>
      <c r="UTO21" s="0"/>
      <c r="UTP21" s="0"/>
      <c r="UTQ21" s="0"/>
      <c r="UTR21" s="0"/>
      <c r="UTS21" s="0"/>
      <c r="UTT21" s="0"/>
      <c r="UTU21" s="0"/>
      <c r="UTV21" s="0"/>
      <c r="UTW21" s="0"/>
      <c r="UTX21" s="0"/>
      <c r="UTY21" s="0"/>
      <c r="UTZ21" s="0"/>
      <c r="UUA21" s="0"/>
      <c r="UUB21" s="0"/>
      <c r="UUC21" s="0"/>
      <c r="UUD21" s="0"/>
      <c r="UUE21" s="0"/>
      <c r="UUF21" s="0"/>
      <c r="UUG21" s="0"/>
      <c r="UUH21" s="0"/>
      <c r="UUI21" s="0"/>
      <c r="UUJ21" s="0"/>
      <c r="UUK21" s="0"/>
      <c r="UUL21" s="0"/>
      <c r="UUM21" s="0"/>
      <c r="UUN21" s="0"/>
      <c r="UUO21" s="0"/>
      <c r="UUP21" s="0"/>
      <c r="UUQ21" s="0"/>
      <c r="UUR21" s="0"/>
      <c r="UUS21" s="0"/>
      <c r="UUT21" s="0"/>
      <c r="UUU21" s="0"/>
      <c r="UUV21" s="0"/>
      <c r="UUW21" s="0"/>
      <c r="UUX21" s="0"/>
      <c r="UUY21" s="0"/>
      <c r="UUZ21" s="0"/>
      <c r="UVA21" s="0"/>
      <c r="UVB21" s="0"/>
      <c r="UVC21" s="0"/>
      <c r="UVD21" s="0"/>
      <c r="UVE21" s="0"/>
      <c r="UVF21" s="0"/>
      <c r="UVG21" s="0"/>
      <c r="UVH21" s="0"/>
      <c r="UVI21" s="0"/>
      <c r="UVJ21" s="0"/>
      <c r="UVK21" s="0"/>
      <c r="UVL21" s="0"/>
      <c r="UVM21" s="0"/>
      <c r="UVN21" s="0"/>
      <c r="UVO21" s="0"/>
      <c r="UVP21" s="0"/>
      <c r="UVQ21" s="0"/>
      <c r="UVR21" s="0"/>
      <c r="UVS21" s="0"/>
      <c r="UVT21" s="0"/>
      <c r="UVU21" s="0"/>
      <c r="UVV21" s="0"/>
      <c r="UVW21" s="0"/>
      <c r="UVX21" s="0"/>
      <c r="UVY21" s="0"/>
      <c r="UVZ21" s="0"/>
      <c r="UWA21" s="0"/>
      <c r="UWB21" s="0"/>
      <c r="UWC21" s="0"/>
      <c r="UWD21" s="0"/>
      <c r="UWE21" s="0"/>
      <c r="UWF21" s="0"/>
      <c r="UWG21" s="0"/>
      <c r="UWH21" s="0"/>
      <c r="UWI21" s="0"/>
      <c r="UWJ21" s="0"/>
      <c r="UWK21" s="0"/>
      <c r="UWL21" s="0"/>
      <c r="UWM21" s="0"/>
      <c r="UWN21" s="0"/>
      <c r="UWO21" s="0"/>
      <c r="UWP21" s="0"/>
      <c r="UWQ21" s="0"/>
      <c r="UWR21" s="0"/>
      <c r="UWS21" s="0"/>
      <c r="UWT21" s="0"/>
      <c r="UWU21" s="0"/>
      <c r="UWV21" s="0"/>
      <c r="UWW21" s="0"/>
      <c r="UWX21" s="0"/>
      <c r="UWY21" s="0"/>
      <c r="UWZ21" s="0"/>
      <c r="UXA21" s="0"/>
      <c r="UXB21" s="0"/>
      <c r="UXC21" s="0"/>
      <c r="UXD21" s="0"/>
      <c r="UXE21" s="0"/>
      <c r="UXF21" s="0"/>
      <c r="UXG21" s="0"/>
      <c r="UXH21" s="0"/>
      <c r="UXI21" s="0"/>
      <c r="UXJ21" s="0"/>
      <c r="UXK21" s="0"/>
      <c r="UXL21" s="0"/>
      <c r="UXM21" s="0"/>
      <c r="UXN21" s="0"/>
      <c r="UXO21" s="0"/>
      <c r="UXP21" s="0"/>
      <c r="UXQ21" s="0"/>
      <c r="UXR21" s="0"/>
      <c r="UXS21" s="0"/>
      <c r="UXT21" s="0"/>
      <c r="UXU21" s="0"/>
      <c r="UXV21" s="0"/>
      <c r="UXW21" s="0"/>
      <c r="UXX21" s="0"/>
      <c r="UXY21" s="0"/>
      <c r="UXZ21" s="0"/>
      <c r="UYA21" s="0"/>
      <c r="UYB21" s="0"/>
      <c r="UYC21" s="0"/>
      <c r="UYD21" s="0"/>
      <c r="UYE21" s="0"/>
      <c r="UYF21" s="0"/>
      <c r="UYG21" s="0"/>
      <c r="UYH21" s="0"/>
      <c r="UYI21" s="0"/>
      <c r="UYJ21" s="0"/>
      <c r="UYK21" s="0"/>
      <c r="UYL21" s="0"/>
      <c r="UYM21" s="0"/>
      <c r="UYN21" s="0"/>
      <c r="UYO21" s="0"/>
      <c r="UYP21" s="0"/>
      <c r="UYQ21" s="0"/>
      <c r="UYR21" s="0"/>
      <c r="UYS21" s="0"/>
      <c r="UYT21" s="0"/>
      <c r="UYU21" s="0"/>
      <c r="UYV21" s="0"/>
      <c r="UYW21" s="0"/>
      <c r="UYX21" s="0"/>
      <c r="UYY21" s="0"/>
      <c r="UYZ21" s="0"/>
      <c r="UZA21" s="0"/>
      <c r="UZB21" s="0"/>
      <c r="UZC21" s="0"/>
      <c r="UZD21" s="0"/>
      <c r="UZE21" s="0"/>
      <c r="UZF21" s="0"/>
      <c r="UZG21" s="0"/>
      <c r="UZH21" s="0"/>
      <c r="UZI21" s="0"/>
      <c r="UZJ21" s="0"/>
      <c r="UZK21" s="0"/>
      <c r="UZL21" s="0"/>
      <c r="UZM21" s="0"/>
      <c r="UZN21" s="0"/>
      <c r="UZO21" s="0"/>
      <c r="UZP21" s="0"/>
      <c r="UZQ21" s="0"/>
      <c r="UZR21" s="0"/>
      <c r="UZS21" s="0"/>
      <c r="UZT21" s="0"/>
      <c r="UZU21" s="0"/>
      <c r="UZV21" s="0"/>
      <c r="UZW21" s="0"/>
      <c r="UZX21" s="0"/>
      <c r="UZY21" s="0"/>
      <c r="UZZ21" s="0"/>
      <c r="VAA21" s="0"/>
      <c r="VAB21" s="0"/>
      <c r="VAC21" s="0"/>
      <c r="VAD21" s="0"/>
      <c r="VAE21" s="0"/>
      <c r="VAF21" s="0"/>
      <c r="VAG21" s="0"/>
      <c r="VAH21" s="0"/>
      <c r="VAI21" s="0"/>
      <c r="VAJ21" s="0"/>
      <c r="VAK21" s="0"/>
      <c r="VAL21" s="0"/>
      <c r="VAM21" s="0"/>
      <c r="VAN21" s="0"/>
      <c r="VAO21" s="0"/>
      <c r="VAP21" s="0"/>
      <c r="VAQ21" s="0"/>
      <c r="VAR21" s="0"/>
      <c r="VAS21" s="0"/>
      <c r="VAT21" s="0"/>
      <c r="VAU21" s="0"/>
      <c r="VAV21" s="0"/>
      <c r="VAW21" s="0"/>
      <c r="VAX21" s="0"/>
      <c r="VAY21" s="0"/>
      <c r="VAZ21" s="0"/>
      <c r="VBA21" s="0"/>
      <c r="VBB21" s="0"/>
      <c r="VBC21" s="0"/>
      <c r="VBD21" s="0"/>
      <c r="VBE21" s="0"/>
      <c r="VBF21" s="0"/>
      <c r="VBG21" s="0"/>
      <c r="VBH21" s="0"/>
      <c r="VBI21" s="0"/>
      <c r="VBJ21" s="0"/>
      <c r="VBK21" s="0"/>
      <c r="VBL21" s="0"/>
      <c r="VBM21" s="0"/>
      <c r="VBN21" s="0"/>
      <c r="VBO21" s="0"/>
      <c r="VBP21" s="0"/>
      <c r="VBQ21" s="0"/>
      <c r="VBR21" s="0"/>
      <c r="VBS21" s="0"/>
      <c r="VBT21" s="0"/>
      <c r="VBU21" s="0"/>
      <c r="VBV21" s="0"/>
      <c r="VBW21" s="0"/>
      <c r="VBX21" s="0"/>
      <c r="VBY21" s="0"/>
      <c r="VBZ21" s="0"/>
      <c r="VCA21" s="0"/>
      <c r="VCB21" s="0"/>
      <c r="VCC21" s="0"/>
      <c r="VCD21" s="0"/>
      <c r="VCE21" s="0"/>
      <c r="VCF21" s="0"/>
      <c r="VCG21" s="0"/>
      <c r="VCH21" s="0"/>
      <c r="VCI21" s="0"/>
      <c r="VCJ21" s="0"/>
      <c r="VCK21" s="0"/>
      <c r="VCL21" s="0"/>
      <c r="VCM21" s="0"/>
      <c r="VCN21" s="0"/>
      <c r="VCO21" s="0"/>
      <c r="VCP21" s="0"/>
      <c r="VCQ21" s="0"/>
      <c r="VCR21" s="0"/>
      <c r="VCS21" s="0"/>
      <c r="VCT21" s="0"/>
      <c r="VCU21" s="0"/>
      <c r="VCV21" s="0"/>
      <c r="VCW21" s="0"/>
      <c r="VCX21" s="0"/>
      <c r="VCY21" s="0"/>
      <c r="VCZ21" s="0"/>
      <c r="VDA21" s="0"/>
      <c r="VDB21" s="0"/>
      <c r="VDC21" s="0"/>
      <c r="VDD21" s="0"/>
      <c r="VDE21" s="0"/>
      <c r="VDF21" s="0"/>
      <c r="VDG21" s="0"/>
      <c r="VDH21" s="0"/>
      <c r="VDI21" s="0"/>
      <c r="VDJ21" s="0"/>
      <c r="VDK21" s="0"/>
      <c r="VDL21" s="0"/>
      <c r="VDM21" s="0"/>
      <c r="VDN21" s="0"/>
      <c r="VDO21" s="0"/>
      <c r="VDP21" s="0"/>
      <c r="VDQ21" s="0"/>
      <c r="VDR21" s="0"/>
      <c r="VDS21" s="0"/>
      <c r="VDT21" s="0"/>
      <c r="VDU21" s="0"/>
      <c r="VDV21" s="0"/>
      <c r="VDW21" s="0"/>
      <c r="VDX21" s="0"/>
      <c r="VDY21" s="0"/>
      <c r="VDZ21" s="0"/>
      <c r="VEA21" s="0"/>
      <c r="VEB21" s="0"/>
      <c r="VEC21" s="0"/>
      <c r="VED21" s="0"/>
      <c r="VEE21" s="0"/>
      <c r="VEF21" s="0"/>
      <c r="VEG21" s="0"/>
      <c r="VEH21" s="0"/>
      <c r="VEI21" s="0"/>
      <c r="VEJ21" s="0"/>
      <c r="VEK21" s="0"/>
      <c r="VEL21" s="0"/>
      <c r="VEM21" s="0"/>
      <c r="VEN21" s="0"/>
      <c r="VEO21" s="0"/>
      <c r="VEP21" s="0"/>
      <c r="VEQ21" s="0"/>
      <c r="VER21" s="0"/>
      <c r="VES21" s="0"/>
      <c r="VET21" s="0"/>
      <c r="VEU21" s="0"/>
      <c r="VEV21" s="0"/>
      <c r="VEW21" s="0"/>
      <c r="VEX21" s="0"/>
      <c r="VEY21" s="0"/>
      <c r="VEZ21" s="0"/>
      <c r="VFA21" s="0"/>
      <c r="VFB21" s="0"/>
      <c r="VFC21" s="0"/>
      <c r="VFD21" s="0"/>
      <c r="VFE21" s="0"/>
      <c r="VFF21" s="0"/>
      <c r="VFG21" s="0"/>
      <c r="VFH21" s="0"/>
      <c r="VFI21" s="0"/>
      <c r="VFJ21" s="0"/>
      <c r="VFK21" s="0"/>
      <c r="VFL21" s="0"/>
      <c r="VFM21" s="0"/>
      <c r="VFN21" s="0"/>
      <c r="VFO21" s="0"/>
      <c r="VFP21" s="0"/>
      <c r="VFQ21" s="0"/>
      <c r="VFR21" s="0"/>
      <c r="VFS21" s="0"/>
      <c r="VFT21" s="0"/>
      <c r="VFU21" s="0"/>
      <c r="VFV21" s="0"/>
      <c r="VFW21" s="0"/>
      <c r="VFX21" s="0"/>
      <c r="VFY21" s="0"/>
      <c r="VFZ21" s="0"/>
      <c r="VGA21" s="0"/>
      <c r="VGB21" s="0"/>
      <c r="VGC21" s="0"/>
      <c r="VGD21" s="0"/>
      <c r="VGE21" s="0"/>
      <c r="VGF21" s="0"/>
      <c r="VGG21" s="0"/>
      <c r="VGH21" s="0"/>
      <c r="VGI21" s="0"/>
      <c r="VGJ21" s="0"/>
      <c r="VGK21" s="0"/>
      <c r="VGL21" s="0"/>
      <c r="VGM21" s="0"/>
      <c r="VGN21" s="0"/>
      <c r="VGO21" s="0"/>
      <c r="VGP21" s="0"/>
      <c r="VGQ21" s="0"/>
      <c r="VGR21" s="0"/>
      <c r="VGS21" s="0"/>
      <c r="VGT21" s="0"/>
      <c r="VGU21" s="0"/>
      <c r="VGV21" s="0"/>
      <c r="VGW21" s="0"/>
      <c r="VGX21" s="0"/>
      <c r="VGY21" s="0"/>
      <c r="VGZ21" s="0"/>
      <c r="VHA21" s="0"/>
      <c r="VHB21" s="0"/>
      <c r="VHC21" s="0"/>
      <c r="VHD21" s="0"/>
      <c r="VHE21" s="0"/>
      <c r="VHF21" s="0"/>
      <c r="VHG21" s="0"/>
      <c r="VHH21" s="0"/>
      <c r="VHI21" s="0"/>
      <c r="VHJ21" s="0"/>
      <c r="VHK21" s="0"/>
      <c r="VHL21" s="0"/>
      <c r="VHM21" s="0"/>
      <c r="VHN21" s="0"/>
      <c r="VHO21" s="0"/>
      <c r="VHP21" s="0"/>
      <c r="VHQ21" s="0"/>
      <c r="VHR21" s="0"/>
      <c r="VHS21" s="0"/>
      <c r="VHT21" s="0"/>
      <c r="VHU21" s="0"/>
      <c r="VHV21" s="0"/>
      <c r="VHW21" s="0"/>
      <c r="VHX21" s="0"/>
      <c r="VHY21" s="0"/>
      <c r="VHZ21" s="0"/>
      <c r="VIA21" s="0"/>
      <c r="VIB21" s="0"/>
      <c r="VIC21" s="0"/>
      <c r="VID21" s="0"/>
      <c r="VIE21" s="0"/>
      <c r="VIF21" s="0"/>
      <c r="VIG21" s="0"/>
      <c r="VIH21" s="0"/>
      <c r="VII21" s="0"/>
      <c r="VIJ21" s="0"/>
      <c r="VIK21" s="0"/>
      <c r="VIL21" s="0"/>
      <c r="VIM21" s="0"/>
      <c r="VIN21" s="0"/>
      <c r="VIO21" s="0"/>
      <c r="VIP21" s="0"/>
      <c r="VIQ21" s="0"/>
      <c r="VIR21" s="0"/>
      <c r="VIS21" s="0"/>
      <c r="VIT21" s="0"/>
      <c r="VIU21" s="0"/>
      <c r="VIV21" s="0"/>
      <c r="VIW21" s="0"/>
      <c r="VIX21" s="0"/>
      <c r="VIY21" s="0"/>
      <c r="VIZ21" s="0"/>
      <c r="VJA21" s="0"/>
      <c r="VJB21" s="0"/>
      <c r="VJC21" s="0"/>
      <c r="VJD21" s="0"/>
      <c r="VJE21" s="0"/>
      <c r="VJF21" s="0"/>
      <c r="VJG21" s="0"/>
      <c r="VJH21" s="0"/>
      <c r="VJI21" s="0"/>
      <c r="VJJ21" s="0"/>
      <c r="VJK21" s="0"/>
      <c r="VJL21" s="0"/>
      <c r="VJM21" s="0"/>
      <c r="VJN21" s="0"/>
      <c r="VJO21" s="0"/>
      <c r="VJP21" s="0"/>
      <c r="VJQ21" s="0"/>
      <c r="VJR21" s="0"/>
      <c r="VJS21" s="0"/>
      <c r="VJT21" s="0"/>
      <c r="VJU21" s="0"/>
      <c r="VJV21" s="0"/>
      <c r="VJW21" s="0"/>
      <c r="VJX21" s="0"/>
      <c r="VJY21" s="0"/>
      <c r="VJZ21" s="0"/>
      <c r="VKA21" s="0"/>
      <c r="VKB21" s="0"/>
      <c r="VKC21" s="0"/>
      <c r="VKD21" s="0"/>
      <c r="VKE21" s="0"/>
      <c r="VKF21" s="0"/>
      <c r="VKG21" s="0"/>
      <c r="VKH21" s="0"/>
      <c r="VKI21" s="0"/>
      <c r="VKJ21" s="0"/>
      <c r="VKK21" s="0"/>
      <c r="VKL21" s="0"/>
      <c r="VKM21" s="0"/>
      <c r="VKN21" s="0"/>
      <c r="VKO21" s="0"/>
      <c r="VKP21" s="0"/>
      <c r="VKQ21" s="0"/>
      <c r="VKR21" s="0"/>
      <c r="VKS21" s="0"/>
      <c r="VKT21" s="0"/>
      <c r="VKU21" s="0"/>
      <c r="VKV21" s="0"/>
      <c r="VKW21" s="0"/>
      <c r="VKX21" s="0"/>
      <c r="VKY21" s="0"/>
      <c r="VKZ21" s="0"/>
      <c r="VLA21" s="0"/>
      <c r="VLB21" s="0"/>
      <c r="VLC21" s="0"/>
      <c r="VLD21" s="0"/>
      <c r="VLE21" s="0"/>
      <c r="VLF21" s="0"/>
      <c r="VLG21" s="0"/>
      <c r="VLH21" s="0"/>
      <c r="VLI21" s="0"/>
      <c r="VLJ21" s="0"/>
      <c r="VLK21" s="0"/>
      <c r="VLL21" s="0"/>
      <c r="VLM21" s="0"/>
      <c r="VLN21" s="0"/>
      <c r="VLO21" s="0"/>
      <c r="VLP21" s="0"/>
      <c r="VLQ21" s="0"/>
      <c r="VLR21" s="0"/>
      <c r="VLS21" s="0"/>
      <c r="VLT21" s="0"/>
      <c r="VLU21" s="0"/>
      <c r="VLV21" s="0"/>
      <c r="VLW21" s="0"/>
      <c r="VLX21" s="0"/>
      <c r="VLY21" s="0"/>
      <c r="VLZ21" s="0"/>
      <c r="VMA21" s="0"/>
      <c r="VMB21" s="0"/>
      <c r="VMC21" s="0"/>
      <c r="VMD21" s="0"/>
      <c r="VME21" s="0"/>
      <c r="VMF21" s="0"/>
      <c r="VMG21" s="0"/>
      <c r="VMH21" s="0"/>
      <c r="VMI21" s="0"/>
      <c r="VMJ21" s="0"/>
      <c r="VMK21" s="0"/>
      <c r="VML21" s="0"/>
      <c r="VMM21" s="0"/>
      <c r="VMN21" s="0"/>
      <c r="VMO21" s="0"/>
      <c r="VMP21" s="0"/>
      <c r="VMQ21" s="0"/>
      <c r="VMR21" s="0"/>
      <c r="VMS21" s="0"/>
      <c r="VMT21" s="0"/>
      <c r="VMU21" s="0"/>
      <c r="VMV21" s="0"/>
      <c r="VMW21" s="0"/>
      <c r="VMX21" s="0"/>
      <c r="VMY21" s="0"/>
      <c r="VMZ21" s="0"/>
      <c r="VNA21" s="0"/>
      <c r="VNB21" s="0"/>
      <c r="VNC21" s="0"/>
      <c r="VND21" s="0"/>
      <c r="VNE21" s="0"/>
      <c r="VNF21" s="0"/>
      <c r="VNG21" s="0"/>
      <c r="VNH21" s="0"/>
      <c r="VNI21" s="0"/>
      <c r="VNJ21" s="0"/>
      <c r="VNK21" s="0"/>
      <c r="VNL21" s="0"/>
      <c r="VNM21" s="0"/>
      <c r="VNN21" s="0"/>
      <c r="VNO21" s="0"/>
      <c r="VNP21" s="0"/>
      <c r="VNQ21" s="0"/>
      <c r="VNR21" s="0"/>
      <c r="VNS21" s="0"/>
      <c r="VNT21" s="0"/>
      <c r="VNU21" s="0"/>
      <c r="VNV21" s="0"/>
      <c r="VNW21" s="0"/>
      <c r="VNX21" s="0"/>
      <c r="VNY21" s="0"/>
      <c r="VNZ21" s="0"/>
      <c r="VOA21" s="0"/>
      <c r="VOB21" s="0"/>
      <c r="VOC21" s="0"/>
      <c r="VOD21" s="0"/>
      <c r="VOE21" s="0"/>
      <c r="VOF21" s="0"/>
      <c r="VOG21" s="0"/>
      <c r="VOH21" s="0"/>
      <c r="VOI21" s="0"/>
      <c r="VOJ21" s="0"/>
      <c r="VOK21" s="0"/>
      <c r="VOL21" s="0"/>
      <c r="VOM21" s="0"/>
      <c r="VON21" s="0"/>
      <c r="VOO21" s="0"/>
      <c r="VOP21" s="0"/>
      <c r="VOQ21" s="0"/>
      <c r="VOR21" s="0"/>
      <c r="VOS21" s="0"/>
      <c r="VOT21" s="0"/>
      <c r="VOU21" s="0"/>
      <c r="VOV21" s="0"/>
      <c r="VOW21" s="0"/>
      <c r="VOX21" s="0"/>
      <c r="VOY21" s="0"/>
      <c r="VOZ21" s="0"/>
      <c r="VPA21" s="0"/>
      <c r="VPB21" s="0"/>
      <c r="VPC21" s="0"/>
      <c r="VPD21" s="0"/>
      <c r="VPE21" s="0"/>
      <c r="VPF21" s="0"/>
      <c r="VPG21" s="0"/>
      <c r="VPH21" s="0"/>
      <c r="VPI21" s="0"/>
      <c r="VPJ21" s="0"/>
      <c r="VPK21" s="0"/>
      <c r="VPL21" s="0"/>
      <c r="VPM21" s="0"/>
      <c r="VPN21" s="0"/>
      <c r="VPO21" s="0"/>
      <c r="VPP21" s="0"/>
      <c r="VPQ21" s="0"/>
      <c r="VPR21" s="0"/>
      <c r="VPS21" s="0"/>
      <c r="VPT21" s="0"/>
      <c r="VPU21" s="0"/>
      <c r="VPV21" s="0"/>
      <c r="VPW21" s="0"/>
      <c r="VPX21" s="0"/>
      <c r="VPY21" s="0"/>
      <c r="VPZ21" s="0"/>
      <c r="VQA21" s="0"/>
      <c r="VQB21" s="0"/>
      <c r="VQC21" s="0"/>
      <c r="VQD21" s="0"/>
      <c r="VQE21" s="0"/>
      <c r="VQF21" s="0"/>
      <c r="VQG21" s="0"/>
      <c r="VQH21" s="0"/>
      <c r="VQI21" s="0"/>
      <c r="VQJ21" s="0"/>
      <c r="VQK21" s="0"/>
      <c r="VQL21" s="0"/>
      <c r="VQM21" s="0"/>
      <c r="VQN21" s="0"/>
      <c r="VQO21" s="0"/>
      <c r="VQP21" s="0"/>
      <c r="VQQ21" s="0"/>
      <c r="VQR21" s="0"/>
      <c r="VQS21" s="0"/>
      <c r="VQT21" s="0"/>
      <c r="VQU21" s="0"/>
      <c r="VQV21" s="0"/>
      <c r="VQW21" s="0"/>
      <c r="VQX21" s="0"/>
      <c r="VQY21" s="0"/>
      <c r="VQZ21" s="0"/>
      <c r="VRA21" s="0"/>
      <c r="VRB21" s="0"/>
      <c r="VRC21" s="0"/>
      <c r="VRD21" s="0"/>
      <c r="VRE21" s="0"/>
      <c r="VRF21" s="0"/>
      <c r="VRG21" s="0"/>
      <c r="VRH21" s="0"/>
      <c r="VRI21" s="0"/>
      <c r="VRJ21" s="0"/>
      <c r="VRK21" s="0"/>
      <c r="VRL21" s="0"/>
      <c r="VRM21" s="0"/>
      <c r="VRN21" s="0"/>
      <c r="VRO21" s="0"/>
      <c r="VRP21" s="0"/>
      <c r="VRQ21" s="0"/>
      <c r="VRR21" s="0"/>
      <c r="VRS21" s="0"/>
      <c r="VRT21" s="0"/>
      <c r="VRU21" s="0"/>
      <c r="VRV21" s="0"/>
      <c r="VRW21" s="0"/>
      <c r="VRX21" s="0"/>
      <c r="VRY21" s="0"/>
      <c r="VRZ21" s="0"/>
      <c r="VSA21" s="0"/>
      <c r="VSB21" s="0"/>
      <c r="VSC21" s="0"/>
      <c r="VSD21" s="0"/>
      <c r="VSE21" s="0"/>
      <c r="VSF21" s="0"/>
      <c r="VSG21" s="0"/>
      <c r="VSH21" s="0"/>
      <c r="VSI21" s="0"/>
      <c r="VSJ21" s="0"/>
      <c r="VSK21" s="0"/>
      <c r="VSL21" s="0"/>
      <c r="VSM21" s="0"/>
      <c r="VSN21" s="0"/>
      <c r="VSO21" s="0"/>
      <c r="VSP21" s="0"/>
      <c r="VSQ21" s="0"/>
      <c r="VSR21" s="0"/>
      <c r="VSS21" s="0"/>
      <c r="VST21" s="0"/>
      <c r="VSU21" s="0"/>
      <c r="VSV21" s="0"/>
      <c r="VSW21" s="0"/>
      <c r="VSX21" s="0"/>
      <c r="VSY21" s="0"/>
      <c r="VSZ21" s="0"/>
      <c r="VTA21" s="0"/>
      <c r="VTB21" s="0"/>
      <c r="VTC21" s="0"/>
      <c r="VTD21" s="0"/>
      <c r="VTE21" s="0"/>
      <c r="VTF21" s="0"/>
      <c r="VTG21" s="0"/>
      <c r="VTH21" s="0"/>
      <c r="VTI21" s="0"/>
      <c r="VTJ21" s="0"/>
      <c r="VTK21" s="0"/>
      <c r="VTL21" s="0"/>
      <c r="VTM21" s="0"/>
      <c r="VTN21" s="0"/>
      <c r="VTO21" s="0"/>
      <c r="VTP21" s="0"/>
      <c r="VTQ21" s="0"/>
      <c r="VTR21" s="0"/>
      <c r="VTS21" s="0"/>
      <c r="VTT21" s="0"/>
      <c r="VTU21" s="0"/>
      <c r="VTV21" s="0"/>
      <c r="VTW21" s="0"/>
      <c r="VTX21" s="0"/>
      <c r="VTY21" s="0"/>
      <c r="VTZ21" s="0"/>
      <c r="VUA21" s="0"/>
      <c r="VUB21" s="0"/>
      <c r="VUC21" s="0"/>
      <c r="VUD21" s="0"/>
      <c r="VUE21" s="0"/>
      <c r="VUF21" s="0"/>
      <c r="VUG21" s="0"/>
      <c r="VUH21" s="0"/>
      <c r="VUI21" s="0"/>
      <c r="VUJ21" s="0"/>
      <c r="VUK21" s="0"/>
      <c r="VUL21" s="0"/>
      <c r="VUM21" s="0"/>
      <c r="VUN21" s="0"/>
      <c r="VUO21" s="0"/>
      <c r="VUP21" s="0"/>
      <c r="VUQ21" s="0"/>
      <c r="VUR21" s="0"/>
      <c r="VUS21" s="0"/>
      <c r="VUT21" s="0"/>
      <c r="VUU21" s="0"/>
      <c r="VUV21" s="0"/>
      <c r="VUW21" s="0"/>
      <c r="VUX21" s="0"/>
      <c r="VUY21" s="0"/>
      <c r="VUZ21" s="0"/>
      <c r="VVA21" s="0"/>
      <c r="VVB21" s="0"/>
      <c r="VVC21" s="0"/>
      <c r="VVD21" s="0"/>
      <c r="VVE21" s="0"/>
      <c r="VVF21" s="0"/>
      <c r="VVG21" s="0"/>
      <c r="VVH21" s="0"/>
      <c r="VVI21" s="0"/>
      <c r="VVJ21" s="0"/>
      <c r="VVK21" s="0"/>
      <c r="VVL21" s="0"/>
      <c r="VVM21" s="0"/>
      <c r="VVN21" s="0"/>
      <c r="VVO21" s="0"/>
      <c r="VVP21" s="0"/>
      <c r="VVQ21" s="0"/>
      <c r="VVR21" s="0"/>
      <c r="VVS21" s="0"/>
      <c r="VVT21" s="0"/>
      <c r="VVU21" s="0"/>
      <c r="VVV21" s="0"/>
      <c r="VVW21" s="0"/>
      <c r="VVX21" s="0"/>
      <c r="VVY21" s="0"/>
      <c r="VVZ21" s="0"/>
      <c r="VWA21" s="0"/>
      <c r="VWB21" s="0"/>
      <c r="VWC21" s="0"/>
      <c r="VWD21" s="0"/>
      <c r="VWE21" s="0"/>
      <c r="VWF21" s="0"/>
      <c r="VWG21" s="0"/>
      <c r="VWH21" s="0"/>
      <c r="VWI21" s="0"/>
      <c r="VWJ21" s="0"/>
      <c r="VWK21" s="0"/>
      <c r="VWL21" s="0"/>
      <c r="VWM21" s="0"/>
      <c r="VWN21" s="0"/>
      <c r="VWO21" s="0"/>
      <c r="VWP21" s="0"/>
      <c r="VWQ21" s="0"/>
      <c r="VWR21" s="0"/>
      <c r="VWS21" s="0"/>
      <c r="VWT21" s="0"/>
      <c r="VWU21" s="0"/>
      <c r="VWV21" s="0"/>
      <c r="VWW21" s="0"/>
      <c r="VWX21" s="0"/>
      <c r="VWY21" s="0"/>
      <c r="VWZ21" s="0"/>
      <c r="VXA21" s="0"/>
      <c r="VXB21" s="0"/>
      <c r="VXC21" s="0"/>
      <c r="VXD21" s="0"/>
      <c r="VXE21" s="0"/>
      <c r="VXF21" s="0"/>
      <c r="VXG21" s="0"/>
      <c r="VXH21" s="0"/>
      <c r="VXI21" s="0"/>
      <c r="VXJ21" s="0"/>
      <c r="VXK21" s="0"/>
      <c r="VXL21" s="0"/>
      <c r="VXM21" s="0"/>
      <c r="VXN21" s="0"/>
      <c r="VXO21" s="0"/>
      <c r="VXP21" s="0"/>
      <c r="VXQ21" s="0"/>
      <c r="VXR21" s="0"/>
      <c r="VXS21" s="0"/>
      <c r="VXT21" s="0"/>
      <c r="VXU21" s="0"/>
      <c r="VXV21" s="0"/>
      <c r="VXW21" s="0"/>
      <c r="VXX21" s="0"/>
      <c r="VXY21" s="0"/>
      <c r="VXZ21" s="0"/>
      <c r="VYA21" s="0"/>
      <c r="VYB21" s="0"/>
      <c r="VYC21" s="0"/>
      <c r="VYD21" s="0"/>
      <c r="VYE21" s="0"/>
      <c r="VYF21" s="0"/>
      <c r="VYG21" s="0"/>
      <c r="VYH21" s="0"/>
      <c r="VYI21" s="0"/>
      <c r="VYJ21" s="0"/>
      <c r="VYK21" s="0"/>
      <c r="VYL21" s="0"/>
      <c r="VYM21" s="0"/>
      <c r="VYN21" s="0"/>
      <c r="VYO21" s="0"/>
      <c r="VYP21" s="0"/>
      <c r="VYQ21" s="0"/>
      <c r="VYR21" s="0"/>
      <c r="VYS21" s="0"/>
      <c r="VYT21" s="0"/>
      <c r="VYU21" s="0"/>
      <c r="VYV21" s="0"/>
      <c r="VYW21" s="0"/>
      <c r="VYX21" s="0"/>
      <c r="VYY21" s="0"/>
      <c r="VYZ21" s="0"/>
      <c r="VZA21" s="0"/>
      <c r="VZB21" s="0"/>
      <c r="VZC21" s="0"/>
      <c r="VZD21" s="0"/>
      <c r="VZE21" s="0"/>
      <c r="VZF21" s="0"/>
      <c r="VZG21" s="0"/>
      <c r="VZH21" s="0"/>
      <c r="VZI21" s="0"/>
      <c r="VZJ21" s="0"/>
      <c r="VZK21" s="0"/>
      <c r="VZL21" s="0"/>
      <c r="VZM21" s="0"/>
      <c r="VZN21" s="0"/>
      <c r="VZO21" s="0"/>
      <c r="VZP21" s="0"/>
      <c r="VZQ21" s="0"/>
      <c r="VZR21" s="0"/>
      <c r="VZS21" s="0"/>
      <c r="VZT21" s="0"/>
      <c r="VZU21" s="0"/>
      <c r="VZV21" s="0"/>
      <c r="VZW21" s="0"/>
      <c r="VZX21" s="0"/>
      <c r="VZY21" s="0"/>
      <c r="VZZ21" s="0"/>
      <c r="WAA21" s="0"/>
      <c r="WAB21" s="0"/>
      <c r="WAC21" s="0"/>
      <c r="WAD21" s="0"/>
      <c r="WAE21" s="0"/>
      <c r="WAF21" s="0"/>
      <c r="WAG21" s="0"/>
      <c r="WAH21" s="0"/>
      <c r="WAI21" s="0"/>
      <c r="WAJ21" s="0"/>
      <c r="WAK21" s="0"/>
      <c r="WAL21" s="0"/>
      <c r="WAM21" s="0"/>
      <c r="WAN21" s="0"/>
      <c r="WAO21" s="0"/>
      <c r="WAP21" s="0"/>
      <c r="WAQ21" s="0"/>
      <c r="WAR21" s="0"/>
      <c r="WAS21" s="0"/>
      <c r="WAT21" s="0"/>
      <c r="WAU21" s="0"/>
      <c r="WAV21" s="0"/>
      <c r="WAW21" s="0"/>
      <c r="WAX21" s="0"/>
      <c r="WAY21" s="0"/>
      <c r="WAZ21" s="0"/>
      <c r="WBA21" s="0"/>
      <c r="WBB21" s="0"/>
      <c r="WBC21" s="0"/>
      <c r="WBD21" s="0"/>
      <c r="WBE21" s="0"/>
      <c r="WBF21" s="0"/>
      <c r="WBG21" s="0"/>
      <c r="WBH21" s="0"/>
      <c r="WBI21" s="0"/>
      <c r="WBJ21" s="0"/>
      <c r="WBK21" s="0"/>
      <c r="WBL21" s="0"/>
      <c r="WBM21" s="0"/>
      <c r="WBN21" s="0"/>
      <c r="WBO21" s="0"/>
      <c r="WBP21" s="0"/>
      <c r="WBQ21" s="0"/>
      <c r="WBR21" s="0"/>
      <c r="WBS21" s="0"/>
      <c r="WBT21" s="0"/>
      <c r="WBU21" s="0"/>
      <c r="WBV21" s="0"/>
      <c r="WBW21" s="0"/>
      <c r="WBX21" s="0"/>
      <c r="WBY21" s="0"/>
      <c r="WBZ21" s="0"/>
      <c r="WCA21" s="0"/>
      <c r="WCB21" s="0"/>
      <c r="WCC21" s="0"/>
      <c r="WCD21" s="0"/>
      <c r="WCE21" s="0"/>
      <c r="WCF21" s="0"/>
      <c r="WCG21" s="0"/>
      <c r="WCH21" s="0"/>
      <c r="WCI21" s="0"/>
      <c r="WCJ21" s="0"/>
      <c r="WCK21" s="0"/>
      <c r="WCL21" s="0"/>
      <c r="WCM21" s="0"/>
      <c r="WCN21" s="0"/>
      <c r="WCO21" s="0"/>
      <c r="WCP21" s="0"/>
      <c r="WCQ21" s="0"/>
      <c r="WCR21" s="0"/>
      <c r="WCS21" s="0"/>
      <c r="WCT21" s="0"/>
      <c r="WCU21" s="0"/>
      <c r="WCV21" s="0"/>
      <c r="WCW21" s="0"/>
      <c r="WCX21" s="0"/>
      <c r="WCY21" s="0"/>
      <c r="WCZ21" s="0"/>
      <c r="WDA21" s="0"/>
      <c r="WDB21" s="0"/>
      <c r="WDC21" s="0"/>
      <c r="WDD21" s="0"/>
      <c r="WDE21" s="0"/>
      <c r="WDF21" s="0"/>
      <c r="WDG21" s="0"/>
      <c r="WDH21" s="0"/>
      <c r="WDI21" s="0"/>
      <c r="WDJ21" s="0"/>
      <c r="WDK21" s="0"/>
      <c r="WDL21" s="0"/>
      <c r="WDM21" s="0"/>
      <c r="WDN21" s="0"/>
      <c r="WDO21" s="0"/>
      <c r="WDP21" s="0"/>
      <c r="WDQ21" s="0"/>
      <c r="WDR21" s="0"/>
      <c r="WDS21" s="0"/>
      <c r="WDT21" s="0"/>
      <c r="WDU21" s="0"/>
      <c r="WDV21" s="0"/>
      <c r="WDW21" s="0"/>
      <c r="WDX21" s="0"/>
      <c r="WDY21" s="0"/>
      <c r="WDZ21" s="0"/>
      <c r="WEA21" s="0"/>
      <c r="WEB21" s="0"/>
      <c r="WEC21" s="0"/>
      <c r="WED21" s="0"/>
      <c r="WEE21" s="0"/>
      <c r="WEF21" s="0"/>
      <c r="WEG21" s="0"/>
      <c r="WEH21" s="0"/>
      <c r="WEI21" s="0"/>
      <c r="WEJ21" s="0"/>
      <c r="WEK21" s="0"/>
      <c r="WEL21" s="0"/>
      <c r="WEM21" s="0"/>
      <c r="WEN21" s="0"/>
      <c r="WEO21" s="0"/>
      <c r="WEP21" s="0"/>
      <c r="WEQ21" s="0"/>
      <c r="WER21" s="0"/>
      <c r="WES21" s="0"/>
      <c r="WET21" s="0"/>
      <c r="WEU21" s="0"/>
      <c r="WEV21" s="0"/>
      <c r="WEW21" s="0"/>
      <c r="WEX21" s="0"/>
      <c r="WEY21" s="0"/>
      <c r="WEZ21" s="0"/>
      <c r="WFA21" s="0"/>
      <c r="WFB21" s="0"/>
      <c r="WFC21" s="0"/>
      <c r="WFD21" s="0"/>
      <c r="WFE21" s="0"/>
      <c r="WFF21" s="0"/>
      <c r="WFG21" s="0"/>
      <c r="WFH21" s="0"/>
      <c r="WFI21" s="0"/>
      <c r="WFJ21" s="0"/>
      <c r="WFK21" s="0"/>
      <c r="WFL21" s="0"/>
      <c r="WFM21" s="0"/>
      <c r="WFN21" s="0"/>
      <c r="WFO21" s="0"/>
      <c r="WFP21" s="0"/>
      <c r="WFQ21" s="0"/>
      <c r="WFR21" s="0"/>
      <c r="WFS21" s="0"/>
      <c r="WFT21" s="0"/>
      <c r="WFU21" s="0"/>
      <c r="WFV21" s="0"/>
      <c r="WFW21" s="0"/>
      <c r="WFX21" s="0"/>
      <c r="WFY21" s="0"/>
      <c r="WFZ21" s="0"/>
      <c r="WGA21" s="0"/>
      <c r="WGB21" s="0"/>
      <c r="WGC21" s="0"/>
      <c r="WGD21" s="0"/>
      <c r="WGE21" s="0"/>
      <c r="WGF21" s="0"/>
      <c r="WGG21" s="0"/>
      <c r="WGH21" s="0"/>
      <c r="WGI21" s="0"/>
      <c r="WGJ21" s="0"/>
      <c r="WGK21" s="0"/>
      <c r="WGL21" s="0"/>
      <c r="WGM21" s="0"/>
      <c r="WGN21" s="0"/>
      <c r="WGO21" s="0"/>
      <c r="WGP21" s="0"/>
      <c r="WGQ21" s="0"/>
      <c r="WGR21" s="0"/>
      <c r="WGS21" s="0"/>
      <c r="WGT21" s="0"/>
      <c r="WGU21" s="0"/>
      <c r="WGV21" s="0"/>
      <c r="WGW21" s="0"/>
      <c r="WGX21" s="0"/>
      <c r="WGY21" s="0"/>
      <c r="WGZ21" s="0"/>
      <c r="WHA21" s="0"/>
      <c r="WHB21" s="0"/>
      <c r="WHC21" s="0"/>
      <c r="WHD21" s="0"/>
      <c r="WHE21" s="0"/>
      <c r="WHF21" s="0"/>
      <c r="WHG21" s="0"/>
      <c r="WHH21" s="0"/>
      <c r="WHI21" s="0"/>
      <c r="WHJ21" s="0"/>
      <c r="WHK21" s="0"/>
      <c r="WHL21" s="0"/>
      <c r="WHM21" s="0"/>
      <c r="WHN21" s="0"/>
      <c r="WHO21" s="0"/>
      <c r="WHP21" s="0"/>
      <c r="WHQ21" s="0"/>
      <c r="WHR21" s="0"/>
      <c r="WHS21" s="0"/>
      <c r="WHT21" s="0"/>
      <c r="WHU21" s="0"/>
      <c r="WHV21" s="0"/>
      <c r="WHW21" s="0"/>
      <c r="WHX21" s="0"/>
      <c r="WHY21" s="0"/>
      <c r="WHZ21" s="0"/>
      <c r="WIA21" s="0"/>
      <c r="WIB21" s="0"/>
      <c r="WIC21" s="0"/>
      <c r="WID21" s="0"/>
      <c r="WIE21" s="0"/>
      <c r="WIF21" s="0"/>
      <c r="WIG21" s="0"/>
      <c r="WIH21" s="0"/>
      <c r="WII21" s="0"/>
      <c r="WIJ21" s="0"/>
      <c r="WIK21" s="0"/>
      <c r="WIL21" s="0"/>
      <c r="WIM21" s="0"/>
      <c r="WIN21" s="0"/>
      <c r="WIO21" s="0"/>
      <c r="WIP21" s="0"/>
      <c r="WIQ21" s="0"/>
      <c r="WIR21" s="0"/>
      <c r="WIS21" s="0"/>
      <c r="WIT21" s="0"/>
      <c r="WIU21" s="0"/>
      <c r="WIV21" s="0"/>
      <c r="WIW21" s="0"/>
      <c r="WIX21" s="0"/>
      <c r="WIY21" s="0"/>
      <c r="WIZ21" s="0"/>
      <c r="WJA21" s="0"/>
      <c r="WJB21" s="0"/>
      <c r="WJC21" s="0"/>
      <c r="WJD21" s="0"/>
      <c r="WJE21" s="0"/>
      <c r="WJF21" s="0"/>
      <c r="WJG21" s="0"/>
      <c r="WJH21" s="0"/>
      <c r="WJI21" s="0"/>
      <c r="WJJ21" s="0"/>
      <c r="WJK21" s="0"/>
      <c r="WJL21" s="0"/>
      <c r="WJM21" s="0"/>
      <c r="WJN21" s="0"/>
      <c r="WJO21" s="0"/>
      <c r="WJP21" s="0"/>
      <c r="WJQ21" s="0"/>
      <c r="WJR21" s="0"/>
      <c r="WJS21" s="0"/>
      <c r="WJT21" s="0"/>
      <c r="WJU21" s="0"/>
      <c r="WJV21" s="0"/>
      <c r="WJW21" s="0"/>
      <c r="WJX21" s="0"/>
      <c r="WJY21" s="0"/>
      <c r="WJZ21" s="0"/>
      <c r="WKA21" s="0"/>
      <c r="WKB21" s="0"/>
      <c r="WKC21" s="0"/>
      <c r="WKD21" s="0"/>
      <c r="WKE21" s="0"/>
      <c r="WKF21" s="0"/>
      <c r="WKG21" s="0"/>
      <c r="WKH21" s="0"/>
      <c r="WKI21" s="0"/>
      <c r="WKJ21" s="0"/>
      <c r="WKK21" s="0"/>
      <c r="WKL21" s="0"/>
      <c r="WKM21" s="0"/>
      <c r="WKN21" s="0"/>
      <c r="WKO21" s="0"/>
      <c r="WKP21" s="0"/>
      <c r="WKQ21" s="0"/>
      <c r="WKR21" s="0"/>
      <c r="WKS21" s="0"/>
      <c r="WKT21" s="0"/>
      <c r="WKU21" s="0"/>
      <c r="WKV21" s="0"/>
      <c r="WKW21" s="0"/>
      <c r="WKX21" s="0"/>
      <c r="WKY21" s="0"/>
      <c r="WKZ21" s="0"/>
      <c r="WLA21" s="0"/>
      <c r="WLB21" s="0"/>
      <c r="WLC21" s="0"/>
      <c r="WLD21" s="0"/>
      <c r="WLE21" s="0"/>
      <c r="WLF21" s="0"/>
      <c r="WLG21" s="0"/>
      <c r="WLH21" s="0"/>
      <c r="WLI21" s="0"/>
      <c r="WLJ21" s="0"/>
      <c r="WLK21" s="0"/>
      <c r="WLL21" s="0"/>
      <c r="WLM21" s="0"/>
      <c r="WLN21" s="0"/>
      <c r="WLO21" s="0"/>
      <c r="WLP21" s="0"/>
      <c r="WLQ21" s="0"/>
      <c r="WLR21" s="0"/>
      <c r="WLS21" s="0"/>
      <c r="WLT21" s="0"/>
      <c r="WLU21" s="0"/>
      <c r="WLV21" s="0"/>
      <c r="WLW21" s="0"/>
      <c r="WLX21" s="0"/>
      <c r="WLY21" s="0"/>
      <c r="WLZ21" s="0"/>
      <c r="WMA21" s="0"/>
      <c r="WMB21" s="0"/>
      <c r="WMC21" s="0"/>
      <c r="WMD21" s="0"/>
      <c r="WME21" s="0"/>
      <c r="WMF21" s="0"/>
      <c r="WMG21" s="0"/>
      <c r="WMH21" s="0"/>
      <c r="WMI21" s="0"/>
      <c r="WMJ21" s="0"/>
      <c r="WMK21" s="0"/>
      <c r="WML21" s="0"/>
      <c r="WMM21" s="0"/>
      <c r="WMN21" s="0"/>
      <c r="WMO21" s="0"/>
      <c r="WMP21" s="0"/>
      <c r="WMQ21" s="0"/>
      <c r="WMR21" s="0"/>
      <c r="WMS21" s="0"/>
      <c r="WMT21" s="0"/>
      <c r="WMU21" s="0"/>
      <c r="WMV21" s="0"/>
      <c r="WMW21" s="0"/>
      <c r="WMX21" s="0"/>
      <c r="WMY21" s="0"/>
      <c r="WMZ21" s="0"/>
      <c r="WNA21" s="0"/>
      <c r="WNB21" s="0"/>
      <c r="WNC21" s="0"/>
      <c r="WND21" s="0"/>
      <c r="WNE21" s="0"/>
      <c r="WNF21" s="0"/>
      <c r="WNG21" s="0"/>
      <c r="WNH21" s="0"/>
      <c r="WNI21" s="0"/>
      <c r="WNJ21" s="0"/>
      <c r="WNK21" s="0"/>
      <c r="WNL21" s="0"/>
      <c r="WNM21" s="0"/>
      <c r="WNN21" s="0"/>
      <c r="WNO21" s="0"/>
      <c r="WNP21" s="0"/>
      <c r="WNQ21" s="0"/>
      <c r="WNR21" s="0"/>
      <c r="WNS21" s="0"/>
      <c r="WNT21" s="0"/>
      <c r="WNU21" s="0"/>
      <c r="WNV21" s="0"/>
      <c r="WNW21" s="0"/>
      <c r="WNX21" s="0"/>
      <c r="WNY21" s="0"/>
      <c r="WNZ21" s="0"/>
      <c r="WOA21" s="0"/>
      <c r="WOB21" s="0"/>
      <c r="WOC21" s="0"/>
      <c r="WOD21" s="0"/>
      <c r="WOE21" s="0"/>
      <c r="WOF21" s="0"/>
      <c r="WOG21" s="0"/>
      <c r="WOH21" s="0"/>
      <c r="WOI21" s="0"/>
      <c r="WOJ21" s="0"/>
      <c r="WOK21" s="0"/>
      <c r="WOL21" s="0"/>
      <c r="WOM21" s="0"/>
      <c r="WON21" s="0"/>
      <c r="WOO21" s="0"/>
      <c r="WOP21" s="0"/>
      <c r="WOQ21" s="0"/>
      <c r="WOR21" s="0"/>
      <c r="WOS21" s="0"/>
      <c r="WOT21" s="0"/>
      <c r="WOU21" s="0"/>
      <c r="WOV21" s="0"/>
      <c r="WOW21" s="0"/>
      <c r="WOX21" s="0"/>
      <c r="WOY21" s="0"/>
      <c r="WOZ21" s="0"/>
      <c r="WPA21" s="0"/>
      <c r="WPB21" s="0"/>
      <c r="WPC21" s="0"/>
      <c r="WPD21" s="0"/>
      <c r="WPE21" s="0"/>
      <c r="WPF21" s="0"/>
      <c r="WPG21" s="0"/>
      <c r="WPH21" s="0"/>
      <c r="WPI21" s="0"/>
      <c r="WPJ21" s="0"/>
      <c r="WPK21" s="0"/>
      <c r="WPL21" s="0"/>
      <c r="WPM21" s="0"/>
      <c r="WPN21" s="0"/>
      <c r="WPO21" s="0"/>
      <c r="WPP21" s="0"/>
      <c r="WPQ21" s="0"/>
      <c r="WPR21" s="0"/>
      <c r="WPS21" s="0"/>
      <c r="WPT21" s="0"/>
      <c r="WPU21" s="0"/>
      <c r="WPV21" s="0"/>
      <c r="WPW21" s="0"/>
      <c r="WPX21" s="0"/>
      <c r="WPY21" s="0"/>
      <c r="WPZ21" s="0"/>
      <c r="WQA21" s="0"/>
      <c r="WQB21" s="0"/>
      <c r="WQC21" s="0"/>
      <c r="WQD21" s="0"/>
      <c r="WQE21" s="0"/>
      <c r="WQF21" s="0"/>
      <c r="WQG21" s="0"/>
      <c r="WQH21" s="0"/>
      <c r="WQI21" s="0"/>
      <c r="WQJ21" s="0"/>
      <c r="WQK21" s="0"/>
      <c r="WQL21" s="0"/>
      <c r="WQM21" s="0"/>
      <c r="WQN21" s="0"/>
      <c r="WQO21" s="0"/>
      <c r="WQP21" s="0"/>
      <c r="WQQ21" s="0"/>
      <c r="WQR21" s="0"/>
      <c r="WQS21" s="0"/>
      <c r="WQT21" s="0"/>
      <c r="WQU21" s="0"/>
      <c r="WQV21" s="0"/>
      <c r="WQW21" s="0"/>
      <c r="WQX21" s="0"/>
      <c r="WQY21" s="0"/>
      <c r="WQZ21" s="0"/>
      <c r="WRA21" s="0"/>
      <c r="WRB21" s="0"/>
      <c r="WRC21" s="0"/>
      <c r="WRD21" s="0"/>
      <c r="WRE21" s="0"/>
      <c r="WRF21" s="0"/>
      <c r="WRG21" s="0"/>
      <c r="WRH21" s="0"/>
      <c r="WRI21" s="0"/>
      <c r="WRJ21" s="0"/>
      <c r="WRK21" s="0"/>
      <c r="WRL21" s="0"/>
      <c r="WRM21" s="0"/>
      <c r="WRN21" s="0"/>
      <c r="WRO21" s="0"/>
      <c r="WRP21" s="0"/>
      <c r="WRQ21" s="0"/>
      <c r="WRR21" s="0"/>
      <c r="WRS21" s="0"/>
      <c r="WRT21" s="0"/>
      <c r="WRU21" s="0"/>
      <c r="WRV21" s="0"/>
      <c r="WRW21" s="0"/>
      <c r="WRX21" s="0"/>
      <c r="WRY21" s="0"/>
      <c r="WRZ21" s="0"/>
      <c r="WSA21" s="0"/>
      <c r="WSB21" s="0"/>
      <c r="WSC21" s="0"/>
      <c r="WSD21" s="0"/>
      <c r="WSE21" s="0"/>
      <c r="WSF21" s="0"/>
      <c r="WSG21" s="0"/>
      <c r="WSH21" s="0"/>
      <c r="WSI21" s="0"/>
      <c r="WSJ21" s="0"/>
      <c r="WSK21" s="0"/>
      <c r="WSL21" s="0"/>
      <c r="WSM21" s="0"/>
      <c r="WSN21" s="0"/>
      <c r="WSO21" s="0"/>
      <c r="WSP21" s="0"/>
      <c r="WSQ21" s="0"/>
      <c r="WSR21" s="0"/>
      <c r="WSS21" s="0"/>
      <c r="WST21" s="0"/>
      <c r="WSU21" s="0"/>
      <c r="WSV21" s="0"/>
      <c r="WSW21" s="0"/>
      <c r="WSX21" s="0"/>
      <c r="WSY21" s="0"/>
      <c r="WSZ21" s="0"/>
      <c r="WTA21" s="0"/>
      <c r="WTB21" s="0"/>
      <c r="WTC21" s="0"/>
      <c r="WTD21" s="0"/>
      <c r="WTE21" s="0"/>
      <c r="WTF21" s="0"/>
      <c r="WTG21" s="0"/>
      <c r="WTH21" s="0"/>
      <c r="WTI21" s="0"/>
      <c r="WTJ21" s="0"/>
      <c r="WTK21" s="0"/>
      <c r="WTL21" s="0"/>
      <c r="WTM21" s="0"/>
      <c r="WTN21" s="0"/>
      <c r="WTO21" s="0"/>
      <c r="WTP21" s="0"/>
      <c r="WTQ21" s="0"/>
      <c r="WTR21" s="0"/>
      <c r="WTS21" s="0"/>
      <c r="WTT21" s="0"/>
      <c r="WTU21" s="0"/>
      <c r="WTV21" s="0"/>
      <c r="WTW21" s="0"/>
      <c r="WTX21" s="0"/>
      <c r="WTY21" s="0"/>
      <c r="WTZ21" s="0"/>
      <c r="WUA21" s="0"/>
      <c r="WUB21" s="0"/>
      <c r="WUC21" s="0"/>
      <c r="WUD21" s="0"/>
      <c r="WUE21" s="0"/>
      <c r="WUF21" s="0"/>
      <c r="WUG21" s="0"/>
      <c r="WUH21" s="0"/>
      <c r="WUI21" s="0"/>
      <c r="WUJ21" s="0"/>
      <c r="WUK21" s="0"/>
      <c r="WUL21" s="0"/>
      <c r="WUM21" s="0"/>
      <c r="WUN21" s="0"/>
      <c r="WUO21" s="0"/>
      <c r="WUP21" s="0"/>
      <c r="WUQ21" s="0"/>
      <c r="WUR21" s="0"/>
      <c r="WUS21" s="0"/>
      <c r="WUT21" s="0"/>
      <c r="WUU21" s="0"/>
      <c r="WUV21" s="0"/>
      <c r="WUW21" s="0"/>
      <c r="WUX21" s="0"/>
      <c r="WUY21" s="0"/>
      <c r="WUZ21" s="0"/>
      <c r="WVA21" s="0"/>
      <c r="WVB21" s="0"/>
      <c r="WVC21" s="0"/>
      <c r="WVD21" s="0"/>
      <c r="WVE21" s="0"/>
      <c r="WVF21" s="0"/>
      <c r="WVG21" s="0"/>
      <c r="WVH21" s="0"/>
      <c r="WVI21" s="0"/>
      <c r="WVJ21" s="0"/>
      <c r="WVK21" s="0"/>
      <c r="WVL21" s="0"/>
      <c r="WVM21" s="0"/>
      <c r="WVN21" s="0"/>
      <c r="WVO21" s="0"/>
      <c r="WVP21" s="0"/>
      <c r="WVQ21" s="0"/>
      <c r="WVR21" s="0"/>
      <c r="WVS21" s="0"/>
      <c r="WVT21" s="0"/>
      <c r="WVU21" s="0"/>
      <c r="WVV21" s="0"/>
      <c r="WVW21" s="0"/>
      <c r="WVX21" s="0"/>
      <c r="WVY21" s="0"/>
      <c r="WVZ21" s="0"/>
      <c r="WWA21" s="0"/>
      <c r="WWB21" s="0"/>
      <c r="WWC21" s="0"/>
      <c r="WWD21" s="0"/>
      <c r="WWE21" s="0"/>
      <c r="WWF21" s="0"/>
      <c r="WWG21" s="0"/>
      <c r="WWH21" s="0"/>
      <c r="WWI21" s="0"/>
      <c r="WWJ21" s="0"/>
      <c r="WWK21" s="0"/>
      <c r="WWL21" s="0"/>
      <c r="WWM21" s="0"/>
      <c r="WWN21" s="0"/>
      <c r="WWO21" s="0"/>
      <c r="WWP21" s="0"/>
      <c r="WWQ21" s="0"/>
      <c r="WWR21" s="0"/>
      <c r="WWS21" s="0"/>
      <c r="WWT21" s="0"/>
      <c r="WWU21" s="0"/>
      <c r="WWV21" s="0"/>
      <c r="WWW21" s="0"/>
      <c r="WWX21" s="0"/>
      <c r="WWY21" s="0"/>
      <c r="WWZ21" s="0"/>
      <c r="WXA21" s="0"/>
      <c r="WXB21" s="0"/>
      <c r="WXC21" s="0"/>
      <c r="WXD21" s="0"/>
      <c r="WXE21" s="0"/>
      <c r="WXF21" s="0"/>
      <c r="WXG21" s="0"/>
      <c r="WXH21" s="0"/>
      <c r="WXI21" s="0"/>
      <c r="WXJ21" s="0"/>
      <c r="WXK21" s="0"/>
      <c r="WXL21" s="0"/>
      <c r="WXM21" s="0"/>
      <c r="WXN21" s="0"/>
      <c r="WXO21" s="0"/>
      <c r="WXP21" s="0"/>
      <c r="WXQ21" s="0"/>
      <c r="WXR21" s="0"/>
      <c r="WXS21" s="0"/>
      <c r="WXT21" s="0"/>
      <c r="WXU21" s="0"/>
      <c r="WXV21" s="0"/>
      <c r="WXW21" s="0"/>
      <c r="WXX21" s="0"/>
      <c r="WXY21" s="0"/>
      <c r="WXZ21" s="0"/>
      <c r="WYA21" s="0"/>
      <c r="WYB21" s="0"/>
      <c r="WYC21" s="0"/>
      <c r="WYD21" s="0"/>
      <c r="WYE21" s="0"/>
      <c r="WYF21" s="0"/>
      <c r="WYG21" s="0"/>
      <c r="WYH21" s="0"/>
      <c r="WYI21" s="0"/>
      <c r="WYJ21" s="0"/>
      <c r="WYK21" s="0"/>
      <c r="WYL21" s="0"/>
      <c r="WYM21" s="0"/>
      <c r="WYN21" s="0"/>
      <c r="WYO21" s="0"/>
      <c r="WYP21" s="0"/>
      <c r="WYQ21" s="0"/>
      <c r="WYR21" s="0"/>
      <c r="WYS21" s="0"/>
      <c r="WYT21" s="0"/>
      <c r="WYU21" s="0"/>
      <c r="WYV21" s="0"/>
      <c r="WYW21" s="0"/>
      <c r="WYX21" s="0"/>
      <c r="WYY21" s="0"/>
      <c r="WYZ21" s="0"/>
      <c r="WZA21" s="0"/>
      <c r="WZB21" s="0"/>
      <c r="WZC21" s="0"/>
      <c r="WZD21" s="0"/>
      <c r="WZE21" s="0"/>
      <c r="WZF21" s="0"/>
      <c r="WZG21" s="0"/>
      <c r="WZH21" s="0"/>
      <c r="WZI21" s="0"/>
      <c r="WZJ21" s="0"/>
      <c r="WZK21" s="0"/>
      <c r="WZL21" s="0"/>
      <c r="WZM21" s="0"/>
      <c r="WZN21" s="0"/>
      <c r="WZO21" s="0"/>
      <c r="WZP21" s="0"/>
      <c r="WZQ21" s="0"/>
      <c r="WZR21" s="0"/>
      <c r="WZS21" s="0"/>
      <c r="WZT21" s="0"/>
      <c r="WZU21" s="0"/>
      <c r="WZV21" s="0"/>
      <c r="WZW21" s="0"/>
      <c r="WZX21" s="0"/>
      <c r="WZY21" s="0"/>
      <c r="WZZ21" s="0"/>
      <c r="XAA21" s="0"/>
      <c r="XAB21" s="0"/>
      <c r="XAC21" s="0"/>
      <c r="XAD21" s="0"/>
      <c r="XAE21" s="0"/>
      <c r="XAF21" s="0"/>
      <c r="XAG21" s="0"/>
      <c r="XAH21" s="0"/>
      <c r="XAI21" s="0"/>
      <c r="XAJ21" s="0"/>
      <c r="XAK21" s="0"/>
      <c r="XAL21" s="0"/>
      <c r="XAM21" s="0"/>
      <c r="XAN21" s="0"/>
      <c r="XAO21" s="0"/>
      <c r="XAP21" s="0"/>
      <c r="XAQ21" s="0"/>
      <c r="XAR21" s="0"/>
      <c r="XAS21" s="0"/>
      <c r="XAT21" s="0"/>
      <c r="XAU21" s="0"/>
      <c r="XAV21" s="0"/>
      <c r="XAW21" s="0"/>
      <c r="XAX21" s="0"/>
      <c r="XAY21" s="0"/>
      <c r="XAZ21" s="0"/>
      <c r="XBA21" s="0"/>
      <c r="XBB21" s="0"/>
      <c r="XBC21" s="0"/>
      <c r="XBD21" s="0"/>
      <c r="XBE21" s="0"/>
      <c r="XBF21" s="0"/>
      <c r="XBG21" s="0"/>
      <c r="XBH21" s="0"/>
      <c r="XBI21" s="0"/>
      <c r="XBJ21" s="0"/>
      <c r="XBK21" s="0"/>
      <c r="XBL21" s="0"/>
      <c r="XBM21" s="0"/>
      <c r="XBN21" s="0"/>
      <c r="XBO21" s="0"/>
      <c r="XBP21" s="0"/>
      <c r="XBQ21" s="0"/>
      <c r="XBR21" s="0"/>
      <c r="XBS21" s="0"/>
      <c r="XBT21" s="0"/>
      <c r="XBU21" s="0"/>
      <c r="XBV21" s="0"/>
      <c r="XBW21" s="0"/>
      <c r="XBX21" s="0"/>
      <c r="XBY21" s="0"/>
      <c r="XBZ21" s="0"/>
      <c r="XCA21" s="0"/>
      <c r="XCB21" s="0"/>
      <c r="XCC21" s="0"/>
      <c r="XCD21" s="0"/>
      <c r="XCE21" s="0"/>
      <c r="XCF21" s="0"/>
      <c r="XCG21" s="0"/>
      <c r="XCH21" s="0"/>
      <c r="XCI21" s="0"/>
      <c r="XCJ21" s="0"/>
      <c r="XCK21" s="0"/>
      <c r="XCL21" s="0"/>
      <c r="XCM21" s="0"/>
      <c r="XCN21" s="0"/>
      <c r="XCO21" s="0"/>
      <c r="XCP21" s="0"/>
      <c r="XCQ21" s="0"/>
      <c r="XCR21" s="0"/>
      <c r="XCS21" s="0"/>
      <c r="XCT21" s="0"/>
      <c r="XCU21" s="0"/>
      <c r="XCV21" s="0"/>
      <c r="XCW21" s="0"/>
      <c r="XCX21" s="0"/>
      <c r="XCY21" s="0"/>
      <c r="XCZ21" s="0"/>
      <c r="XDA21" s="0"/>
      <c r="XDB21" s="0"/>
      <c r="XDC21" s="0"/>
      <c r="XDD21" s="0"/>
      <c r="XDE21" s="0"/>
      <c r="XDF21" s="0"/>
      <c r="XDG21" s="0"/>
      <c r="XDH21" s="0"/>
      <c r="XDI21" s="0"/>
      <c r="XDJ21" s="0"/>
      <c r="XDK21" s="0"/>
      <c r="XDL21" s="0"/>
      <c r="XDM21" s="0"/>
      <c r="XDN21" s="0"/>
      <c r="XDO21" s="0"/>
      <c r="XDP21" s="0"/>
      <c r="XDQ21" s="0"/>
      <c r="XDR21" s="0"/>
      <c r="XDS21" s="0"/>
      <c r="XDT21" s="0"/>
      <c r="XDU21" s="0"/>
      <c r="XDV21" s="0"/>
      <c r="XDW21" s="0"/>
      <c r="XDX21" s="0"/>
      <c r="XDY21" s="0"/>
      <c r="XDZ21" s="0"/>
      <c r="XEA21" s="0"/>
      <c r="XEB21" s="0"/>
      <c r="XEC21" s="0"/>
      <c r="XED21" s="0"/>
      <c r="XEE21" s="0"/>
      <c r="XEF21" s="0"/>
      <c r="XEG21" s="0"/>
      <c r="XEH21" s="0"/>
      <c r="XEI21" s="0"/>
      <c r="XEJ21" s="0"/>
      <c r="XEK21" s="0"/>
      <c r="XEL21" s="0"/>
      <c r="XEM21" s="0"/>
      <c r="XEN21" s="0"/>
      <c r="XEO21" s="0"/>
      <c r="XEP21" s="0"/>
      <c r="XEQ21" s="0"/>
      <c r="XER21" s="0"/>
      <c r="XES21" s="0"/>
      <c r="XET21" s="0"/>
      <c r="XEU21" s="0"/>
      <c r="XEV21" s="0"/>
      <c r="XEW21" s="0"/>
      <c r="XEX21" s="0"/>
      <c r="XEY21" s="0"/>
      <c r="XEZ21" s="0"/>
      <c r="XFA21" s="0"/>
      <c r="XFB21" s="0"/>
      <c r="XFC21" s="0"/>
      <c r="XFD21" s="0"/>
    </row>
    <row r="22" customFormat="false" ht="15" hidden="false" customHeight="true" outlineLevel="0" collapsed="false">
      <c r="A22" s="216" t="s">
        <v>405</v>
      </c>
      <c r="B22" s="216"/>
      <c r="C22" s="216"/>
      <c r="D22" s="216"/>
      <c r="E22" s="216"/>
      <c r="F22" s="216"/>
      <c r="G22" s="216"/>
      <c r="H22" s="216"/>
    </row>
    <row r="23" customFormat="false" ht="15" hidden="false" customHeight="false" outlineLevel="0" collapsed="false">
      <c r="A23" s="230" t="s">
        <v>246</v>
      </c>
      <c r="B23" s="230" t="s">
        <v>406</v>
      </c>
      <c r="C23" s="230" t="s">
        <v>407</v>
      </c>
      <c r="D23" s="230" t="s">
        <v>408</v>
      </c>
      <c r="E23" s="230" t="s">
        <v>409</v>
      </c>
      <c r="F23" s="230" t="s">
        <v>410</v>
      </c>
      <c r="G23" s="230" t="s">
        <v>411</v>
      </c>
      <c r="H23" s="230" t="s">
        <v>412</v>
      </c>
    </row>
    <row r="24" customFormat="false" ht="15" hidden="false" customHeight="false" outlineLevel="0" collapsed="false">
      <c r="A24" s="231" t="s">
        <v>413</v>
      </c>
      <c r="B24" s="231" t="s">
        <v>414</v>
      </c>
      <c r="C24" s="232" t="n">
        <f aca="false">-(B5/2)</f>
        <v>-6.65</v>
      </c>
      <c r="D24" s="231" t="s">
        <v>415</v>
      </c>
      <c r="E24" s="232" t="n">
        <f aca="false">B7</f>
        <v>5</v>
      </c>
      <c r="F24" s="232" t="n">
        <f aca="false">(B5/2)</f>
        <v>6.65</v>
      </c>
      <c r="G24" s="231" t="s">
        <v>415</v>
      </c>
      <c r="H24" s="232" t="n">
        <f aca="false">B7</f>
        <v>5</v>
      </c>
    </row>
    <row r="25" customFormat="false" ht="15" hidden="false" customHeight="false" outlineLevel="0" collapsed="false">
      <c r="A25" s="231" t="s">
        <v>416</v>
      </c>
      <c r="B25" s="231" t="s">
        <v>417</v>
      </c>
      <c r="C25" s="232" t="n">
        <f aca="false">IF(B6&gt;0,-B6,0)</f>
        <v>-9.96503496503497</v>
      </c>
      <c r="D25" s="231" t="s">
        <v>415</v>
      </c>
      <c r="E25" s="232" t="n">
        <f aca="false">IF(B6&gt;0,B7,"")</f>
        <v>5</v>
      </c>
      <c r="F25" s="231" t="s">
        <v>415</v>
      </c>
      <c r="G25" s="231" t="s">
        <v>415</v>
      </c>
      <c r="H25" s="232" t="n">
        <f aca="false">IF(B6&gt;0,B7,"")</f>
        <v>5</v>
      </c>
    </row>
    <row r="26" customFormat="false" ht="15" hidden="false" customHeight="false" outlineLevel="0" collapsed="false">
      <c r="A26" s="0"/>
      <c r="B26" s="0"/>
      <c r="C26" s="0"/>
      <c r="D26" s="0"/>
      <c r="E26" s="0"/>
      <c r="F26" s="0"/>
      <c r="G26" s="0"/>
      <c r="H26" s="0"/>
      <c r="I26" s="0"/>
      <c r="J26" s="0"/>
      <c r="K26" s="0"/>
    </row>
    <row r="27" customFormat="false" ht="15" hidden="false" customHeight="true" outlineLevel="0" collapsed="false">
      <c r="A27" s="179" t="str">
        <f aca="false">"CM Long Wire Antenna — NEC2 Model"</f>
        <v>CM Long Wire Antenna — NEC2 Model</v>
      </c>
      <c r="B27" s="233" t="s">
        <v>418</v>
      </c>
      <c r="C27" s="233"/>
      <c r="D27" s="233"/>
      <c r="E27" s="233"/>
      <c r="F27" s="233"/>
      <c r="G27" s="233"/>
      <c r="H27" s="233"/>
      <c r="I27" s="0"/>
      <c r="J27" s="0"/>
      <c r="K27" s="0"/>
    </row>
    <row r="28" customFormat="false" ht="15" hidden="false" customHeight="true" outlineLevel="0" collapsed="false">
      <c r="A28" s="179" t="str">
        <f aca="false">"CM Wire length: "&amp;TEXT(B5,"0.0")&amp;" m  |  Counterpoise: "&amp;TEXT(B6,"0.0")&amp;" m  |  Height: "&amp;TEXT(B7,"0.0")&amp;" m"</f>
        <v>CM Wire length: 13.3 m  |  Counterpoise: 10.0 m  |  Height: 5.0 m</v>
      </c>
      <c r="B28" s="233" t="s">
        <v>419</v>
      </c>
      <c r="C28" s="233"/>
      <c r="D28" s="233"/>
      <c r="E28" s="233"/>
      <c r="F28" s="233"/>
      <c r="G28" s="233"/>
      <c r="H28" s="233"/>
      <c r="I28" s="0"/>
      <c r="J28" s="0"/>
      <c r="K28" s="0"/>
    </row>
    <row r="29" customFormat="false" ht="15" hidden="false" customHeight="true" outlineLevel="0" collapsed="false">
      <c r="A29" s="179" t="str">
        <f aca="false">"CM Wire diameter: "&amp;TEXT(B8,"0.0")&amp;" mm  |  Conductivity: "&amp;TEXT(B9,"0.00E+0")&amp;" S/m"</f>
        <v>CM Wire diameter: 1.0 mm  |  Conductivity: 5.80E+7 S/m</v>
      </c>
      <c r="B29" s="233" t="s">
        <v>420</v>
      </c>
      <c r="C29" s="233"/>
      <c r="D29" s="233"/>
      <c r="E29" s="233"/>
      <c r="F29" s="233"/>
      <c r="G29" s="233"/>
      <c r="H29" s="233"/>
      <c r="I29" s="0"/>
      <c r="J29" s="0"/>
      <c r="K29" s="0"/>
    </row>
    <row r="30" customFormat="false" ht="15" hidden="false" customHeight="true" outlineLevel="0" collapsed="false">
      <c r="A30" s="179" t="str">
        <f aca="false">"CM Frequency sweep: "&amp;TEXT(B16,"0.00")&amp;" – "&amp;TEXT(B15,"0.00")&amp;" MHz  step "&amp;TEXT(B17,"0.00")&amp;" MHz"</f>
        <v>CM Frequency sweep: 7.00 – 14.35 MHz  step 0.50 MHz</v>
      </c>
      <c r="B30" s="233" t="s">
        <v>421</v>
      </c>
      <c r="C30" s="233"/>
      <c r="D30" s="233"/>
      <c r="E30" s="233"/>
      <c r="F30" s="233"/>
      <c r="G30" s="233"/>
      <c r="H30" s="233"/>
      <c r="I30" s="0"/>
      <c r="J30" s="0"/>
      <c r="K30" s="0"/>
    </row>
    <row r="31" customFormat="false" ht="15" hidden="false" customHeight="true" outlineLevel="0" collapsed="false">
      <c r="A31" s="179" t="str">
        <f aca="false">"CM Generated by Long Wire Antenna Calculator – LU3VEA"</f>
        <v>CM Generated by Long Wire Antenna Calculator – LU3VEA</v>
      </c>
      <c r="B31" s="233" t="s">
        <v>422</v>
      </c>
      <c r="C31" s="233"/>
      <c r="D31" s="233"/>
      <c r="E31" s="233"/>
      <c r="F31" s="233"/>
      <c r="G31" s="233"/>
      <c r="H31" s="233"/>
      <c r="I31" s="0"/>
      <c r="J31" s="0"/>
      <c r="K31" s="0"/>
    </row>
    <row r="32" customFormat="false" ht="15" hidden="false" customHeight="true" outlineLevel="0" collapsed="false">
      <c r="A32" s="179" t="str">
        <f aca="false">"CE"</f>
        <v>CE</v>
      </c>
      <c r="B32" s="233" t="s">
        <v>423</v>
      </c>
      <c r="C32" s="233"/>
      <c r="D32" s="233"/>
      <c r="E32" s="233"/>
      <c r="F32" s="233"/>
      <c r="G32" s="233"/>
      <c r="H32" s="233"/>
      <c r="I32" s="0"/>
      <c r="J32" s="0"/>
      <c r="K32" s="0"/>
    </row>
    <row r="33" customFormat="false" ht="15" hidden="false" customHeight="true" outlineLevel="0" collapsed="false">
      <c r="A33" s="179" t="str">
        <f aca="false">"GW 1 "&amp;SUBSTITUTE(TEXT(B10,"0"),",",".")&amp;" "&amp;SUBSTITUTE(TEXT(-B5/2,"0.0000"),",",".")&amp;" 0.0000 "&amp;SUBSTITUTE(TEXT(B7,"0.0000"),",",".")&amp;" "&amp;SUBSTITUTE(TEXT(B5/2,"0.0000"),",",".")&amp;" 0.0000 "&amp;SUBSTITUTE(TEXT(B7,"0.0000"),",",".")&amp;" "&amp;SUBSTITUTE(TEXT(B8/2000,"0.00000"),",",".")</f>
        <v>GW 1 11 -6.6500 0.0000 5.0000 6.6500 0.0000 5.0000 0.00050</v>
      </c>
      <c r="B33" s="233" t="s">
        <v>424</v>
      </c>
      <c r="C33" s="233"/>
      <c r="D33" s="233"/>
      <c r="E33" s="233"/>
      <c r="F33" s="233"/>
      <c r="G33" s="233"/>
      <c r="H33" s="233"/>
      <c r="I33" s="0"/>
      <c r="J33" s="0"/>
      <c r="K33" s="0"/>
    </row>
    <row r="34" customFormat="false" ht="15" hidden="false" customHeight="true" outlineLevel="0" collapsed="false">
      <c r="A34" s="179" t="str">
        <f aca="false">IF(B6&gt;0,"GW 2 "&amp;SUBSTITUTE(TEXT(B11,"0"),",",".")&amp;" "&amp;SUBSTITUTE(TEXT(-B6,"0.0000"),",",".")&amp;" 0.0000 "&amp;SUBSTITUTE(TEXT(B7,"0.0000"),",",".")&amp;" 0.0000 0.0000 "&amp;SUBSTITUTE(TEXT(B7,"0.0000"),",",".")&amp;" "&amp;SUBSTITUTE(TEXT(B8/2000,"0.00000"),",","."),"CM (no counterpoise — D6=0)")</f>
        <v>GW 2 7 -9.9650 0.0000 5.0000 0.0000 0.0000 5.0000 0.00050</v>
      </c>
      <c r="B34" s="233" t="s">
        <v>425</v>
      </c>
      <c r="C34" s="233"/>
      <c r="D34" s="233"/>
      <c r="E34" s="233"/>
      <c r="F34" s="233"/>
      <c r="G34" s="233"/>
      <c r="H34" s="233"/>
      <c r="I34" s="0"/>
      <c r="J34" s="0"/>
      <c r="K34" s="0"/>
    </row>
    <row r="35" customFormat="false" ht="15" hidden="false" customHeight="true" outlineLevel="0" collapsed="false">
      <c r="A35" s="179" t="str">
        <f aca="false">IF(B12="Free Space","GE 0","GE 1")</f>
        <v>GE 1</v>
      </c>
      <c r="B35" s="233" t="s">
        <v>426</v>
      </c>
      <c r="C35" s="233"/>
      <c r="D35" s="233"/>
      <c r="E35" s="233"/>
      <c r="F35" s="233"/>
      <c r="G35" s="233"/>
      <c r="H35" s="233"/>
      <c r="I35" s="0"/>
      <c r="J35" s="0"/>
      <c r="K35" s="0"/>
    </row>
    <row r="36" customFormat="false" ht="15" hidden="false" customHeight="true" outlineLevel="0" collapsed="false">
      <c r="A36" s="179" t="str">
        <f aca="false">"LD 5 1 1 "&amp;SUBSTITUTE(TEXT(B10,"0"),",",".")&amp;" "&amp;SUBSTITUTE(TEXT(B9,"0.000E+00"),",",".")</f>
        <v>LD 5 1 1 11 5.800E+07</v>
      </c>
      <c r="B36" s="225" t="s">
        <v>427</v>
      </c>
      <c r="C36" s="225"/>
      <c r="D36" s="225"/>
      <c r="E36" s="225"/>
      <c r="F36" s="225"/>
      <c r="G36" s="225"/>
      <c r="H36" s="225"/>
      <c r="I36" s="0"/>
      <c r="J36" s="0"/>
      <c r="K36" s="0"/>
    </row>
    <row r="37" customFormat="false" ht="15" hidden="false" customHeight="true" outlineLevel="0" collapsed="false">
      <c r="A37" s="179" t="str">
        <f aca="false">IF(B6&gt;0,"LD 5 2 1 "&amp;SUBSTITUTE(TEXT(B11,"0"),",",".")&amp;" "&amp;SUBSTITUTE(TEXT(B9,"0.000E+00"),",","."),"CM (no LD 5 for counterpoise — no counterpoise)")</f>
        <v>LD 5 2 1 7 5.800E+07</v>
      </c>
      <c r="B37" s="225" t="s">
        <v>428</v>
      </c>
      <c r="C37" s="225"/>
      <c r="D37" s="225"/>
      <c r="E37" s="225"/>
      <c r="F37" s="225"/>
      <c r="G37" s="225"/>
      <c r="H37" s="225"/>
      <c r="I37" s="0"/>
      <c r="J37" s="0"/>
      <c r="K37" s="0"/>
    </row>
    <row r="38" customFormat="false" ht="15" hidden="false" customHeight="true" outlineLevel="0" collapsed="false">
      <c r="A38" s="179" t="str">
        <f aca="false">"EX 0 1 "&amp;SUBSTITUTE(TEXT(INT(B10/2)+1,"0"),",",".")&amp;" 0 1 0"</f>
        <v>EX 0 1 6 0 1 0</v>
      </c>
      <c r="B38" s="233" t="s">
        <v>429</v>
      </c>
      <c r="C38" s="233"/>
      <c r="D38" s="233"/>
      <c r="E38" s="233"/>
      <c r="F38" s="233"/>
      <c r="G38" s="233"/>
      <c r="H38" s="233"/>
      <c r="I38" s="0"/>
      <c r="J38" s="0"/>
      <c r="K38" s="0"/>
    </row>
    <row r="39" customFormat="false" ht="15" hidden="false" customHeight="true" outlineLevel="0" collapsed="false">
      <c r="A39" s="179" t="str">
        <f aca="false">IF(B12="Free Space","GN -1",IF(B12="Perfect Ground","GN 1","GN 2 0 0 0 "&amp;SUBSTITUTE(TEXT(B14,"0.0"),",",".")&amp;" "&amp;SUBSTITUTE(TEXT(B13,"0.000"),",",".")))</f>
        <v>GN 2 0 0 0 13.0 0.005</v>
      </c>
      <c r="B39" s="233" t="s">
        <v>430</v>
      </c>
      <c r="C39" s="233"/>
      <c r="D39" s="233"/>
      <c r="E39" s="233"/>
      <c r="F39" s="233"/>
      <c r="G39" s="233"/>
      <c r="H39" s="233"/>
      <c r="I39" s="0"/>
      <c r="J39" s="0"/>
      <c r="K39" s="0"/>
    </row>
    <row r="40" customFormat="false" ht="15" hidden="false" customHeight="true" outlineLevel="0" collapsed="false">
      <c r="A40" s="179" t="str">
        <f aca="false">"FR 0 "&amp;SUBSTITUTE(TEXT(CEILING((B15-B16)/B17,1)+1,"0"),",",".")&amp;" 0 0 "&amp;SUBSTITUTE(TEXT(B16,"0.000"),",",".")&amp;" "&amp;SUBSTITUTE(TEXT(B17,"0.000"),",",".")</f>
        <v>FR 0 16 0 0 7.000 0.500</v>
      </c>
      <c r="B40" s="233" t="s">
        <v>431</v>
      </c>
      <c r="C40" s="233"/>
      <c r="D40" s="233"/>
      <c r="E40" s="233"/>
      <c r="F40" s="233"/>
      <c r="G40" s="233"/>
      <c r="H40" s="233"/>
      <c r="I40" s="0"/>
      <c r="J40" s="0"/>
      <c r="K40" s="0"/>
    </row>
    <row r="41" customFormat="false" ht="15" hidden="false" customHeight="true" outlineLevel="0" collapsed="false">
      <c r="A41" s="179" t="str">
        <f aca="false">"RP 0 1 361 1000 90 0 0 1"</f>
        <v>RP 0 1 361 1000 90 0 0 1</v>
      </c>
      <c r="B41" s="233" t="s">
        <v>432</v>
      </c>
      <c r="C41" s="233"/>
      <c r="D41" s="233"/>
      <c r="E41" s="233"/>
      <c r="F41" s="233"/>
      <c r="G41" s="233"/>
      <c r="H41" s="233"/>
      <c r="I41" s="0"/>
      <c r="J41" s="0"/>
      <c r="K41" s="0"/>
    </row>
    <row r="42" customFormat="false" ht="15" hidden="false" customHeight="true" outlineLevel="0" collapsed="false">
      <c r="A42" s="179" t="str">
        <f aca="false">"EN"</f>
        <v>EN</v>
      </c>
      <c r="B42" s="233" t="s">
        <v>433</v>
      </c>
      <c r="C42" s="233"/>
      <c r="D42" s="233"/>
      <c r="E42" s="233"/>
      <c r="F42" s="233"/>
      <c r="G42" s="233"/>
      <c r="H42" s="233"/>
      <c r="I42" s="0"/>
      <c r="J42" s="0"/>
      <c r="K42" s="0"/>
    </row>
    <row r="44" customFormat="false" ht="15" hidden="false" customHeight="false" outlineLevel="0" collapsed="false">
      <c r="A44" s="234" t="s">
        <v>434</v>
      </c>
      <c r="B44" s="234"/>
      <c r="C44" s="234"/>
      <c r="D44" s="234"/>
      <c r="E44" s="234"/>
      <c r="F44" s="234"/>
      <c r="G44" s="234"/>
      <c r="H44" s="234"/>
    </row>
    <row r="45" customFormat="false" ht="15" hidden="false" customHeight="false" outlineLevel="0" collapsed="false">
      <c r="A45" s="235" t="s">
        <v>246</v>
      </c>
      <c r="B45" s="235" t="s">
        <v>406</v>
      </c>
      <c r="C45" s="235" t="s">
        <v>407</v>
      </c>
      <c r="D45" s="235" t="s">
        <v>408</v>
      </c>
      <c r="E45" s="235" t="s">
        <v>409</v>
      </c>
      <c r="F45" s="235" t="s">
        <v>410</v>
      </c>
      <c r="G45" s="235" t="s">
        <v>411</v>
      </c>
      <c r="H45" s="235" t="s">
        <v>412</v>
      </c>
    </row>
    <row r="46" customFormat="false" ht="15" hidden="false" customHeight="false" outlineLevel="0" collapsed="false">
      <c r="A46" s="236" t="s">
        <v>413</v>
      </c>
      <c r="B46" s="237" t="s">
        <v>435</v>
      </c>
      <c r="C46" s="238" t="n">
        <f aca="false">-(B5/2)</f>
        <v>-6.65</v>
      </c>
      <c r="D46" s="237" t="s">
        <v>415</v>
      </c>
      <c r="E46" s="238" t="n">
        <f aca="false">B7</f>
        <v>5</v>
      </c>
      <c r="F46" s="238" t="n">
        <f aca="false">(B5/2)</f>
        <v>6.65</v>
      </c>
      <c r="G46" s="237" t="s">
        <v>415</v>
      </c>
      <c r="H46" s="238" t="n">
        <f aca="false">B7</f>
        <v>5</v>
      </c>
      <c r="I46" s="239"/>
    </row>
    <row r="47" customFormat="false" ht="15" hidden="false" customHeight="false" outlineLevel="0" collapsed="false">
      <c r="A47" s="236" t="s">
        <v>416</v>
      </c>
      <c r="B47" s="237" t="s">
        <v>417</v>
      </c>
      <c r="C47" s="238" t="s">
        <v>415</v>
      </c>
      <c r="D47" s="237" t="s">
        <v>415</v>
      </c>
      <c r="E47" s="238" t="n">
        <f aca="false">B7</f>
        <v>5</v>
      </c>
      <c r="F47" s="238" t="s">
        <v>415</v>
      </c>
      <c r="G47" s="237" t="s">
        <v>415</v>
      </c>
      <c r="H47" s="238" t="s">
        <v>415</v>
      </c>
      <c r="I47" s="239"/>
    </row>
    <row r="49" customFormat="false" ht="15" hidden="false" customHeight="false" outlineLevel="0" collapsed="false">
      <c r="A49" s="240" t="str">
        <f aca="false">"CM Long Wire Antenna — NEC2 Model (antenna H + counterpoise V)"</f>
        <v>CM Long Wire Antenna — NEC2 Model (antenna H + counterpoise V)</v>
      </c>
      <c r="B49" s="239" t="s">
        <v>418</v>
      </c>
      <c r="E49" s="0"/>
    </row>
    <row r="50" customFormat="false" ht="15" hidden="false" customHeight="false" outlineLevel="0" collapsed="false">
      <c r="A50" s="240" t="str">
        <f aca="false">"CM Wire length: "&amp;TEXT(B5,"0.0")&amp;" m  |  Counterpoise (vertical): "&amp;TEXT(B6,"0.0")&amp;" m  |  Height: "&amp;TEXT(B7,"0.0")&amp;" m"</f>
        <v>CM Wire length: 13.3 m  |  Counterpoise (vertical): 10.0 m  |  Height: 5.0 m</v>
      </c>
      <c r="B50" s="239" t="s">
        <v>419</v>
      </c>
      <c r="E50" s="0"/>
    </row>
    <row r="51" customFormat="false" ht="15" hidden="false" customHeight="false" outlineLevel="0" collapsed="false">
      <c r="A51" s="240" t="str">
        <f aca="false">"CM Wire diameter: "&amp;TEXT(B8,"0.0")&amp;" mm  |  Conductivity: "&amp;TEXT(B9,"0.00E+0")&amp;" S/m"</f>
        <v>CM Wire diameter: 1.0 mm  |  Conductivity: 5.80E+7 S/m</v>
      </c>
      <c r="B51" s="239" t="s">
        <v>420</v>
      </c>
      <c r="E51" s="0"/>
    </row>
    <row r="52" customFormat="false" ht="15" hidden="false" customHeight="false" outlineLevel="0" collapsed="false">
      <c r="A52" s="240" t="str">
        <f aca="false">"CM Frequency sweep: "&amp;TEXT(B16,"0.00")&amp;" – "&amp;TEXT(B15,"0.00")&amp;" MHz  step "&amp;TEXT(B17,"0.00")&amp;" MHz"</f>
        <v>CM Frequency sweep: 7.00 – 14.35 MHz  step 0.50 MHz</v>
      </c>
      <c r="B52" s="239" t="s">
        <v>421</v>
      </c>
      <c r="E52" s="0"/>
    </row>
    <row r="53" customFormat="false" ht="15" hidden="false" customHeight="false" outlineLevel="0" collapsed="false">
      <c r="A53" s="240" t="str">
        <f aca="false">"CM Geometry: antenna horizontal (X-axis), counterpoise vertical drop from feedpoint"</f>
        <v>CM Geometry: antenna horizontal (X-axis), counterpoise vertical drop from feedpoint</v>
      </c>
      <c r="B53" s="239" t="s">
        <v>436</v>
      </c>
      <c r="E53" s="0"/>
    </row>
    <row r="54" customFormat="false" ht="15" hidden="false" customHeight="false" outlineLevel="0" collapsed="false">
      <c r="A54" s="240" t="str">
        <f aca="false">"CM Generated by Long Wire Antenna Calculator – LU3VEA"</f>
        <v>CM Generated by Long Wire Antenna Calculator – LU3VEA</v>
      </c>
      <c r="B54" s="239" t="s">
        <v>422</v>
      </c>
      <c r="E54" s="0"/>
    </row>
    <row r="55" customFormat="false" ht="15" hidden="false" customHeight="false" outlineLevel="0" collapsed="false">
      <c r="A55" s="240" t="str">
        <f aca="false">"CE"</f>
        <v>CE</v>
      </c>
      <c r="B55" s="239" t="s">
        <v>423</v>
      </c>
      <c r="E55" s="0"/>
    </row>
    <row r="56" customFormat="false" ht="15" hidden="false" customHeight="false" outlineLevel="0" collapsed="false">
      <c r="A56" s="240" t="str">
        <f aca="false">"GW 1 "&amp;SUBSTITUTE(TEXT(B10,"0"),",",".")&amp;" "&amp;SUBSTITUTE(TEXT(-B5/2,"0.0000"),",",".")&amp;" 0.0000 "&amp;SUBSTITUTE(TEXT(B7,"0.0000"),",",".")&amp;" "&amp;SUBSTITUTE(TEXT(B5/2,"0.0000"),",",".")&amp;" 0.0000 "&amp;SUBSTITUTE(TEXT(B7,"0.0000"),",",".")&amp;" "&amp;SUBSTITUTE(TEXT(B8/2000,"0.00000"),",",".")</f>
        <v>GW 1 11 -6.6500 0.0000 5.0000 6.6500 0.0000 5.0000 0.00050</v>
      </c>
      <c r="B56" s="239" t="s">
        <v>437</v>
      </c>
      <c r="E56" s="0"/>
    </row>
    <row r="57" customFormat="false" ht="15" hidden="false" customHeight="false" outlineLevel="0" collapsed="false">
      <c r="A57" s="240" t="str">
        <f aca="false">IF(B6&gt;0,"GW 2 "&amp;SUBSTITUTE(TEXT(B11,"0"),",",".")&amp;" 0.0000 0.0000 "&amp;SUBSTITUTE(TEXT(B7,"0.0000"),",",".")&amp;" 0.0000 0.0000 0.0001 "&amp;SUBSTITUTE(TEXT(B8/2000,"0.00000"),",","."),"CM (no counterpoise — B6=0)")</f>
        <v>GW 2 7 0.0000 0.0000 5.0000 0.0000 0.0000 0.0001 0.00050</v>
      </c>
      <c r="B57" s="239" t="s">
        <v>438</v>
      </c>
      <c r="E57" s="0"/>
    </row>
    <row r="58" customFormat="false" ht="15" hidden="false" customHeight="false" outlineLevel="0" collapsed="false">
      <c r="A58" s="240" t="str">
        <f aca="false">IF(B12="Free Space","GE 0","GE 1")</f>
        <v>GE 1</v>
      </c>
      <c r="B58" s="239" t="s">
        <v>439</v>
      </c>
      <c r="E58" s="0"/>
    </row>
    <row r="59" customFormat="false" ht="15" hidden="false" customHeight="false" outlineLevel="0" collapsed="false">
      <c r="A59" s="240" t="str">
        <f aca="false">"LD 5 1 1 "&amp;SUBSTITUTE(TEXT(B10,"0"),",",".")&amp;" "&amp;SUBSTITUTE(TEXT(B9,"0.000E+00"),",",".")</f>
        <v>LD 5 1 1 11 5.800E+07</v>
      </c>
      <c r="B59" s="239" t="s">
        <v>440</v>
      </c>
      <c r="E59" s="0"/>
    </row>
    <row r="60" customFormat="false" ht="15" hidden="false" customHeight="false" outlineLevel="0" collapsed="false">
      <c r="A60" s="240" t="str">
        <f aca="false">IF(B6&gt;0,"LD 5 2 1 "&amp;SUBSTITUTE(TEXT(B11,"0"),",",".")&amp;" "&amp;SUBSTITUTE(TEXT(B9,"0.000E+00"),",","."),"CM (no LD 5 for counterpoise — B6=0)")</f>
        <v>LD 5 2 1 7 5.800E+07</v>
      </c>
      <c r="B60" s="239" t="s">
        <v>441</v>
      </c>
      <c r="E60" s="0"/>
    </row>
    <row r="61" customFormat="false" ht="15" hidden="false" customHeight="false" outlineLevel="0" collapsed="false">
      <c r="A61" s="240" t="str">
        <f aca="false">"EX 0 1 "&amp;SUBSTITUTE(TEXT(INT(B10/2)+1,"0"),",",".")&amp;" 0 1 0"</f>
        <v>EX 0 1 6 0 1 0</v>
      </c>
      <c r="B61" s="239" t="s">
        <v>429</v>
      </c>
      <c r="E61" s="0"/>
    </row>
    <row r="62" customFormat="false" ht="15" hidden="false" customHeight="false" outlineLevel="0" collapsed="false">
      <c r="A62" s="240" t="str">
        <f aca="false">IF(B12="Free Space","GN -1",IF(B12="Perfect Ground","GN 1","GN 2 0 0 0 "&amp;SUBSTITUTE(TEXT(B14,"0.0"),",",".")&amp;" "&amp;SUBSTITUTE(TEXT(B13,"0.000"),",",".")))</f>
        <v>GN 2 0 0 0 13.0 0.005</v>
      </c>
      <c r="B62" s="239" t="s">
        <v>442</v>
      </c>
      <c r="E62" s="0"/>
    </row>
    <row r="63" customFormat="false" ht="15" hidden="false" customHeight="false" outlineLevel="0" collapsed="false">
      <c r="A63" s="240" t="str">
        <f aca="false">"FR 0 "&amp;SUBSTITUTE(TEXT(CEILING((B15-B16)/B17,1)+1,"0"),",",".")&amp;" 0 0 "&amp;SUBSTITUTE(TEXT(B16,"0.000"),",",".")&amp;" "&amp;SUBSTITUTE(TEXT(B17,"0.000"),",",".")</f>
        <v>FR 0 16 0 0 7.000 0.500</v>
      </c>
      <c r="B63" s="239" t="s">
        <v>443</v>
      </c>
      <c r="E63" s="0"/>
    </row>
    <row r="64" customFormat="false" ht="15" hidden="false" customHeight="false" outlineLevel="0" collapsed="false">
      <c r="A64" s="240" t="str">
        <f aca="false">"RP 0 1 361 1000 90 0 0 1"</f>
        <v>RP 0 1 361 1000 90 0 0 1</v>
      </c>
      <c r="B64" s="239" t="s">
        <v>444</v>
      </c>
      <c r="E64" s="0"/>
    </row>
    <row r="65" customFormat="false" ht="15" hidden="false" customHeight="false" outlineLevel="0" collapsed="false">
      <c r="A65" s="240" t="str">
        <f aca="false">"EN"</f>
        <v>EN</v>
      </c>
      <c r="B65" s="239" t="s">
        <v>433</v>
      </c>
      <c r="E65" s="0"/>
    </row>
  </sheetData>
  <mergeCells count="3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2:H22"/>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B42:H42"/>
    <mergeCell ref="A44:H44"/>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1" width="9.6"/>
    <col collapsed="false" customWidth="true" hidden="false" outlineLevel="0" max="12" min="2" style="241" width="9"/>
    <col collapsed="false" customWidth="true" hidden="false" outlineLevel="0" max="13" min="13" style="241" width="13"/>
    <col collapsed="false" customWidth="true" hidden="false" outlineLevel="0" max="14" min="14" style="241" width="8"/>
    <col collapsed="false" customWidth="true" hidden="false" outlineLevel="0" max="15" min="15" style="241" width="16"/>
    <col collapsed="false" customWidth="false" hidden="false" outlineLevel="0" max="16384" min="16" style="241" width="8.68"/>
  </cols>
  <sheetData>
    <row r="1" customFormat="false" ht="15" hidden="false" customHeight="true" outlineLevel="0" collapsed="false">
      <c r="A1" s="242" t="s">
        <v>445</v>
      </c>
      <c r="B1" s="242"/>
      <c r="C1" s="242"/>
      <c r="D1" s="242"/>
      <c r="E1" s="242"/>
      <c r="F1" s="242"/>
      <c r="G1" s="242"/>
      <c r="H1" s="242"/>
      <c r="I1" s="242"/>
      <c r="J1" s="242"/>
      <c r="K1" s="242"/>
      <c r="L1" s="242"/>
      <c r="M1" s="242"/>
      <c r="N1" s="242"/>
      <c r="O1" s="242"/>
    </row>
    <row r="2" customFormat="false" ht="15" hidden="false" customHeight="true" outlineLevel="0" collapsed="false">
      <c r="A2" s="3" t="s">
        <v>1</v>
      </c>
      <c r="B2" s="3"/>
      <c r="C2" s="3"/>
      <c r="D2" s="3"/>
      <c r="E2" s="3"/>
      <c r="F2" s="3"/>
      <c r="G2" s="3"/>
      <c r="H2" s="3"/>
      <c r="I2" s="243"/>
      <c r="J2" s="243"/>
      <c r="K2" s="243"/>
      <c r="L2" s="243"/>
      <c r="M2" s="243"/>
      <c r="N2" s="243"/>
      <c r="O2" s="243"/>
    </row>
    <row r="3" customFormat="false" ht="15" hidden="false" customHeight="true" outlineLevel="0" collapsed="false">
      <c r="A3" s="243"/>
      <c r="B3" s="243"/>
      <c r="C3" s="243"/>
      <c r="D3" s="243"/>
      <c r="E3" s="243"/>
      <c r="F3" s="243"/>
      <c r="G3" s="243"/>
      <c r="H3" s="243"/>
      <c r="I3" s="243"/>
      <c r="J3" s="243"/>
      <c r="K3" s="243"/>
      <c r="L3" s="243"/>
      <c r="M3" s="243"/>
      <c r="N3" s="243"/>
      <c r="O3" s="243"/>
    </row>
    <row r="4" customFormat="false" ht="33.75" hidden="false" customHeight="true" outlineLevel="0" collapsed="false">
      <c r="A4" s="244" t="s">
        <v>446</v>
      </c>
      <c r="B4" s="244"/>
      <c r="C4" s="244"/>
      <c r="D4" s="244"/>
      <c r="E4" s="244"/>
      <c r="F4" s="244"/>
      <c r="G4" s="244"/>
      <c r="H4" s="244"/>
      <c r="I4" s="244"/>
      <c r="J4" s="244"/>
      <c r="K4" s="244"/>
      <c r="L4" s="244"/>
      <c r="M4" s="244"/>
      <c r="N4" s="244"/>
      <c r="O4" s="244"/>
    </row>
    <row r="5" customFormat="false" ht="15" hidden="false" customHeight="true" outlineLevel="0" collapsed="false">
      <c r="A5" s="245" t="s">
        <v>447</v>
      </c>
      <c r="B5" s="245"/>
      <c r="C5" s="245"/>
      <c r="D5" s="245"/>
      <c r="E5" s="245"/>
      <c r="F5" s="245"/>
      <c r="G5" s="245"/>
      <c r="H5" s="245"/>
      <c r="I5" s="245"/>
      <c r="J5" s="245"/>
      <c r="K5" s="245"/>
      <c r="L5" s="245"/>
      <c r="M5" s="245"/>
      <c r="N5" s="245"/>
      <c r="O5" s="245"/>
    </row>
    <row r="6" customFormat="false" ht="36.75" hidden="false" customHeight="true" outlineLevel="0" collapsed="false">
      <c r="A6" s="246" t="s">
        <v>448</v>
      </c>
      <c r="B6" s="246" t="s">
        <v>449</v>
      </c>
      <c r="C6" s="246" t="s">
        <v>450</v>
      </c>
      <c r="D6" s="246" t="s">
        <v>451</v>
      </c>
      <c r="E6" s="246" t="s">
        <v>452</v>
      </c>
      <c r="F6" s="246" t="s">
        <v>453</v>
      </c>
      <c r="G6" s="246" t="s">
        <v>454</v>
      </c>
      <c r="H6" s="246" t="s">
        <v>455</v>
      </c>
      <c r="I6" s="246" t="s">
        <v>456</v>
      </c>
      <c r="J6" s="246" t="s">
        <v>457</v>
      </c>
      <c r="K6" s="246" t="s">
        <v>458</v>
      </c>
      <c r="L6" s="246" t="s">
        <v>459</v>
      </c>
      <c r="M6" s="246" t="s">
        <v>460</v>
      </c>
      <c r="N6" s="246" t="s">
        <v>33</v>
      </c>
      <c r="O6" s="246" t="s">
        <v>461</v>
      </c>
    </row>
    <row r="7" customFormat="false" ht="15" hidden="false" customHeight="true" outlineLevel="0" collapsed="false">
      <c r="A7" s="247" t="n">
        <v>5</v>
      </c>
      <c r="B7" s="248"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48"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48"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48"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48"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48"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48"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48"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48"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48"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48"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48" t="n">
        <f aca="false">MIN(B7:L7)</f>
        <v>0</v>
      </c>
      <c r="N7" s="248" t="n">
        <f aca="false">SUMPRODUCT(($M$7:$M$557&gt;M7)*1)+SUMPRODUCT(($M$7:$M$557=M7)*(ROW($M$7:$M$557)&lt;ROW(M7)))+1</f>
        <v>383</v>
      </c>
      <c r="O7" s="248" t="str">
        <f aca="false">IF(M7&gt;=0.13,"★★★ EXCELLENT",IF(M7&gt;=0.12,"★★  GOOD",IF(M7&gt;=0.07,"★  FAIR",IF(M7&gt;=0.025,"⚠  MARGINAL","✗  AVOID"))))</f>
        <v>✗  AVOID</v>
      </c>
    </row>
    <row r="8" customFormat="false" ht="15" hidden="false" customHeight="true" outlineLevel="0" collapsed="false">
      <c r="A8" s="249" t="n">
        <v>5.1</v>
      </c>
      <c r="B8" s="250"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0"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0"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0"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0"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0"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0"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0"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0"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0"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0"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0" t="n">
        <f aca="false">MIN(B8:L8)</f>
        <v>0</v>
      </c>
      <c r="N8" s="250" t="n">
        <f aca="false">SUMPRODUCT(($M$7:$M$557&gt;M8)*1)+SUMPRODUCT(($M$7:$M$557=M8)*(ROW($M$7:$M$557)&lt;ROW(M8)))+1</f>
        <v>384</v>
      </c>
      <c r="O8" s="250" t="str">
        <f aca="false">IF(M8&gt;=0.13,"★★★ EXCELLENT",IF(M8&gt;=0.12,"★★  GOOD",IF(M8&gt;=0.07,"★  FAIR",IF(M8&gt;=0.025,"⚠  MARGINAL","✗  AVOID"))))</f>
        <v>✗  AVOID</v>
      </c>
    </row>
    <row r="9" customFormat="false" ht="15" hidden="false" customHeight="true" outlineLevel="0" collapsed="false">
      <c r="A9" s="247" t="n">
        <v>5.2</v>
      </c>
      <c r="B9" s="248"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48"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48"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48"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48"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48"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48"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48"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48"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48"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48"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48" t="n">
        <f aca="false">MIN(B9:L9)</f>
        <v>0</v>
      </c>
      <c r="N9" s="248" t="n">
        <f aca="false">SUMPRODUCT(($M$7:$M$557&gt;M9)*1)+SUMPRODUCT(($M$7:$M$557=M9)*(ROW($M$7:$M$557)&lt;ROW(M9)))+1</f>
        <v>385</v>
      </c>
      <c r="O9" s="248" t="str">
        <f aca="false">IF(M9&gt;=0.13,"★★★ EXCELLENT",IF(M9&gt;=0.12,"★★  GOOD",IF(M9&gt;=0.07,"★  FAIR",IF(M9&gt;=0.025,"⚠  MARGINAL","✗  AVOID"))))</f>
        <v>✗  AVOID</v>
      </c>
    </row>
    <row r="10" customFormat="false" ht="15" hidden="false" customHeight="true" outlineLevel="0" collapsed="false">
      <c r="A10" s="249" t="n">
        <v>5.3</v>
      </c>
      <c r="B10" s="250"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0"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0"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0"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0"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0"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0"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0"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0"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0"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0"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0" t="n">
        <f aca="false">MIN(B10:L10)</f>
        <v>0</v>
      </c>
      <c r="N10" s="250" t="n">
        <f aca="false">SUMPRODUCT(($M$7:$M$557&gt;M10)*1)+SUMPRODUCT(($M$7:$M$557=M10)*(ROW($M$7:$M$557)&lt;ROW(M10)))+1</f>
        <v>386</v>
      </c>
      <c r="O10" s="250" t="str">
        <f aca="false">IF(M10&gt;=0.13,"★★★ EXCELLENT",IF(M10&gt;=0.12,"★★  GOOD",IF(M10&gt;=0.07,"★  FAIR",IF(M10&gt;=0.025,"⚠  MARGINAL","✗  AVOID"))))</f>
        <v>✗  AVOID</v>
      </c>
    </row>
    <row r="11" customFormat="false" ht="15" hidden="false" customHeight="true" outlineLevel="0" collapsed="false">
      <c r="A11" s="247" t="n">
        <v>5.4</v>
      </c>
      <c r="B11" s="248"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48"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48"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48"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48"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48"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48"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48"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48"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48"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48"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48" t="n">
        <f aca="false">MIN(B11:L11)</f>
        <v>0</v>
      </c>
      <c r="N11" s="248" t="n">
        <f aca="false">SUMPRODUCT(($M$7:$M$557&gt;M11)*1)+SUMPRODUCT(($M$7:$M$557=M11)*(ROW($M$7:$M$557)&lt;ROW(M11)))+1</f>
        <v>387</v>
      </c>
      <c r="O11" s="248" t="str">
        <f aca="false">IF(M11&gt;=0.13,"★★★ EXCELLENT",IF(M11&gt;=0.12,"★★  GOOD",IF(M11&gt;=0.07,"★  FAIR",IF(M11&gt;=0.025,"⚠  MARGINAL","✗  AVOID"))))</f>
        <v>✗  AVOID</v>
      </c>
    </row>
    <row r="12" customFormat="false" ht="15" hidden="false" customHeight="true" outlineLevel="0" collapsed="false">
      <c r="A12" s="249" t="n">
        <v>5.5</v>
      </c>
      <c r="B12" s="250"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0"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0"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0"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0"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0"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0"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0"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0"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0"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0"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0" t="n">
        <f aca="false">MIN(B12:L12)</f>
        <v>0</v>
      </c>
      <c r="N12" s="250" t="n">
        <f aca="false">SUMPRODUCT(($M$7:$M$557&gt;M12)*1)+SUMPRODUCT(($M$7:$M$557=M12)*(ROW($M$7:$M$557)&lt;ROW(M12)))+1</f>
        <v>388</v>
      </c>
      <c r="O12" s="250" t="str">
        <f aca="false">IF(M12&gt;=0.13,"★★★ EXCELLENT",IF(M12&gt;=0.12,"★★  GOOD",IF(M12&gt;=0.07,"★  FAIR",IF(M12&gt;=0.025,"⚠  MARGINAL","✗  AVOID"))))</f>
        <v>✗  AVOID</v>
      </c>
    </row>
    <row r="13" customFormat="false" ht="15" hidden="false" customHeight="true" outlineLevel="0" collapsed="false">
      <c r="A13" s="247" t="n">
        <v>5.6</v>
      </c>
      <c r="B13" s="248"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48"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48"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48"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48"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48"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48"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48"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48"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48"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48"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48" t="n">
        <f aca="false">MIN(B13:L13)</f>
        <v>0</v>
      </c>
      <c r="N13" s="248" t="n">
        <f aca="false">SUMPRODUCT(($M$7:$M$557&gt;M13)*1)+SUMPRODUCT(($M$7:$M$557=M13)*(ROW($M$7:$M$557)&lt;ROW(M13)))+1</f>
        <v>389</v>
      </c>
      <c r="O13" s="248" t="str">
        <f aca="false">IF(M13&gt;=0.13,"★★★ EXCELLENT",IF(M13&gt;=0.12,"★★  GOOD",IF(M13&gt;=0.07,"★  FAIR",IF(M13&gt;=0.025,"⚠  MARGINAL","✗  AVOID"))))</f>
        <v>✗  AVOID</v>
      </c>
    </row>
    <row r="14" customFormat="false" ht="15" hidden="false" customHeight="true" outlineLevel="0" collapsed="false">
      <c r="A14" s="249" t="n">
        <v>5.7</v>
      </c>
      <c r="B14" s="250"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0"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0"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0"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0"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0"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0"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0"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0"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0"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0"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0" t="n">
        <f aca="false">MIN(B14:L14)</f>
        <v>0</v>
      </c>
      <c r="N14" s="250" t="n">
        <f aca="false">SUMPRODUCT(($M$7:$M$557&gt;M14)*1)+SUMPRODUCT(($M$7:$M$557=M14)*(ROW($M$7:$M$557)&lt;ROW(M14)))+1</f>
        <v>390</v>
      </c>
      <c r="O14" s="250" t="str">
        <f aca="false">IF(M14&gt;=0.13,"★★★ EXCELLENT",IF(M14&gt;=0.12,"★★  GOOD",IF(M14&gt;=0.07,"★  FAIR",IF(M14&gt;=0.025,"⚠  MARGINAL","✗  AVOID"))))</f>
        <v>✗  AVOID</v>
      </c>
    </row>
    <row r="15" customFormat="false" ht="15" hidden="false" customHeight="true" outlineLevel="0" collapsed="false">
      <c r="A15" s="247" t="n">
        <v>5.8</v>
      </c>
      <c r="B15" s="248"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48"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48"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48"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48"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48"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48"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48"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48"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48"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48"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48" t="n">
        <f aca="false">MIN(B15:L15)</f>
        <v>0</v>
      </c>
      <c r="N15" s="248" t="n">
        <f aca="false">SUMPRODUCT(($M$7:$M$557&gt;M15)*1)+SUMPRODUCT(($M$7:$M$557=M15)*(ROW($M$7:$M$557)&lt;ROW(M15)))+1</f>
        <v>391</v>
      </c>
      <c r="O15" s="248" t="str">
        <f aca="false">IF(M15&gt;=0.13,"★★★ EXCELLENT",IF(M15&gt;=0.12,"★★  GOOD",IF(M15&gt;=0.07,"★  FAIR",IF(M15&gt;=0.025,"⚠  MARGINAL","✗  AVOID"))))</f>
        <v>✗  AVOID</v>
      </c>
    </row>
    <row r="16" customFormat="false" ht="15" hidden="false" customHeight="true" outlineLevel="0" collapsed="false">
      <c r="A16" s="249" t="n">
        <v>5.9</v>
      </c>
      <c r="B16" s="250"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0"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0"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0"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0"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0"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0"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0"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0"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0"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0"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0" t="n">
        <f aca="false">MIN(B16:L16)</f>
        <v>0</v>
      </c>
      <c r="N16" s="250" t="n">
        <f aca="false">SUMPRODUCT(($M$7:$M$557&gt;M16)*1)+SUMPRODUCT(($M$7:$M$557=M16)*(ROW($M$7:$M$557)&lt;ROW(M16)))+1</f>
        <v>392</v>
      </c>
      <c r="O16" s="250" t="str">
        <f aca="false">IF(M16&gt;=0.13,"★★★ EXCELLENT",IF(M16&gt;=0.12,"★★  GOOD",IF(M16&gt;=0.07,"★  FAIR",IF(M16&gt;=0.025,"⚠  MARGINAL","✗  AVOID"))))</f>
        <v>✗  AVOID</v>
      </c>
    </row>
    <row r="17" customFormat="false" ht="15" hidden="false" customHeight="true" outlineLevel="0" collapsed="false">
      <c r="A17" s="247" t="n">
        <v>6</v>
      </c>
      <c r="B17" s="248"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48"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48"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48"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48"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48"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48"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48"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48"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48"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48"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48" t="n">
        <f aca="false">MIN(B17:L17)</f>
        <v>0</v>
      </c>
      <c r="N17" s="248" t="n">
        <f aca="false">SUMPRODUCT(($M$7:$M$557&gt;M17)*1)+SUMPRODUCT(($M$7:$M$557=M17)*(ROW($M$7:$M$557)&lt;ROW(M17)))+1</f>
        <v>393</v>
      </c>
      <c r="O17" s="248" t="str">
        <f aca="false">IF(M17&gt;=0.13,"★★★ EXCELLENT",IF(M17&gt;=0.12,"★★  GOOD",IF(M17&gt;=0.07,"★  FAIR",IF(M17&gt;=0.025,"⚠  MARGINAL","✗  AVOID"))))</f>
        <v>✗  AVOID</v>
      </c>
    </row>
    <row r="18" customFormat="false" ht="15" hidden="false" customHeight="true" outlineLevel="0" collapsed="false">
      <c r="A18" s="249" t="n">
        <v>6.1</v>
      </c>
      <c r="B18" s="250"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0"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0"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0"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0"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0"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0"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0"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0"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0"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0"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0" t="n">
        <f aca="false">MIN(B18:L18)</f>
        <v>0</v>
      </c>
      <c r="N18" s="250" t="n">
        <f aca="false">SUMPRODUCT(($M$7:$M$557&gt;M18)*1)+SUMPRODUCT(($M$7:$M$557=M18)*(ROW($M$7:$M$557)&lt;ROW(M18)))+1</f>
        <v>394</v>
      </c>
      <c r="O18" s="250" t="str">
        <f aca="false">IF(M18&gt;=0.13,"★★★ EXCELLENT",IF(M18&gt;=0.12,"★★  GOOD",IF(M18&gt;=0.07,"★  FAIR",IF(M18&gt;=0.025,"⚠  MARGINAL","✗  AVOID"))))</f>
        <v>✗  AVOID</v>
      </c>
    </row>
    <row r="19" customFormat="false" ht="15" hidden="false" customHeight="true" outlineLevel="0" collapsed="false">
      <c r="A19" s="247" t="n">
        <v>6.2</v>
      </c>
      <c r="B19" s="248"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48"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48"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48"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48"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48"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48"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48"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48"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48"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48"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48" t="n">
        <f aca="false">MIN(B19:L19)</f>
        <v>0</v>
      </c>
      <c r="N19" s="248" t="n">
        <f aca="false">SUMPRODUCT(($M$7:$M$557&gt;M19)*1)+SUMPRODUCT(($M$7:$M$557=M19)*(ROW($M$7:$M$557)&lt;ROW(M19)))+1</f>
        <v>395</v>
      </c>
      <c r="O19" s="248" t="str">
        <f aca="false">IF(M19&gt;=0.13,"★★★ EXCELLENT",IF(M19&gt;=0.12,"★★  GOOD",IF(M19&gt;=0.07,"★  FAIR",IF(M19&gt;=0.025,"⚠  MARGINAL","✗  AVOID"))))</f>
        <v>✗  AVOID</v>
      </c>
    </row>
    <row r="20" customFormat="false" ht="15" hidden="false" customHeight="true" outlineLevel="0" collapsed="false">
      <c r="A20" s="249" t="n">
        <v>6.3</v>
      </c>
      <c r="B20" s="250"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0"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0"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0"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0"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0"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0"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0"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0"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0"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0"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0" t="n">
        <f aca="false">MIN(B20:L20)</f>
        <v>0</v>
      </c>
      <c r="N20" s="250" t="n">
        <f aca="false">SUMPRODUCT(($M$7:$M$557&gt;M20)*1)+SUMPRODUCT(($M$7:$M$557=M20)*(ROW($M$7:$M$557)&lt;ROW(M20)))+1</f>
        <v>396</v>
      </c>
      <c r="O20" s="250" t="str">
        <f aca="false">IF(M20&gt;=0.13,"★★★ EXCELLENT",IF(M20&gt;=0.12,"★★  GOOD",IF(M20&gt;=0.07,"★  FAIR",IF(M20&gt;=0.025,"⚠  MARGINAL","✗  AVOID"))))</f>
        <v>✗  AVOID</v>
      </c>
    </row>
    <row r="21" customFormat="false" ht="15" hidden="false" customHeight="true" outlineLevel="0" collapsed="false">
      <c r="A21" s="247" t="n">
        <v>6.4</v>
      </c>
      <c r="B21" s="248"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48"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48"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48"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48"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48"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48"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48"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48"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48"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48"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48" t="n">
        <f aca="false">MIN(B21:L21)</f>
        <v>0</v>
      </c>
      <c r="N21" s="248" t="n">
        <f aca="false">SUMPRODUCT(($M$7:$M$557&gt;M21)*1)+SUMPRODUCT(($M$7:$M$557=M21)*(ROW($M$7:$M$557)&lt;ROW(M21)))+1</f>
        <v>397</v>
      </c>
      <c r="O21" s="248" t="str">
        <f aca="false">IF(M21&gt;=0.13,"★★★ EXCELLENT",IF(M21&gt;=0.12,"★★  GOOD",IF(M21&gt;=0.07,"★  FAIR",IF(M21&gt;=0.025,"⚠  MARGINAL","✗  AVOID"))))</f>
        <v>✗  AVOID</v>
      </c>
    </row>
    <row r="22" customFormat="false" ht="15" hidden="false" customHeight="true" outlineLevel="0" collapsed="false">
      <c r="A22" s="249" t="n">
        <v>6.5</v>
      </c>
      <c r="B22" s="250"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0"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0"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0"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0"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0"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0"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0"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0"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0"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0"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0" t="n">
        <f aca="false">MIN(B22:L22)</f>
        <v>0</v>
      </c>
      <c r="N22" s="250" t="n">
        <f aca="false">SUMPRODUCT(($M$7:$M$557&gt;M22)*1)+SUMPRODUCT(($M$7:$M$557=M22)*(ROW($M$7:$M$557)&lt;ROW(M22)))+1</f>
        <v>398</v>
      </c>
      <c r="O22" s="250" t="str">
        <f aca="false">IF(M22&gt;=0.13,"★★★ EXCELLENT",IF(M22&gt;=0.12,"★★  GOOD",IF(M22&gt;=0.07,"★  FAIR",IF(M22&gt;=0.025,"⚠  MARGINAL","✗  AVOID"))))</f>
        <v>✗  AVOID</v>
      </c>
    </row>
    <row r="23" customFormat="false" ht="15" hidden="false" customHeight="true" outlineLevel="0" collapsed="false">
      <c r="A23" s="247" t="n">
        <v>6.6</v>
      </c>
      <c r="B23" s="248"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48"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48"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48"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48"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48"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48"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48"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48"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48"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48"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48" t="n">
        <f aca="false">MIN(B23:L23)</f>
        <v>0</v>
      </c>
      <c r="N23" s="248" t="n">
        <f aca="false">SUMPRODUCT(($M$7:$M$557&gt;M23)*1)+SUMPRODUCT(($M$7:$M$557=M23)*(ROW($M$7:$M$557)&lt;ROW(M23)))+1</f>
        <v>399</v>
      </c>
      <c r="O23" s="248" t="str">
        <f aca="false">IF(M23&gt;=0.13,"★★★ EXCELLENT",IF(M23&gt;=0.12,"★★  GOOD",IF(M23&gt;=0.07,"★  FAIR",IF(M23&gt;=0.025,"⚠  MARGINAL","✗  AVOID"))))</f>
        <v>✗  AVOID</v>
      </c>
    </row>
    <row r="24" customFormat="false" ht="15" hidden="false" customHeight="true" outlineLevel="0" collapsed="false">
      <c r="A24" s="249" t="n">
        <v>6.7</v>
      </c>
      <c r="B24" s="250"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0"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0"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0"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0"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0"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0"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0"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0"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0"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0"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0" t="n">
        <f aca="false">MIN(B24:L24)</f>
        <v>0</v>
      </c>
      <c r="N24" s="250" t="n">
        <f aca="false">SUMPRODUCT(($M$7:$M$557&gt;M24)*1)+SUMPRODUCT(($M$7:$M$557=M24)*(ROW($M$7:$M$557)&lt;ROW(M24)))+1</f>
        <v>400</v>
      </c>
      <c r="O24" s="250" t="str">
        <f aca="false">IF(M24&gt;=0.13,"★★★ EXCELLENT",IF(M24&gt;=0.12,"★★  GOOD",IF(M24&gt;=0.07,"★  FAIR",IF(M24&gt;=0.025,"⚠  MARGINAL","✗  AVOID"))))</f>
        <v>✗  AVOID</v>
      </c>
    </row>
    <row r="25" customFormat="false" ht="15" hidden="false" customHeight="true" outlineLevel="0" collapsed="false">
      <c r="A25" s="247" t="n">
        <v>6.8</v>
      </c>
      <c r="B25" s="248"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48"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48"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48"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48"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48"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48"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48"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48"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48"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48"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48" t="n">
        <f aca="false">MIN(B25:L25)</f>
        <v>0</v>
      </c>
      <c r="N25" s="248" t="n">
        <f aca="false">SUMPRODUCT(($M$7:$M$557&gt;M25)*1)+SUMPRODUCT(($M$7:$M$557=M25)*(ROW($M$7:$M$557)&lt;ROW(M25)))+1</f>
        <v>401</v>
      </c>
      <c r="O25" s="248" t="str">
        <f aca="false">IF(M25&gt;=0.13,"★★★ EXCELLENT",IF(M25&gt;=0.12,"★★  GOOD",IF(M25&gt;=0.07,"★  FAIR",IF(M25&gt;=0.025,"⚠  MARGINAL","✗  AVOID"))))</f>
        <v>✗  AVOID</v>
      </c>
    </row>
    <row r="26" customFormat="false" ht="15" hidden="false" customHeight="true" outlineLevel="0" collapsed="false">
      <c r="A26" s="249" t="n">
        <v>6.9</v>
      </c>
      <c r="B26" s="250"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0"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0"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0"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0"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0"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0"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0"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0"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0"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0"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0" t="n">
        <f aca="false">MIN(B26:L26)</f>
        <v>0</v>
      </c>
      <c r="N26" s="250" t="n">
        <f aca="false">SUMPRODUCT(($M$7:$M$557&gt;M26)*1)+SUMPRODUCT(($M$7:$M$557=M26)*(ROW($M$7:$M$557)&lt;ROW(M26)))+1</f>
        <v>402</v>
      </c>
      <c r="O26" s="250" t="str">
        <f aca="false">IF(M26&gt;=0.13,"★★★ EXCELLENT",IF(M26&gt;=0.12,"★★  GOOD",IF(M26&gt;=0.07,"★  FAIR",IF(M26&gt;=0.025,"⚠  MARGINAL","✗  AVOID"))))</f>
        <v>✗  AVOID</v>
      </c>
    </row>
    <row r="27" customFormat="false" ht="15" hidden="false" customHeight="true" outlineLevel="0" collapsed="false">
      <c r="A27" s="247" t="n">
        <v>7</v>
      </c>
      <c r="B27" s="248"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48"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48"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48"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48"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48"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48"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48"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48"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48"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48"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48" t="n">
        <f aca="false">MIN(B27:L27)</f>
        <v>0</v>
      </c>
      <c r="N27" s="248" t="n">
        <f aca="false">SUMPRODUCT(($M$7:$M$557&gt;M27)*1)+SUMPRODUCT(($M$7:$M$557=M27)*(ROW($M$7:$M$557)&lt;ROW(M27)))+1</f>
        <v>403</v>
      </c>
      <c r="O27" s="248" t="str">
        <f aca="false">IF(M27&gt;=0.13,"★★★ EXCELLENT",IF(M27&gt;=0.12,"★★  GOOD",IF(M27&gt;=0.07,"★  FAIR",IF(M27&gt;=0.025,"⚠  MARGINAL","✗  AVOID"))))</f>
        <v>✗  AVOID</v>
      </c>
    </row>
    <row r="28" customFormat="false" ht="15" hidden="false" customHeight="true" outlineLevel="0" collapsed="false">
      <c r="A28" s="249" t="n">
        <v>7.1</v>
      </c>
      <c r="B28" s="250"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0"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0"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0"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0"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0"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0"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0"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0"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0"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0"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0" t="n">
        <f aca="false">MIN(B28:L28)</f>
        <v>0</v>
      </c>
      <c r="N28" s="250" t="n">
        <f aca="false">SUMPRODUCT(($M$7:$M$557&gt;M28)*1)+SUMPRODUCT(($M$7:$M$557=M28)*(ROW($M$7:$M$557)&lt;ROW(M28)))+1</f>
        <v>404</v>
      </c>
      <c r="O28" s="250" t="str">
        <f aca="false">IF(M28&gt;=0.13,"★★★ EXCELLENT",IF(M28&gt;=0.12,"★★  GOOD",IF(M28&gt;=0.07,"★  FAIR",IF(M28&gt;=0.025,"⚠  MARGINAL","✗  AVOID"))))</f>
        <v>✗  AVOID</v>
      </c>
    </row>
    <row r="29" customFormat="false" ht="15" hidden="false" customHeight="true" outlineLevel="0" collapsed="false">
      <c r="A29" s="247" t="n">
        <v>7.2</v>
      </c>
      <c r="B29" s="248"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48"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48"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48"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48"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48"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48"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48"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48"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48"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48"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48" t="n">
        <f aca="false">MIN(B29:L29)</f>
        <v>0</v>
      </c>
      <c r="N29" s="248" t="n">
        <f aca="false">SUMPRODUCT(($M$7:$M$557&gt;M29)*1)+SUMPRODUCT(($M$7:$M$557=M29)*(ROW($M$7:$M$557)&lt;ROW(M29)))+1</f>
        <v>405</v>
      </c>
      <c r="O29" s="248" t="str">
        <f aca="false">IF(M29&gt;=0.13,"★★★ EXCELLENT",IF(M29&gt;=0.12,"★★  GOOD",IF(M29&gt;=0.07,"★  FAIR",IF(M29&gt;=0.025,"⚠  MARGINAL","✗  AVOID"))))</f>
        <v>✗  AVOID</v>
      </c>
    </row>
    <row r="30" customFormat="false" ht="15" hidden="false" customHeight="true" outlineLevel="0" collapsed="false">
      <c r="A30" s="249" t="n">
        <v>7.3</v>
      </c>
      <c r="B30" s="250"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0"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0"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0"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0"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0"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0"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0"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0"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0"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0"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0" t="n">
        <f aca="false">MIN(B30:L30)</f>
        <v>0</v>
      </c>
      <c r="N30" s="250" t="n">
        <f aca="false">SUMPRODUCT(($M$7:$M$557&gt;M30)*1)+SUMPRODUCT(($M$7:$M$557=M30)*(ROW($M$7:$M$557)&lt;ROW(M30)))+1</f>
        <v>406</v>
      </c>
      <c r="O30" s="250" t="str">
        <f aca="false">IF(M30&gt;=0.13,"★★★ EXCELLENT",IF(M30&gt;=0.12,"★★  GOOD",IF(M30&gt;=0.07,"★  FAIR",IF(M30&gt;=0.025,"⚠  MARGINAL","✗  AVOID"))))</f>
        <v>✗  AVOID</v>
      </c>
    </row>
    <row r="31" customFormat="false" ht="15" hidden="false" customHeight="true" outlineLevel="0" collapsed="false">
      <c r="A31" s="247" t="n">
        <v>7.4</v>
      </c>
      <c r="B31" s="248"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48"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48"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48"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48"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48"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48"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48"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48"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48"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48"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48" t="n">
        <f aca="false">MIN(B31:L31)</f>
        <v>0</v>
      </c>
      <c r="N31" s="248" t="n">
        <f aca="false">SUMPRODUCT(($M$7:$M$557&gt;M31)*1)+SUMPRODUCT(($M$7:$M$557=M31)*(ROW($M$7:$M$557)&lt;ROW(M31)))+1</f>
        <v>407</v>
      </c>
      <c r="O31" s="248" t="str">
        <f aca="false">IF(M31&gt;=0.13,"★★★ EXCELLENT",IF(M31&gt;=0.12,"★★  GOOD",IF(M31&gt;=0.07,"★  FAIR",IF(M31&gt;=0.025,"⚠  MARGINAL","✗  AVOID"))))</f>
        <v>✗  AVOID</v>
      </c>
    </row>
    <row r="32" customFormat="false" ht="15" hidden="false" customHeight="true" outlineLevel="0" collapsed="false">
      <c r="A32" s="249" t="n">
        <v>7.5</v>
      </c>
      <c r="B32" s="250"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0"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0"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0"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0"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0"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0"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0"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0"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0"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0"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0" t="n">
        <f aca="false">MIN(B32:L32)</f>
        <v>0</v>
      </c>
      <c r="N32" s="250" t="n">
        <f aca="false">SUMPRODUCT(($M$7:$M$557&gt;M32)*1)+SUMPRODUCT(($M$7:$M$557=M32)*(ROW($M$7:$M$557)&lt;ROW(M32)))+1</f>
        <v>408</v>
      </c>
      <c r="O32" s="250" t="str">
        <f aca="false">IF(M32&gt;=0.13,"★★★ EXCELLENT",IF(M32&gt;=0.12,"★★  GOOD",IF(M32&gt;=0.07,"★  FAIR",IF(M32&gt;=0.025,"⚠  MARGINAL","✗  AVOID"))))</f>
        <v>✗  AVOID</v>
      </c>
    </row>
    <row r="33" customFormat="false" ht="15" hidden="false" customHeight="true" outlineLevel="0" collapsed="false">
      <c r="A33" s="247" t="n">
        <v>7.6</v>
      </c>
      <c r="B33" s="248"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48"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48"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48"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48"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48"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48"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48"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48"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48"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48"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48" t="n">
        <f aca="false">MIN(B33:L33)</f>
        <v>0</v>
      </c>
      <c r="N33" s="248" t="n">
        <f aca="false">SUMPRODUCT(($M$7:$M$557&gt;M33)*1)+SUMPRODUCT(($M$7:$M$557=M33)*(ROW($M$7:$M$557)&lt;ROW(M33)))+1</f>
        <v>409</v>
      </c>
      <c r="O33" s="248" t="str">
        <f aca="false">IF(M33&gt;=0.13,"★★★ EXCELLENT",IF(M33&gt;=0.12,"★★  GOOD",IF(M33&gt;=0.07,"★  FAIR",IF(M33&gt;=0.025,"⚠  MARGINAL","✗  AVOID"))))</f>
        <v>✗  AVOID</v>
      </c>
    </row>
    <row r="34" customFormat="false" ht="15" hidden="false" customHeight="true" outlineLevel="0" collapsed="false">
      <c r="A34" s="249" t="n">
        <v>7.7</v>
      </c>
      <c r="B34" s="250"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0"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0"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0"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0"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0"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0"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0"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0"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0"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0"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0" t="n">
        <f aca="false">MIN(B34:L34)</f>
        <v>0</v>
      </c>
      <c r="N34" s="250" t="n">
        <f aca="false">SUMPRODUCT(($M$7:$M$557&gt;M34)*1)+SUMPRODUCT(($M$7:$M$557=M34)*(ROW($M$7:$M$557)&lt;ROW(M34)))+1</f>
        <v>410</v>
      </c>
      <c r="O34" s="250" t="str">
        <f aca="false">IF(M34&gt;=0.13,"★★★ EXCELLENT",IF(M34&gt;=0.12,"★★  GOOD",IF(M34&gt;=0.07,"★  FAIR",IF(M34&gt;=0.025,"⚠  MARGINAL","✗  AVOID"))))</f>
        <v>✗  AVOID</v>
      </c>
    </row>
    <row r="35" customFormat="false" ht="15" hidden="false" customHeight="true" outlineLevel="0" collapsed="false">
      <c r="A35" s="247" t="n">
        <v>7.8</v>
      </c>
      <c r="B35" s="248"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48"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48"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48"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48"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48"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48"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48"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48"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48"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48"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48" t="n">
        <f aca="false">MIN(B35:L35)</f>
        <v>0</v>
      </c>
      <c r="N35" s="248" t="n">
        <f aca="false">SUMPRODUCT(($M$7:$M$557&gt;M35)*1)+SUMPRODUCT(($M$7:$M$557=M35)*(ROW($M$7:$M$557)&lt;ROW(M35)))+1</f>
        <v>411</v>
      </c>
      <c r="O35" s="248" t="str">
        <f aca="false">IF(M35&gt;=0.13,"★★★ EXCELLENT",IF(M35&gt;=0.12,"★★  GOOD",IF(M35&gt;=0.07,"★  FAIR",IF(M35&gt;=0.025,"⚠  MARGINAL","✗  AVOID"))))</f>
        <v>✗  AVOID</v>
      </c>
    </row>
    <row r="36" customFormat="false" ht="15" hidden="false" customHeight="true" outlineLevel="0" collapsed="false">
      <c r="A36" s="249" t="n">
        <v>7.9</v>
      </c>
      <c r="B36" s="250"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0"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0"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0"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0"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0"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0"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0"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0"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0"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0"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0" t="n">
        <f aca="false">MIN(B36:L36)</f>
        <v>0</v>
      </c>
      <c r="N36" s="250" t="n">
        <f aca="false">SUMPRODUCT(($M$7:$M$557&gt;M36)*1)+SUMPRODUCT(($M$7:$M$557=M36)*(ROW($M$7:$M$557)&lt;ROW(M36)))+1</f>
        <v>412</v>
      </c>
      <c r="O36" s="250" t="str">
        <f aca="false">IF(M36&gt;=0.13,"★★★ EXCELLENT",IF(M36&gt;=0.12,"★★  GOOD",IF(M36&gt;=0.07,"★  FAIR",IF(M36&gt;=0.025,"⚠  MARGINAL","✗  AVOID"))))</f>
        <v>✗  AVOID</v>
      </c>
    </row>
    <row r="37" customFormat="false" ht="15" hidden="false" customHeight="true" outlineLevel="0" collapsed="false">
      <c r="A37" s="247" t="n">
        <v>8</v>
      </c>
      <c r="B37" s="248"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48"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48"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48"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48"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48"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48"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48"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48"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48"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48"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48" t="n">
        <f aca="false">MIN(B37:L37)</f>
        <v>0</v>
      </c>
      <c r="N37" s="248" t="n">
        <f aca="false">SUMPRODUCT(($M$7:$M$557&gt;M37)*1)+SUMPRODUCT(($M$7:$M$557=M37)*(ROW($M$7:$M$557)&lt;ROW(M37)))+1</f>
        <v>413</v>
      </c>
      <c r="O37" s="248" t="str">
        <f aca="false">IF(M37&gt;=0.13,"★★★ EXCELLENT",IF(M37&gt;=0.12,"★★  GOOD",IF(M37&gt;=0.07,"★  FAIR",IF(M37&gt;=0.025,"⚠  MARGINAL","✗  AVOID"))))</f>
        <v>✗  AVOID</v>
      </c>
    </row>
    <row r="38" customFormat="false" ht="15" hidden="false" customHeight="true" outlineLevel="0" collapsed="false">
      <c r="A38" s="249" t="n">
        <v>8.1</v>
      </c>
      <c r="B38" s="250"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0"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0"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0"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0"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0"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0"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0"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0"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0"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0"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0" t="n">
        <f aca="false">MIN(B38:L38)</f>
        <v>0</v>
      </c>
      <c r="N38" s="250" t="n">
        <f aca="false">SUMPRODUCT(($M$7:$M$557&gt;M38)*1)+SUMPRODUCT(($M$7:$M$557=M38)*(ROW($M$7:$M$557)&lt;ROW(M38)))+1</f>
        <v>414</v>
      </c>
      <c r="O38" s="250" t="str">
        <f aca="false">IF(M38&gt;=0.13,"★★★ EXCELLENT",IF(M38&gt;=0.12,"★★  GOOD",IF(M38&gt;=0.07,"★  FAIR",IF(M38&gt;=0.025,"⚠  MARGINAL","✗  AVOID"))))</f>
        <v>✗  AVOID</v>
      </c>
    </row>
    <row r="39" customFormat="false" ht="15" hidden="false" customHeight="true" outlineLevel="0" collapsed="false">
      <c r="A39" s="247" t="n">
        <v>8.2</v>
      </c>
      <c r="B39" s="248"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48"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48"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48"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48"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48"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48"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48"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48"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48"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48"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48" t="n">
        <f aca="false">MIN(B39:L39)</f>
        <v>0</v>
      </c>
      <c r="N39" s="248" t="n">
        <f aca="false">SUMPRODUCT(($M$7:$M$557&gt;M39)*1)+SUMPRODUCT(($M$7:$M$557=M39)*(ROW($M$7:$M$557)&lt;ROW(M39)))+1</f>
        <v>415</v>
      </c>
      <c r="O39" s="248" t="str">
        <f aca="false">IF(M39&gt;=0.13,"★★★ EXCELLENT",IF(M39&gt;=0.12,"★★  GOOD",IF(M39&gt;=0.07,"★  FAIR",IF(M39&gt;=0.025,"⚠  MARGINAL","✗  AVOID"))))</f>
        <v>✗  AVOID</v>
      </c>
    </row>
    <row r="40" customFormat="false" ht="15" hidden="false" customHeight="true" outlineLevel="0" collapsed="false">
      <c r="A40" s="249" t="n">
        <v>8.3</v>
      </c>
      <c r="B40" s="250"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0"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0"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0"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0"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0"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0"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0"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0"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0"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0"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0" t="n">
        <f aca="false">MIN(B40:L40)</f>
        <v>0</v>
      </c>
      <c r="N40" s="250" t="n">
        <f aca="false">SUMPRODUCT(($M$7:$M$557&gt;M40)*1)+SUMPRODUCT(($M$7:$M$557=M40)*(ROW($M$7:$M$557)&lt;ROW(M40)))+1</f>
        <v>416</v>
      </c>
      <c r="O40" s="250" t="str">
        <f aca="false">IF(M40&gt;=0.13,"★★★ EXCELLENT",IF(M40&gt;=0.12,"★★  GOOD",IF(M40&gt;=0.07,"★  FAIR",IF(M40&gt;=0.025,"⚠  MARGINAL","✗  AVOID"))))</f>
        <v>✗  AVOID</v>
      </c>
    </row>
    <row r="41" customFormat="false" ht="15" hidden="false" customHeight="true" outlineLevel="0" collapsed="false">
      <c r="A41" s="247" t="n">
        <v>8.4</v>
      </c>
      <c r="B41" s="248"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48"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48"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48"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48"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48"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48"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48"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48"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48"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48"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48" t="n">
        <f aca="false">MIN(B41:L41)</f>
        <v>0</v>
      </c>
      <c r="N41" s="248" t="n">
        <f aca="false">SUMPRODUCT(($M$7:$M$557&gt;M41)*1)+SUMPRODUCT(($M$7:$M$557=M41)*(ROW($M$7:$M$557)&lt;ROW(M41)))+1</f>
        <v>417</v>
      </c>
      <c r="O41" s="248" t="str">
        <f aca="false">IF(M41&gt;=0.13,"★★★ EXCELLENT",IF(M41&gt;=0.12,"★★  GOOD",IF(M41&gt;=0.07,"★  FAIR",IF(M41&gt;=0.025,"⚠  MARGINAL","✗  AVOID"))))</f>
        <v>✗  AVOID</v>
      </c>
    </row>
    <row r="42" customFormat="false" ht="15" hidden="false" customHeight="true" outlineLevel="0" collapsed="false">
      <c r="A42" s="249" t="n">
        <v>8.5</v>
      </c>
      <c r="B42" s="250"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0"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0"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0"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0"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0"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0"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0"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0"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0"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0"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0" t="n">
        <f aca="false">MIN(B42:L42)</f>
        <v>0</v>
      </c>
      <c r="N42" s="250" t="n">
        <f aca="false">SUMPRODUCT(($M$7:$M$557&gt;M42)*1)+SUMPRODUCT(($M$7:$M$557=M42)*(ROW($M$7:$M$557)&lt;ROW(M42)))+1</f>
        <v>418</v>
      </c>
      <c r="O42" s="250" t="str">
        <f aca="false">IF(M42&gt;=0.13,"★★★ EXCELLENT",IF(M42&gt;=0.12,"★★  GOOD",IF(M42&gt;=0.07,"★  FAIR",IF(M42&gt;=0.025,"⚠  MARGINAL","✗  AVOID"))))</f>
        <v>✗  AVOID</v>
      </c>
    </row>
    <row r="43" customFormat="false" ht="15" hidden="false" customHeight="true" outlineLevel="0" collapsed="false">
      <c r="A43" s="247" t="n">
        <v>8.6</v>
      </c>
      <c r="B43" s="248"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48"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48"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48"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48"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48"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48"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48"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48"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48"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48"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48" t="n">
        <f aca="false">MIN(B43:L43)</f>
        <v>0</v>
      </c>
      <c r="N43" s="248" t="n">
        <f aca="false">SUMPRODUCT(($M$7:$M$557&gt;M43)*1)+SUMPRODUCT(($M$7:$M$557=M43)*(ROW($M$7:$M$557)&lt;ROW(M43)))+1</f>
        <v>419</v>
      </c>
      <c r="O43" s="248" t="str">
        <f aca="false">IF(M43&gt;=0.13,"★★★ EXCELLENT",IF(M43&gt;=0.12,"★★  GOOD",IF(M43&gt;=0.07,"★  FAIR",IF(M43&gt;=0.025,"⚠  MARGINAL","✗  AVOID"))))</f>
        <v>✗  AVOID</v>
      </c>
    </row>
    <row r="44" customFormat="false" ht="15" hidden="false" customHeight="true" outlineLevel="0" collapsed="false">
      <c r="A44" s="249" t="n">
        <v>8.7</v>
      </c>
      <c r="B44" s="250"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0"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0"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0"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0"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0"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0"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0"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0"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0"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0"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0" t="n">
        <f aca="false">MIN(B44:L44)</f>
        <v>0</v>
      </c>
      <c r="N44" s="250" t="n">
        <f aca="false">SUMPRODUCT(($M$7:$M$557&gt;M44)*1)+SUMPRODUCT(($M$7:$M$557=M44)*(ROW($M$7:$M$557)&lt;ROW(M44)))+1</f>
        <v>420</v>
      </c>
      <c r="O44" s="250" t="str">
        <f aca="false">IF(M44&gt;=0.13,"★★★ EXCELLENT",IF(M44&gt;=0.12,"★★  GOOD",IF(M44&gt;=0.07,"★  FAIR",IF(M44&gt;=0.025,"⚠  MARGINAL","✗  AVOID"))))</f>
        <v>✗  AVOID</v>
      </c>
    </row>
    <row r="45" customFormat="false" ht="15" hidden="false" customHeight="true" outlineLevel="0" collapsed="false">
      <c r="A45" s="247" t="n">
        <v>8.8</v>
      </c>
      <c r="B45" s="248"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48"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48"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48"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48"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48"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48"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48"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48"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48"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48"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48" t="n">
        <f aca="false">MIN(B45:L45)</f>
        <v>0</v>
      </c>
      <c r="N45" s="248" t="n">
        <f aca="false">SUMPRODUCT(($M$7:$M$557&gt;M45)*1)+SUMPRODUCT(($M$7:$M$557=M45)*(ROW($M$7:$M$557)&lt;ROW(M45)))+1</f>
        <v>421</v>
      </c>
      <c r="O45" s="248" t="str">
        <f aca="false">IF(M45&gt;=0.13,"★★★ EXCELLENT",IF(M45&gt;=0.12,"★★  GOOD",IF(M45&gt;=0.07,"★  FAIR",IF(M45&gt;=0.025,"⚠  MARGINAL","✗  AVOID"))))</f>
        <v>✗  AVOID</v>
      </c>
    </row>
    <row r="46" customFormat="false" ht="15" hidden="false" customHeight="true" outlineLevel="0" collapsed="false">
      <c r="A46" s="249" t="n">
        <v>8.9</v>
      </c>
      <c r="B46" s="250"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0"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0"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0"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0"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0"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0"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0"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0"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0"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0"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0" t="n">
        <f aca="false">MIN(B46:L46)</f>
        <v>0</v>
      </c>
      <c r="N46" s="250" t="n">
        <f aca="false">SUMPRODUCT(($M$7:$M$557&gt;M46)*1)+SUMPRODUCT(($M$7:$M$557=M46)*(ROW($M$7:$M$557)&lt;ROW(M46)))+1</f>
        <v>422</v>
      </c>
      <c r="O46" s="250" t="str">
        <f aca="false">IF(M46&gt;=0.13,"★★★ EXCELLENT",IF(M46&gt;=0.12,"★★  GOOD",IF(M46&gt;=0.07,"★  FAIR",IF(M46&gt;=0.025,"⚠  MARGINAL","✗  AVOID"))))</f>
        <v>✗  AVOID</v>
      </c>
    </row>
    <row r="47" customFormat="false" ht="15" hidden="false" customHeight="true" outlineLevel="0" collapsed="false">
      <c r="A47" s="247" t="n">
        <v>9</v>
      </c>
      <c r="B47" s="248"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48"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48"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48"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48"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48"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48"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48"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48"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48"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48"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48" t="n">
        <f aca="false">MIN(B47:L47)</f>
        <v>0</v>
      </c>
      <c r="N47" s="248" t="n">
        <f aca="false">SUMPRODUCT(($M$7:$M$557&gt;M47)*1)+SUMPRODUCT(($M$7:$M$557=M47)*(ROW($M$7:$M$557)&lt;ROW(M47)))+1</f>
        <v>423</v>
      </c>
      <c r="O47" s="248" t="str">
        <f aca="false">IF(M47&gt;=0.13,"★★★ EXCELLENT",IF(M47&gt;=0.12,"★★  GOOD",IF(M47&gt;=0.07,"★  FAIR",IF(M47&gt;=0.025,"⚠  MARGINAL","✗  AVOID"))))</f>
        <v>✗  AVOID</v>
      </c>
    </row>
    <row r="48" customFormat="false" ht="15" hidden="false" customHeight="true" outlineLevel="0" collapsed="false">
      <c r="A48" s="249" t="n">
        <v>9.1</v>
      </c>
      <c r="B48" s="250"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0"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0"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0"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0"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0"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0"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0"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0"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0"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0"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0" t="n">
        <f aca="false">MIN(B48:L48)</f>
        <v>0</v>
      </c>
      <c r="N48" s="250" t="n">
        <f aca="false">SUMPRODUCT(($M$7:$M$557&gt;M48)*1)+SUMPRODUCT(($M$7:$M$557=M48)*(ROW($M$7:$M$557)&lt;ROW(M48)))+1</f>
        <v>424</v>
      </c>
      <c r="O48" s="250" t="str">
        <f aca="false">IF(M48&gt;=0.13,"★★★ EXCELLENT",IF(M48&gt;=0.12,"★★  GOOD",IF(M48&gt;=0.07,"★  FAIR",IF(M48&gt;=0.025,"⚠  MARGINAL","✗  AVOID"))))</f>
        <v>✗  AVOID</v>
      </c>
    </row>
    <row r="49" customFormat="false" ht="15" hidden="false" customHeight="true" outlineLevel="0" collapsed="false">
      <c r="A49" s="247" t="n">
        <v>9.2</v>
      </c>
      <c r="B49" s="248"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48"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48"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48"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48"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48"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48"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48"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48"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48"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48"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48" t="n">
        <f aca="false">MIN(B49:L49)</f>
        <v>0</v>
      </c>
      <c r="N49" s="248" t="n">
        <f aca="false">SUMPRODUCT(($M$7:$M$557&gt;M49)*1)+SUMPRODUCT(($M$7:$M$557=M49)*(ROW($M$7:$M$557)&lt;ROW(M49)))+1</f>
        <v>425</v>
      </c>
      <c r="O49" s="248" t="str">
        <f aca="false">IF(M49&gt;=0.13,"★★★ EXCELLENT",IF(M49&gt;=0.12,"★★  GOOD",IF(M49&gt;=0.07,"★  FAIR",IF(M49&gt;=0.025,"⚠  MARGINAL","✗  AVOID"))))</f>
        <v>✗  AVOID</v>
      </c>
    </row>
    <row r="50" customFormat="false" ht="15" hidden="false" customHeight="true" outlineLevel="0" collapsed="false">
      <c r="A50" s="249" t="n">
        <v>9.3</v>
      </c>
      <c r="B50" s="250"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0"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0"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0"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0"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0"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0"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0"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0"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0"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0"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0" t="n">
        <f aca="false">MIN(B50:L50)</f>
        <v>0</v>
      </c>
      <c r="N50" s="250" t="n">
        <f aca="false">SUMPRODUCT(($M$7:$M$557&gt;M50)*1)+SUMPRODUCT(($M$7:$M$557=M50)*(ROW($M$7:$M$557)&lt;ROW(M50)))+1</f>
        <v>426</v>
      </c>
      <c r="O50" s="250" t="str">
        <f aca="false">IF(M50&gt;=0.13,"★★★ EXCELLENT",IF(M50&gt;=0.12,"★★  GOOD",IF(M50&gt;=0.07,"★  FAIR",IF(M50&gt;=0.025,"⚠  MARGINAL","✗  AVOID"))))</f>
        <v>✗  AVOID</v>
      </c>
    </row>
    <row r="51" customFormat="false" ht="15" hidden="false" customHeight="true" outlineLevel="0" collapsed="false">
      <c r="A51" s="247" t="n">
        <v>9.4</v>
      </c>
      <c r="B51" s="248"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48"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48"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48"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48"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48"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48"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48"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48"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48"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48"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48" t="n">
        <f aca="false">MIN(B51:L51)</f>
        <v>0</v>
      </c>
      <c r="N51" s="248" t="n">
        <f aca="false">SUMPRODUCT(($M$7:$M$557&gt;M51)*1)+SUMPRODUCT(($M$7:$M$557=M51)*(ROW($M$7:$M$557)&lt;ROW(M51)))+1</f>
        <v>427</v>
      </c>
      <c r="O51" s="248" t="str">
        <f aca="false">IF(M51&gt;=0.13,"★★★ EXCELLENT",IF(M51&gt;=0.12,"★★  GOOD",IF(M51&gt;=0.07,"★  FAIR",IF(M51&gt;=0.025,"⚠  MARGINAL","✗  AVOID"))))</f>
        <v>✗  AVOID</v>
      </c>
    </row>
    <row r="52" customFormat="false" ht="15" hidden="false" customHeight="true" outlineLevel="0" collapsed="false">
      <c r="A52" s="249" t="n">
        <v>9.5</v>
      </c>
      <c r="B52" s="250"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0"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0"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0"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0"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0"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0"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0"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0"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0"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0"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0" t="n">
        <f aca="false">MIN(B52:L52)</f>
        <v>0</v>
      </c>
      <c r="N52" s="250" t="n">
        <f aca="false">SUMPRODUCT(($M$7:$M$557&gt;M52)*1)+SUMPRODUCT(($M$7:$M$557=M52)*(ROW($M$7:$M$557)&lt;ROW(M52)))+1</f>
        <v>428</v>
      </c>
      <c r="O52" s="250" t="str">
        <f aca="false">IF(M52&gt;=0.13,"★★★ EXCELLENT",IF(M52&gt;=0.12,"★★  GOOD",IF(M52&gt;=0.07,"★  FAIR",IF(M52&gt;=0.025,"⚠  MARGINAL","✗  AVOID"))))</f>
        <v>✗  AVOID</v>
      </c>
    </row>
    <row r="53" customFormat="false" ht="15" hidden="false" customHeight="true" outlineLevel="0" collapsed="false">
      <c r="A53" s="247" t="n">
        <v>9.6</v>
      </c>
      <c r="B53" s="248"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48"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48"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48"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48"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48"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48"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48"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48"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48"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48"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48" t="n">
        <f aca="false">MIN(B53:L53)</f>
        <v>0</v>
      </c>
      <c r="N53" s="248" t="n">
        <f aca="false">SUMPRODUCT(($M$7:$M$557&gt;M53)*1)+SUMPRODUCT(($M$7:$M$557=M53)*(ROW($M$7:$M$557)&lt;ROW(M53)))+1</f>
        <v>429</v>
      </c>
      <c r="O53" s="248" t="str">
        <f aca="false">IF(M53&gt;=0.13,"★★★ EXCELLENT",IF(M53&gt;=0.12,"★★  GOOD",IF(M53&gt;=0.07,"★  FAIR",IF(M53&gt;=0.025,"⚠  MARGINAL","✗  AVOID"))))</f>
        <v>✗  AVOID</v>
      </c>
    </row>
    <row r="54" customFormat="false" ht="15" hidden="false" customHeight="true" outlineLevel="0" collapsed="false">
      <c r="A54" s="249" t="n">
        <v>9.7</v>
      </c>
      <c r="B54" s="250"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0"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0"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0"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0"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0"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0"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0"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0"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0"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0"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0" t="n">
        <f aca="false">MIN(B54:L54)</f>
        <v>0</v>
      </c>
      <c r="N54" s="250" t="n">
        <f aca="false">SUMPRODUCT(($M$7:$M$557&gt;M54)*1)+SUMPRODUCT(($M$7:$M$557=M54)*(ROW($M$7:$M$557)&lt;ROW(M54)))+1</f>
        <v>430</v>
      </c>
      <c r="O54" s="250" t="str">
        <f aca="false">IF(M54&gt;=0.13,"★★★ EXCELLENT",IF(M54&gt;=0.12,"★★  GOOD",IF(M54&gt;=0.07,"★  FAIR",IF(M54&gt;=0.025,"⚠  MARGINAL","✗  AVOID"))))</f>
        <v>✗  AVOID</v>
      </c>
    </row>
    <row r="55" customFormat="false" ht="15" hidden="false" customHeight="true" outlineLevel="0" collapsed="false">
      <c r="A55" s="247" t="n">
        <v>9.8</v>
      </c>
      <c r="B55" s="248"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48"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48"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48"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48"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48"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48"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48"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48"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48"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48"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48" t="n">
        <f aca="false">MIN(B55:L55)</f>
        <v>0</v>
      </c>
      <c r="N55" s="248" t="n">
        <f aca="false">SUMPRODUCT(($M$7:$M$557&gt;M55)*1)+SUMPRODUCT(($M$7:$M$557=M55)*(ROW($M$7:$M$557)&lt;ROW(M55)))+1</f>
        <v>431</v>
      </c>
      <c r="O55" s="248" t="str">
        <f aca="false">IF(M55&gt;=0.13,"★★★ EXCELLENT",IF(M55&gt;=0.12,"★★  GOOD",IF(M55&gt;=0.07,"★  FAIR",IF(M55&gt;=0.025,"⚠  MARGINAL","✗  AVOID"))))</f>
        <v>✗  AVOID</v>
      </c>
    </row>
    <row r="56" customFormat="false" ht="15" hidden="false" customHeight="true" outlineLevel="0" collapsed="false">
      <c r="A56" s="249" t="n">
        <v>9.9</v>
      </c>
      <c r="B56" s="250"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0"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0"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0"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0"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0"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0"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0"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0"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0"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0"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0" t="n">
        <f aca="false">MIN(B56:L56)</f>
        <v>0</v>
      </c>
      <c r="N56" s="250" t="n">
        <f aca="false">SUMPRODUCT(($M$7:$M$557&gt;M56)*1)+SUMPRODUCT(($M$7:$M$557=M56)*(ROW($M$7:$M$557)&lt;ROW(M56)))+1</f>
        <v>432</v>
      </c>
      <c r="O56" s="250" t="str">
        <f aca="false">IF(M56&gt;=0.13,"★★★ EXCELLENT",IF(M56&gt;=0.12,"★★  GOOD",IF(M56&gt;=0.07,"★  FAIR",IF(M56&gt;=0.025,"⚠  MARGINAL","✗  AVOID"))))</f>
        <v>✗  AVOID</v>
      </c>
    </row>
    <row r="57" customFormat="false" ht="15" hidden="false" customHeight="true" outlineLevel="0" collapsed="false">
      <c r="A57" s="247" t="n">
        <v>10</v>
      </c>
      <c r="B57" s="248"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48"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48"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48"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48"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48"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48"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48"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48"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48"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48"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48" t="n">
        <f aca="false">MIN(B57:L57)</f>
        <v>0</v>
      </c>
      <c r="N57" s="248" t="n">
        <f aca="false">SUMPRODUCT(($M$7:$M$557&gt;M57)*1)+SUMPRODUCT(($M$7:$M$557=M57)*(ROW($M$7:$M$557)&lt;ROW(M57)))+1</f>
        <v>433</v>
      </c>
      <c r="O57" s="248" t="str">
        <f aca="false">IF(M57&gt;=0.13,"★★★ EXCELLENT",IF(M57&gt;=0.12,"★★  GOOD",IF(M57&gt;=0.07,"★  FAIR",IF(M57&gt;=0.025,"⚠  MARGINAL","✗  AVOID"))))</f>
        <v>✗  AVOID</v>
      </c>
    </row>
    <row r="58" customFormat="false" ht="15" hidden="false" customHeight="true" outlineLevel="0" collapsed="false">
      <c r="A58" s="249" t="n">
        <v>10.1</v>
      </c>
      <c r="B58" s="250"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0"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0"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0"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0"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0"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0"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0"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0"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0"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0"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0" t="n">
        <f aca="false">MIN(B58:L58)</f>
        <v>0</v>
      </c>
      <c r="N58" s="250" t="n">
        <f aca="false">SUMPRODUCT(($M$7:$M$557&gt;M58)*1)+SUMPRODUCT(($M$7:$M$557=M58)*(ROW($M$7:$M$557)&lt;ROW(M58)))+1</f>
        <v>434</v>
      </c>
      <c r="O58" s="250" t="str">
        <f aca="false">IF(M58&gt;=0.13,"★★★ EXCELLENT",IF(M58&gt;=0.12,"★★  GOOD",IF(M58&gt;=0.07,"★  FAIR",IF(M58&gt;=0.025,"⚠  MARGINAL","✗  AVOID"))))</f>
        <v>✗  AVOID</v>
      </c>
    </row>
    <row r="59" customFormat="false" ht="15" hidden="false" customHeight="true" outlineLevel="0" collapsed="false">
      <c r="A59" s="247" t="n">
        <v>10.2</v>
      </c>
      <c r="B59" s="248"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48"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48"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48"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48"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48"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48"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48"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48"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48"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48"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48" t="n">
        <f aca="false">MIN(B59:L59)</f>
        <v>0.00105263157894731</v>
      </c>
      <c r="N59" s="248" t="n">
        <f aca="false">SUMPRODUCT(($M$7:$M$557&gt;M59)*1)+SUMPRODUCT(($M$7:$M$557=M59)*(ROW($M$7:$M$557)&lt;ROW(M59)))+1</f>
        <v>380</v>
      </c>
      <c r="O59" s="248" t="str">
        <f aca="false">IF(M59&gt;=0.13,"★★★ EXCELLENT",IF(M59&gt;=0.12,"★★  GOOD",IF(M59&gt;=0.07,"★  FAIR",IF(M59&gt;=0.025,"⚠  MARGINAL","✗  AVOID"))))</f>
        <v>✗  AVOID</v>
      </c>
    </row>
    <row r="60" customFormat="false" ht="15" hidden="false" customHeight="true" outlineLevel="0" collapsed="false">
      <c r="A60" s="249" t="n">
        <v>10.3</v>
      </c>
      <c r="B60" s="250"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0"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0"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0"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0"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0"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0"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0"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0"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0"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0"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0" t="n">
        <f aca="false">MIN(B60:L60)</f>
        <v>0.00596491228070184</v>
      </c>
      <c r="N60" s="250" t="n">
        <f aca="false">SUMPRODUCT(($M$7:$M$557&gt;M60)*1)+SUMPRODUCT(($M$7:$M$557=M60)*(ROW($M$7:$M$557)&lt;ROW(M60)))+1</f>
        <v>364</v>
      </c>
      <c r="O60" s="250" t="str">
        <f aca="false">IF(M60&gt;=0.13,"★★★ EXCELLENT",IF(M60&gt;=0.12,"★★  GOOD",IF(M60&gt;=0.07,"★  FAIR",IF(M60&gt;=0.025,"⚠  MARGINAL","✗  AVOID"))))</f>
        <v>✗  AVOID</v>
      </c>
    </row>
    <row r="61" customFormat="false" ht="15" hidden="false" customHeight="true" outlineLevel="0" collapsed="false">
      <c r="A61" s="247" t="n">
        <v>10.4</v>
      </c>
      <c r="B61" s="248"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48"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48"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48"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48"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48"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48"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48"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48"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48"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48"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48" t="n">
        <f aca="false">MIN(B61:L61)</f>
        <v>0.0108771929824562</v>
      </c>
      <c r="N61" s="248" t="n">
        <f aca="false">SUMPRODUCT(($M$7:$M$557&gt;M61)*1)+SUMPRODUCT(($M$7:$M$557=M61)*(ROW($M$7:$M$557)&lt;ROW(M61)))+1</f>
        <v>350</v>
      </c>
      <c r="O61" s="248" t="str">
        <f aca="false">IF(M61&gt;=0.13,"★★★ EXCELLENT",IF(M61&gt;=0.12,"★★  GOOD",IF(M61&gt;=0.07,"★  FAIR",IF(M61&gt;=0.025,"⚠  MARGINAL","✗  AVOID"))))</f>
        <v>✗  AVOID</v>
      </c>
    </row>
    <row r="62" customFormat="false" ht="15" hidden="false" customHeight="true" outlineLevel="0" collapsed="false">
      <c r="A62" s="249" t="n">
        <v>10.5</v>
      </c>
      <c r="B62" s="250"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0"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0"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0"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0"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0"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0"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0"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0"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0"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0"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0" t="n">
        <f aca="false">MIN(B62:L62)</f>
        <v>0.0157894736842106</v>
      </c>
      <c r="N62" s="250" t="n">
        <f aca="false">SUMPRODUCT(($M$7:$M$557&gt;M62)*1)+SUMPRODUCT(($M$7:$M$557=M62)*(ROW($M$7:$M$557)&lt;ROW(M62)))+1</f>
        <v>334</v>
      </c>
      <c r="O62" s="250" t="str">
        <f aca="false">IF(M62&gt;=0.13,"★★★ EXCELLENT",IF(M62&gt;=0.12,"★★  GOOD",IF(M62&gt;=0.07,"★  FAIR",IF(M62&gt;=0.025,"⚠  MARGINAL","✗  AVOID"))))</f>
        <v>✗  AVOID</v>
      </c>
    </row>
    <row r="63" customFormat="false" ht="15" hidden="false" customHeight="true" outlineLevel="0" collapsed="false">
      <c r="A63" s="247" t="n">
        <v>10.6</v>
      </c>
      <c r="B63" s="248"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48"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48"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48"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48"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48"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48"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48"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48"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48"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48"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48" t="n">
        <f aca="false">MIN(B63:L63)</f>
        <v>0.0207017543859649</v>
      </c>
      <c r="N63" s="248" t="n">
        <f aca="false">SUMPRODUCT(($M$7:$M$557&gt;M63)*1)+SUMPRODUCT(($M$7:$M$557=M63)*(ROW($M$7:$M$557)&lt;ROW(M63)))+1</f>
        <v>320</v>
      </c>
      <c r="O63" s="248" t="str">
        <f aca="false">IF(M63&gt;=0.13,"★★★ EXCELLENT",IF(M63&gt;=0.12,"★★  GOOD",IF(M63&gt;=0.07,"★  FAIR",IF(M63&gt;=0.025,"⚠  MARGINAL","✗  AVOID"))))</f>
        <v>✗  AVOID</v>
      </c>
    </row>
    <row r="64" customFormat="false" ht="15" hidden="false" customHeight="true" outlineLevel="0" collapsed="false">
      <c r="A64" s="249" t="n">
        <v>10.7</v>
      </c>
      <c r="B64" s="250"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0"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0"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0"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0"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0"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0"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0"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0"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0"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0"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0" t="n">
        <f aca="false">MIN(B64:L64)</f>
        <v>0.0256140350877192</v>
      </c>
      <c r="N64" s="250" t="n">
        <f aca="false">SUMPRODUCT(($M$7:$M$557&gt;M64)*1)+SUMPRODUCT(($M$7:$M$557=M64)*(ROW($M$7:$M$557)&lt;ROW(M64)))+1</f>
        <v>306</v>
      </c>
      <c r="O64" s="250" t="str">
        <f aca="false">IF(M64&gt;=0.13,"★★★ EXCELLENT",IF(M64&gt;=0.12,"★★  GOOD",IF(M64&gt;=0.07,"★  FAIR",IF(M64&gt;=0.025,"⚠  MARGINAL","✗  AVOID"))))</f>
        <v>⚠  MARGINAL</v>
      </c>
    </row>
    <row r="65" customFormat="false" ht="15" hidden="false" customHeight="true" outlineLevel="0" collapsed="false">
      <c r="A65" s="247" t="n">
        <v>10.8</v>
      </c>
      <c r="B65" s="248"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48"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48"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48"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48"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48"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48"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48"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48"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48"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48"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48" t="n">
        <f aca="false">MIN(B65:L65)</f>
        <v>0.0305263157894737</v>
      </c>
      <c r="N65" s="248" t="n">
        <f aca="false">SUMPRODUCT(($M$7:$M$557&gt;M65)*1)+SUMPRODUCT(($M$7:$M$557=M65)*(ROW($M$7:$M$557)&lt;ROW(M65)))+1</f>
        <v>291</v>
      </c>
      <c r="O65" s="248" t="str">
        <f aca="false">IF(M65&gt;=0.13,"★★★ EXCELLENT",IF(M65&gt;=0.12,"★★  GOOD",IF(M65&gt;=0.07,"★  FAIR",IF(M65&gt;=0.025,"⚠  MARGINAL","✗  AVOID"))))</f>
        <v>⚠  MARGINAL</v>
      </c>
    </row>
    <row r="66" customFormat="false" ht="15" hidden="false" customHeight="true" outlineLevel="0" collapsed="false">
      <c r="A66" s="249" t="n">
        <v>10.9</v>
      </c>
      <c r="B66" s="250"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0"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0"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0"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0"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0"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0"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0"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0"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0"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0"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0" t="n">
        <f aca="false">MIN(B66:L66)</f>
        <v>0.0354385964912281</v>
      </c>
      <c r="N66" s="250" t="n">
        <f aca="false">SUMPRODUCT(($M$7:$M$557&gt;M66)*1)+SUMPRODUCT(($M$7:$M$557=M66)*(ROW($M$7:$M$557)&lt;ROW(M66)))+1</f>
        <v>276</v>
      </c>
      <c r="O66" s="250" t="str">
        <f aca="false">IF(M66&gt;=0.13,"★★★ EXCELLENT",IF(M66&gt;=0.12,"★★  GOOD",IF(M66&gt;=0.07,"★  FAIR",IF(M66&gt;=0.025,"⚠  MARGINAL","✗  AVOID"))))</f>
        <v>⚠  MARGINAL</v>
      </c>
    </row>
    <row r="67" customFormat="false" ht="15" hidden="false" customHeight="true" outlineLevel="0" collapsed="false">
      <c r="A67" s="247" t="n">
        <v>11</v>
      </c>
      <c r="B67" s="248"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48"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48"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48"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48"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48"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48"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48"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48"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48"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48"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48" t="n">
        <f aca="false">MIN(B67:L67)</f>
        <v>0.0403508771929825</v>
      </c>
      <c r="N67" s="248" t="n">
        <f aca="false">SUMPRODUCT(($M$7:$M$557&gt;M67)*1)+SUMPRODUCT(($M$7:$M$557=M67)*(ROW($M$7:$M$557)&lt;ROW(M67)))+1</f>
        <v>261</v>
      </c>
      <c r="O67" s="248" t="str">
        <f aca="false">IF(M67&gt;=0.13,"★★★ EXCELLENT",IF(M67&gt;=0.12,"★★  GOOD",IF(M67&gt;=0.07,"★  FAIR",IF(M67&gt;=0.025,"⚠  MARGINAL","✗  AVOID"))))</f>
        <v>⚠  MARGINAL</v>
      </c>
    </row>
    <row r="68" customFormat="false" ht="15" hidden="false" customHeight="true" outlineLevel="0" collapsed="false">
      <c r="A68" s="249" t="n">
        <v>11.1</v>
      </c>
      <c r="B68" s="250"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0"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0"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0"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0"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0"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0"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0"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0"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0"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0"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0" t="n">
        <f aca="false">MIN(B68:L68)</f>
        <v>0.0452631578947369</v>
      </c>
      <c r="N68" s="250" t="n">
        <f aca="false">SUMPRODUCT(($M$7:$M$557&gt;M68)*1)+SUMPRODUCT(($M$7:$M$557=M68)*(ROW($M$7:$M$557)&lt;ROW(M68)))+1</f>
        <v>246</v>
      </c>
      <c r="O68" s="250" t="str">
        <f aca="false">IF(M68&gt;=0.13,"★★★ EXCELLENT",IF(M68&gt;=0.12,"★★  GOOD",IF(M68&gt;=0.07,"★  FAIR",IF(M68&gt;=0.025,"⚠  MARGINAL","✗  AVOID"))))</f>
        <v>⚠  MARGINAL</v>
      </c>
    </row>
    <row r="69" customFormat="false" ht="15" hidden="false" customHeight="true" outlineLevel="0" collapsed="false">
      <c r="A69" s="247" t="n">
        <v>11.2</v>
      </c>
      <c r="B69" s="248"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48"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48"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48"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48"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48"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48"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48"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48"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48"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48"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48" t="n">
        <f aca="false">MIN(B69:L69)</f>
        <v>0.0501754385964912</v>
      </c>
      <c r="N69" s="248" t="n">
        <f aca="false">SUMPRODUCT(($M$7:$M$557&gt;M69)*1)+SUMPRODUCT(($M$7:$M$557=M69)*(ROW($M$7:$M$557)&lt;ROW(M69)))+1</f>
        <v>232</v>
      </c>
      <c r="O69" s="248" t="str">
        <f aca="false">IF(M69&gt;=0.13,"★★★ EXCELLENT",IF(M69&gt;=0.12,"★★  GOOD",IF(M69&gt;=0.07,"★  FAIR",IF(M69&gt;=0.025,"⚠  MARGINAL","✗  AVOID"))))</f>
        <v>⚠  MARGINAL</v>
      </c>
    </row>
    <row r="70" customFormat="false" ht="15" hidden="false" customHeight="true" outlineLevel="0" collapsed="false">
      <c r="A70" s="249" t="n">
        <v>11.3</v>
      </c>
      <c r="B70" s="250"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0"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0"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0"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0"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0"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0"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0"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0"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0"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0"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0" t="n">
        <f aca="false">MIN(B70:L70)</f>
        <v>0.0550877192982456</v>
      </c>
      <c r="N70" s="250" t="n">
        <f aca="false">SUMPRODUCT(($M$7:$M$557&gt;M70)*1)+SUMPRODUCT(($M$7:$M$557=M70)*(ROW($M$7:$M$557)&lt;ROW(M70)))+1</f>
        <v>217</v>
      </c>
      <c r="O70" s="250" t="str">
        <f aca="false">IF(M70&gt;=0.13,"★★★ EXCELLENT",IF(M70&gt;=0.12,"★★  GOOD",IF(M70&gt;=0.07,"★  FAIR",IF(M70&gt;=0.025,"⚠  MARGINAL","✗  AVOID"))))</f>
        <v>⚠  MARGINAL</v>
      </c>
    </row>
    <row r="71" customFormat="false" ht="15" hidden="false" customHeight="true" outlineLevel="0" collapsed="false">
      <c r="A71" s="247" t="n">
        <v>11.4</v>
      </c>
      <c r="B71" s="248"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48"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48"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48"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48"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48"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48"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48"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48"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48"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48"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48" t="n">
        <f aca="false">MIN(B71:L71)</f>
        <v>0.0599999999999999</v>
      </c>
      <c r="N71" s="248" t="n">
        <f aca="false">SUMPRODUCT(($M$7:$M$557&gt;M71)*1)+SUMPRODUCT(($M$7:$M$557=M71)*(ROW($M$7:$M$557)&lt;ROW(M71)))+1</f>
        <v>202</v>
      </c>
      <c r="O71" s="248" t="str">
        <f aca="false">IF(M71&gt;=0.13,"★★★ EXCELLENT",IF(M71&gt;=0.12,"★★  GOOD",IF(M71&gt;=0.07,"★  FAIR",IF(M71&gt;=0.025,"⚠  MARGINAL","✗  AVOID"))))</f>
        <v>⚠  MARGINAL</v>
      </c>
    </row>
    <row r="72" customFormat="false" ht="15" hidden="false" customHeight="true" outlineLevel="0" collapsed="false">
      <c r="A72" s="249" t="n">
        <v>11.5</v>
      </c>
      <c r="B72" s="250"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0"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0"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0"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0"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0"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0"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0"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0"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0"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0"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0" t="n">
        <f aca="false">MIN(B72:L72)</f>
        <v>0.0649122807017544</v>
      </c>
      <c r="N72" s="250" t="n">
        <f aca="false">SUMPRODUCT(($M$7:$M$557&gt;M72)*1)+SUMPRODUCT(($M$7:$M$557=M72)*(ROW($M$7:$M$557)&lt;ROW(M72)))+1</f>
        <v>187</v>
      </c>
      <c r="O72" s="250" t="str">
        <f aca="false">IF(M72&gt;=0.13,"★★★ EXCELLENT",IF(M72&gt;=0.12,"★★  GOOD",IF(M72&gt;=0.07,"★  FAIR",IF(M72&gt;=0.025,"⚠  MARGINAL","✗  AVOID"))))</f>
        <v>⚠  MARGINAL</v>
      </c>
    </row>
    <row r="73" customFormat="false" ht="15" hidden="false" customHeight="true" outlineLevel="0" collapsed="false">
      <c r="A73" s="247" t="n">
        <v>11.6</v>
      </c>
      <c r="B73" s="248"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48"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48"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48"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48"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48"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48"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48"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48"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48"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48"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48" t="n">
        <f aca="false">MIN(B73:L73)</f>
        <v>0.0698245614035088</v>
      </c>
      <c r="N73" s="248" t="n">
        <f aca="false">SUMPRODUCT(($M$7:$M$557&gt;M73)*1)+SUMPRODUCT(($M$7:$M$557=M73)*(ROW($M$7:$M$557)&lt;ROW(M73)))+1</f>
        <v>173</v>
      </c>
      <c r="O73" s="248" t="str">
        <f aca="false">IF(M73&gt;=0.13,"★★★ EXCELLENT",IF(M73&gt;=0.12,"★★  GOOD",IF(M73&gt;=0.07,"★  FAIR",IF(M73&gt;=0.025,"⚠  MARGINAL","✗  AVOID"))))</f>
        <v>⚠  MARGINAL</v>
      </c>
    </row>
    <row r="74" customFormat="false" ht="15" hidden="false" customHeight="true" outlineLevel="0" collapsed="false">
      <c r="A74" s="249" t="n">
        <v>11.7</v>
      </c>
      <c r="B74" s="250"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0"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0"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0"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0"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0"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0"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0"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0"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0"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0"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0" t="n">
        <f aca="false">MIN(B74:L74)</f>
        <v>0.0747368421052631</v>
      </c>
      <c r="N74" s="250" t="n">
        <f aca="false">SUMPRODUCT(($M$7:$M$557&gt;M74)*1)+SUMPRODUCT(($M$7:$M$557=M74)*(ROW($M$7:$M$557)&lt;ROW(M74)))+1</f>
        <v>158</v>
      </c>
      <c r="O74" s="250" t="str">
        <f aca="false">IF(M74&gt;=0.13,"★★★ EXCELLENT",IF(M74&gt;=0.12,"★★  GOOD",IF(M74&gt;=0.07,"★  FAIR",IF(M74&gt;=0.025,"⚠  MARGINAL","✗  AVOID"))))</f>
        <v>★  FAIR</v>
      </c>
    </row>
    <row r="75" customFormat="false" ht="15" hidden="false" customHeight="true" outlineLevel="0" collapsed="false">
      <c r="A75" s="247" t="n">
        <v>11.8</v>
      </c>
      <c r="B75" s="248"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48"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48"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48"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48"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48"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48"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48"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48"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48"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48"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48" t="n">
        <f aca="false">MIN(B75:L75)</f>
        <v>0.0796491228070176</v>
      </c>
      <c r="N75" s="248" t="n">
        <f aca="false">SUMPRODUCT(($M$7:$M$557&gt;M75)*1)+SUMPRODUCT(($M$7:$M$557=M75)*(ROW($M$7:$M$557)&lt;ROW(M75)))+1</f>
        <v>144</v>
      </c>
      <c r="O75" s="248" t="str">
        <f aca="false">IF(M75&gt;=0.13,"★★★ EXCELLENT",IF(M75&gt;=0.12,"★★  GOOD",IF(M75&gt;=0.07,"★  FAIR",IF(M75&gt;=0.025,"⚠  MARGINAL","✗  AVOID"))))</f>
        <v>★  FAIR</v>
      </c>
    </row>
    <row r="76" customFormat="false" ht="15" hidden="false" customHeight="true" outlineLevel="0" collapsed="false">
      <c r="A76" s="249" t="n">
        <v>11.9</v>
      </c>
      <c r="B76" s="250"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0"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0"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0"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0"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0"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0"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0"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0"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0"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0"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0" t="n">
        <f aca="false">MIN(B76:L76)</f>
        <v>0.084561403508772</v>
      </c>
      <c r="N76" s="250" t="n">
        <f aca="false">SUMPRODUCT(($M$7:$M$557&gt;M76)*1)+SUMPRODUCT(($M$7:$M$557=M76)*(ROW($M$7:$M$557)&lt;ROW(M76)))+1</f>
        <v>128</v>
      </c>
      <c r="O76" s="250" t="str">
        <f aca="false">IF(M76&gt;=0.13,"★★★ EXCELLENT",IF(M76&gt;=0.12,"★★  GOOD",IF(M76&gt;=0.07,"★  FAIR",IF(M76&gt;=0.025,"⚠  MARGINAL","✗  AVOID"))))</f>
        <v>★  FAIR</v>
      </c>
    </row>
    <row r="77" customFormat="false" ht="15" hidden="false" customHeight="true" outlineLevel="0" collapsed="false">
      <c r="A77" s="247" t="n">
        <v>12</v>
      </c>
      <c r="B77" s="248"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48"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48"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48"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48"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48"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48"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48"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48"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48"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48"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48" t="n">
        <f aca="false">MIN(B77:L77)</f>
        <v>0.0894736842105263</v>
      </c>
      <c r="N77" s="248" t="n">
        <f aca="false">SUMPRODUCT(($M$7:$M$557&gt;M77)*1)+SUMPRODUCT(($M$7:$M$557=M77)*(ROW($M$7:$M$557)&lt;ROW(M77)))+1</f>
        <v>114</v>
      </c>
      <c r="O77" s="248" t="str">
        <f aca="false">IF(M77&gt;=0.13,"★★★ EXCELLENT",IF(M77&gt;=0.12,"★★  GOOD",IF(M77&gt;=0.07,"★  FAIR",IF(M77&gt;=0.025,"⚠  MARGINAL","✗  AVOID"))))</f>
        <v>★  FAIR</v>
      </c>
    </row>
    <row r="78" customFormat="false" ht="15" hidden="false" customHeight="true" outlineLevel="0" collapsed="false">
      <c r="A78" s="249" t="n">
        <v>12.1</v>
      </c>
      <c r="B78" s="250"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0"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0"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0"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0"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0"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0"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0"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0"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0"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0"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0" t="n">
        <f aca="false">MIN(B78:L78)</f>
        <v>0.0943859649122807</v>
      </c>
      <c r="N78" s="250" t="n">
        <f aca="false">SUMPRODUCT(($M$7:$M$557&gt;M78)*1)+SUMPRODUCT(($M$7:$M$557=M78)*(ROW($M$7:$M$557)&lt;ROW(M78)))+1</f>
        <v>100</v>
      </c>
      <c r="O78" s="250" t="str">
        <f aca="false">IF(M78&gt;=0.13,"★★★ EXCELLENT",IF(M78&gt;=0.12,"★★  GOOD",IF(M78&gt;=0.07,"★  FAIR",IF(M78&gt;=0.025,"⚠  MARGINAL","✗  AVOID"))))</f>
        <v>★  FAIR</v>
      </c>
    </row>
    <row r="79" customFormat="false" ht="15" hidden="false" customHeight="true" outlineLevel="0" collapsed="false">
      <c r="A79" s="247" t="n">
        <v>12.2</v>
      </c>
      <c r="B79" s="248"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48"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48"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48"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48"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48"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48"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48"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48"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48"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48"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48" t="n">
        <f aca="false">MIN(B79:L79)</f>
        <v>0.099298245614035</v>
      </c>
      <c r="N79" s="248" t="n">
        <f aca="false">SUMPRODUCT(($M$7:$M$557&gt;M79)*1)+SUMPRODUCT(($M$7:$M$557=M79)*(ROW($M$7:$M$557)&lt;ROW(M79)))+1</f>
        <v>89</v>
      </c>
      <c r="O79" s="248" t="str">
        <f aca="false">IF(M79&gt;=0.13,"★★★ EXCELLENT",IF(M79&gt;=0.12,"★★  GOOD",IF(M79&gt;=0.07,"★  FAIR",IF(M79&gt;=0.025,"⚠  MARGINAL","✗  AVOID"))))</f>
        <v>★  FAIR</v>
      </c>
    </row>
    <row r="80" customFormat="false" ht="15" hidden="false" customHeight="true" outlineLevel="0" collapsed="false">
      <c r="A80" s="249" t="n">
        <v>12.3</v>
      </c>
      <c r="B80" s="250"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0"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0"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0"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0"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0"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0"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0"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0"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0"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0"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0" t="n">
        <f aca="false">MIN(B80:L80)</f>
        <v>0.10421052631579</v>
      </c>
      <c r="N80" s="250" t="n">
        <f aca="false">SUMPRODUCT(($M$7:$M$557&gt;M80)*1)+SUMPRODUCT(($M$7:$M$557=M80)*(ROW($M$7:$M$557)&lt;ROW(M80)))+1</f>
        <v>75</v>
      </c>
      <c r="O80" s="250" t="str">
        <f aca="false">IF(M80&gt;=0.13,"★★★ EXCELLENT",IF(M80&gt;=0.12,"★★  GOOD",IF(M80&gt;=0.07,"★  FAIR",IF(M80&gt;=0.025,"⚠  MARGINAL","✗  AVOID"))))</f>
        <v>★  FAIR</v>
      </c>
    </row>
    <row r="81" customFormat="false" ht="15" hidden="false" customHeight="true" outlineLevel="0" collapsed="false">
      <c r="A81" s="247" t="n">
        <v>12.4</v>
      </c>
      <c r="B81" s="248"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48"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48"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48"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48"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48"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48"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48"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48"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48"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48"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48" t="n">
        <f aca="false">MIN(B81:L81)</f>
        <v>0.109122807017544</v>
      </c>
      <c r="N81" s="248" t="n">
        <f aca="false">SUMPRODUCT(($M$7:$M$557&gt;M81)*1)+SUMPRODUCT(($M$7:$M$557=M81)*(ROW($M$7:$M$557)&lt;ROW(M81)))+1</f>
        <v>65</v>
      </c>
      <c r="O81" s="248" t="str">
        <f aca="false">IF(M81&gt;=0.13,"★★★ EXCELLENT",IF(M81&gt;=0.12,"★★  GOOD",IF(M81&gt;=0.07,"★  FAIR",IF(M81&gt;=0.025,"⚠  MARGINAL","✗  AVOID"))))</f>
        <v>★  FAIR</v>
      </c>
    </row>
    <row r="82" customFormat="false" ht="15" hidden="false" customHeight="true" outlineLevel="0" collapsed="false">
      <c r="A82" s="249" t="n">
        <v>12.5</v>
      </c>
      <c r="B82" s="250"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0"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0"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0"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0"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0"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0"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0"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0"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0"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0"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0" t="n">
        <f aca="false">MIN(B82:L82)</f>
        <v>0.114035087719298</v>
      </c>
      <c r="N82" s="250" t="n">
        <f aca="false">SUMPRODUCT(($M$7:$M$557&gt;M82)*1)+SUMPRODUCT(($M$7:$M$557=M82)*(ROW($M$7:$M$557)&lt;ROW(M82)))+1</f>
        <v>51</v>
      </c>
      <c r="O82" s="250" t="str">
        <f aca="false">IF(M82&gt;=0.13,"★★★ EXCELLENT",IF(M82&gt;=0.12,"★★  GOOD",IF(M82&gt;=0.07,"★  FAIR",IF(M82&gt;=0.025,"⚠  MARGINAL","✗  AVOID"))))</f>
        <v>★  FAIR</v>
      </c>
    </row>
    <row r="83" customFormat="false" ht="15" hidden="false" customHeight="true" outlineLevel="0" collapsed="false">
      <c r="A83" s="247" t="n">
        <v>12.6</v>
      </c>
      <c r="B83" s="248"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48"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48"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48"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48"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48"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48"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48"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48"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48"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48"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48" t="n">
        <f aca="false">MIN(B83:L83)</f>
        <v>0.118947368421053</v>
      </c>
      <c r="N83" s="248" t="n">
        <f aca="false">SUMPRODUCT(($M$7:$M$557&gt;M83)*1)+SUMPRODUCT(($M$7:$M$557=M83)*(ROW($M$7:$M$557)&lt;ROW(M83)))+1</f>
        <v>42</v>
      </c>
      <c r="O83" s="248" t="str">
        <f aca="false">IF(M83&gt;=0.13,"★★★ EXCELLENT",IF(M83&gt;=0.12,"★★  GOOD",IF(M83&gt;=0.07,"★  FAIR",IF(M83&gt;=0.025,"⚠  MARGINAL","✗  AVOID"))))</f>
        <v>★  FAIR</v>
      </c>
    </row>
    <row r="84" customFormat="false" ht="15" hidden="false" customHeight="true" outlineLevel="0" collapsed="false">
      <c r="A84" s="249" t="n">
        <v>12.7</v>
      </c>
      <c r="B84" s="250"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0"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0"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0"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0"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0"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0"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0"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0"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0"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0"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0" t="n">
        <f aca="false">MIN(B84:L84)</f>
        <v>0.123859649122807</v>
      </c>
      <c r="N84" s="250" t="n">
        <f aca="false">SUMPRODUCT(($M$7:$M$557&gt;M84)*1)+SUMPRODUCT(($M$7:$M$557=M84)*(ROW($M$7:$M$557)&lt;ROW(M84)))+1</f>
        <v>31</v>
      </c>
      <c r="O84" s="250" t="str">
        <f aca="false">IF(M84&gt;=0.13,"★★★ EXCELLENT",IF(M84&gt;=0.12,"★★  GOOD",IF(M84&gt;=0.07,"★  FAIR",IF(M84&gt;=0.025,"⚠  MARGINAL","✗  AVOID"))))</f>
        <v>★★  GOOD</v>
      </c>
    </row>
    <row r="85" customFormat="false" ht="15" hidden="false" customHeight="true" outlineLevel="0" collapsed="false">
      <c r="A85" s="247" t="n">
        <v>12.8</v>
      </c>
      <c r="B85" s="248"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48"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48"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48"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48"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48"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48"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48"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48"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48"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48"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48" t="n">
        <f aca="false">MIN(B85:L85)</f>
        <v>0.128771929824561</v>
      </c>
      <c r="N85" s="248" t="n">
        <f aca="false">SUMPRODUCT(($M$7:$M$557&gt;M85)*1)+SUMPRODUCT(($M$7:$M$557=M85)*(ROW($M$7:$M$557)&lt;ROW(M85)))+1</f>
        <v>24</v>
      </c>
      <c r="O85" s="248" t="str">
        <f aca="false">IF(M85&gt;=0.13,"★★★ EXCELLENT",IF(M85&gt;=0.12,"★★  GOOD",IF(M85&gt;=0.07,"★  FAIR",IF(M85&gt;=0.025,"⚠  MARGINAL","✗  AVOID"))))</f>
        <v>★★  GOOD</v>
      </c>
    </row>
    <row r="86" customFormat="false" ht="15" hidden="false" customHeight="true" outlineLevel="0" collapsed="false">
      <c r="A86" s="249" t="n">
        <v>12.9</v>
      </c>
      <c r="B86" s="250"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0"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0"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0"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0"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0"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0"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0"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0"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0"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0"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0" t="n">
        <f aca="false">MIN(B86:L86)</f>
        <v>0.133684210526316</v>
      </c>
      <c r="N86" s="250" t="n">
        <f aca="false">SUMPRODUCT(($M$7:$M$557&gt;M86)*1)+SUMPRODUCT(($M$7:$M$557=M86)*(ROW($M$7:$M$557)&lt;ROW(M86)))+1</f>
        <v>16</v>
      </c>
      <c r="O86" s="250" t="str">
        <f aca="false">IF(M86&gt;=0.13,"★★★ EXCELLENT",IF(M86&gt;=0.12,"★★  GOOD",IF(M86&gt;=0.07,"★  FAIR",IF(M86&gt;=0.025,"⚠  MARGINAL","✗  AVOID"))))</f>
        <v>★★★ EXCELLENT</v>
      </c>
    </row>
    <row r="87" customFormat="false" ht="15" hidden="false" customHeight="true" outlineLevel="0" collapsed="false">
      <c r="A87" s="247" t="n">
        <v>13</v>
      </c>
      <c r="B87" s="248"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48"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48"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48"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48"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48"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48"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48"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48"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48"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48"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48" t="n">
        <f aca="false">MIN(B87:L87)</f>
        <v>0.13859649122807</v>
      </c>
      <c r="N87" s="248" t="n">
        <f aca="false">SUMPRODUCT(($M$7:$M$557&gt;M87)*1)+SUMPRODUCT(($M$7:$M$557=M87)*(ROW($M$7:$M$557)&lt;ROW(M87)))+1</f>
        <v>11</v>
      </c>
      <c r="O87" s="248" t="str">
        <f aca="false">IF(M87&gt;=0.13,"★★★ EXCELLENT",IF(M87&gt;=0.12,"★★  GOOD",IF(M87&gt;=0.07,"★  FAIR",IF(M87&gt;=0.025,"⚠  MARGINAL","✗  AVOID"))))</f>
        <v>★★★ EXCELLENT</v>
      </c>
    </row>
    <row r="88" customFormat="false" ht="15" hidden="false" customHeight="true" outlineLevel="0" collapsed="false">
      <c r="A88" s="249" t="n">
        <v>13.1</v>
      </c>
      <c r="B88" s="250"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0"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0"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0"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0"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0"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0"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0"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0"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0"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0"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0" t="n">
        <f aca="false">MIN(B88:L88)</f>
        <v>0.143508771929825</v>
      </c>
      <c r="N88" s="250" t="n">
        <f aca="false">SUMPRODUCT(($M$7:$M$557&gt;M88)*1)+SUMPRODUCT(($M$7:$M$557=M88)*(ROW($M$7:$M$557)&lt;ROW(M88)))+1</f>
        <v>6</v>
      </c>
      <c r="O88" s="250" t="str">
        <f aca="false">IF(M88&gt;=0.13,"★★★ EXCELLENT",IF(M88&gt;=0.12,"★★  GOOD",IF(M88&gt;=0.07,"★  FAIR",IF(M88&gt;=0.025,"⚠  MARGINAL","✗  AVOID"))))</f>
        <v>★★★ EXCELLENT</v>
      </c>
    </row>
    <row r="89" customFormat="false" ht="15" hidden="false" customHeight="true" outlineLevel="0" collapsed="false">
      <c r="A89" s="247" t="n">
        <v>13.2</v>
      </c>
      <c r="B89" s="248"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48"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48"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48"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48"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48"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48"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48"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48"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48"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48"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48" t="n">
        <f aca="false">MIN(B89:L89)</f>
        <v>0.148421052631579</v>
      </c>
      <c r="N89" s="248" t="n">
        <f aca="false">SUMPRODUCT(($M$7:$M$557&gt;M89)*1)+SUMPRODUCT(($M$7:$M$557=M89)*(ROW($M$7:$M$557)&lt;ROW(M89)))+1</f>
        <v>3</v>
      </c>
      <c r="O89" s="248" t="str">
        <f aca="false">IF(M89&gt;=0.13,"★★★ EXCELLENT",IF(M89&gt;=0.12,"★★  GOOD",IF(M89&gt;=0.07,"★  FAIR",IF(M89&gt;=0.025,"⚠  MARGINAL","✗  AVOID"))))</f>
        <v>★★★ EXCELLENT</v>
      </c>
    </row>
    <row r="90" customFormat="false" ht="15" hidden="false" customHeight="true" outlineLevel="0" collapsed="false">
      <c r="A90" s="249" t="n">
        <v>13.3</v>
      </c>
      <c r="B90" s="250"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0"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0"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0"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0"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0"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0"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0"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0"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0"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0"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0" t="n">
        <f aca="false">MIN(B90:L90)</f>
        <v>0.153333333333333</v>
      </c>
      <c r="N90" s="250" t="n">
        <f aca="false">SUMPRODUCT(($M$7:$M$557&gt;M90)*1)+SUMPRODUCT(($M$7:$M$557=M90)*(ROW($M$7:$M$557)&lt;ROW(M90)))+1</f>
        <v>1</v>
      </c>
      <c r="O90" s="250" t="str">
        <f aca="false">IF(M90&gt;=0.13,"★★★ EXCELLENT",IF(M90&gt;=0.12,"★★  GOOD",IF(M90&gt;=0.07,"★  FAIR",IF(M90&gt;=0.025,"⚠  MARGINAL","✗  AVOID"))))</f>
        <v>★★★ EXCELLENT</v>
      </c>
    </row>
    <row r="91" customFormat="false" ht="15" hidden="false" customHeight="true" outlineLevel="0" collapsed="false">
      <c r="A91" s="247" t="n">
        <v>13.4</v>
      </c>
      <c r="B91" s="248"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48"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48"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48"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48"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48"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48"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48"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48"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48"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48"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48" t="n">
        <f aca="false">MIN(B91:L91)</f>
        <v>0.15059649122807</v>
      </c>
      <c r="N91" s="248" t="n">
        <f aca="false">SUMPRODUCT(($M$7:$M$557&gt;M91)*1)+SUMPRODUCT(($M$7:$M$557=M91)*(ROW($M$7:$M$557)&lt;ROW(M91)))+1</f>
        <v>2</v>
      </c>
      <c r="O91" s="248" t="str">
        <f aca="false">IF(M91&gt;=0.13,"★★★ EXCELLENT",IF(M91&gt;=0.12,"★★  GOOD",IF(M91&gt;=0.07,"★  FAIR",IF(M91&gt;=0.025,"⚠  MARGINAL","✗  AVOID"))))</f>
        <v>★★★ EXCELLENT</v>
      </c>
    </row>
    <row r="92" customFormat="false" ht="15" hidden="false" customHeight="true" outlineLevel="0" collapsed="false">
      <c r="A92" s="249" t="n">
        <v>13.5</v>
      </c>
      <c r="B92" s="250"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0"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0"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0"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0"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0"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0"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0"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0"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0"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0"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0" t="n">
        <f aca="false">MIN(B92:L92)</f>
        <v>0.140526315789474</v>
      </c>
      <c r="N92" s="250" t="n">
        <f aca="false">SUMPRODUCT(($M$7:$M$557&gt;M92)*1)+SUMPRODUCT(($M$7:$M$557=M92)*(ROW($M$7:$M$557)&lt;ROW(M92)))+1</f>
        <v>8</v>
      </c>
      <c r="O92" s="250" t="str">
        <f aca="false">IF(M92&gt;=0.13,"★★★ EXCELLENT",IF(M92&gt;=0.12,"★★  GOOD",IF(M92&gt;=0.07,"★  FAIR",IF(M92&gt;=0.025,"⚠  MARGINAL","✗  AVOID"))))</f>
        <v>★★★ EXCELLENT</v>
      </c>
    </row>
    <row r="93" customFormat="false" ht="15" hidden="false" customHeight="true" outlineLevel="0" collapsed="false">
      <c r="A93" s="247" t="n">
        <v>13.6</v>
      </c>
      <c r="B93" s="248"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48"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48"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48"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48"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48"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48"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48"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48"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48"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48"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48" t="n">
        <f aca="false">MIN(B93:L93)</f>
        <v>0.130456140350877</v>
      </c>
      <c r="N93" s="248" t="n">
        <f aca="false">SUMPRODUCT(($M$7:$M$557&gt;M93)*1)+SUMPRODUCT(($M$7:$M$557=M93)*(ROW($M$7:$M$557)&lt;ROW(M93)))+1</f>
        <v>20</v>
      </c>
      <c r="O93" s="248" t="str">
        <f aca="false">IF(M93&gt;=0.13,"★★★ EXCELLENT",IF(M93&gt;=0.12,"★★  GOOD",IF(M93&gt;=0.07,"★  FAIR",IF(M93&gt;=0.025,"⚠  MARGINAL","✗  AVOID"))))</f>
        <v>★★★ EXCELLENT</v>
      </c>
    </row>
    <row r="94" customFormat="false" ht="15" hidden="false" customHeight="true" outlineLevel="0" collapsed="false">
      <c r="A94" s="249" t="n">
        <v>13.7</v>
      </c>
      <c r="B94" s="250"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0"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0"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0"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0"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0"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0"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0"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0"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0"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0"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0" t="n">
        <f aca="false">MIN(B94:L94)</f>
        <v>0.120385964912281</v>
      </c>
      <c r="N94" s="250" t="n">
        <f aca="false">SUMPRODUCT(($M$7:$M$557&gt;M94)*1)+SUMPRODUCT(($M$7:$M$557=M94)*(ROW($M$7:$M$557)&lt;ROW(M94)))+1</f>
        <v>39</v>
      </c>
      <c r="O94" s="250" t="str">
        <f aca="false">IF(M94&gt;=0.13,"★★★ EXCELLENT",IF(M94&gt;=0.12,"★★  GOOD",IF(M94&gt;=0.07,"★  FAIR",IF(M94&gt;=0.025,"⚠  MARGINAL","✗  AVOID"))))</f>
        <v>★★  GOOD</v>
      </c>
    </row>
    <row r="95" customFormat="false" ht="15" hidden="false" customHeight="true" outlineLevel="0" collapsed="false">
      <c r="A95" s="247" t="n">
        <v>13.8</v>
      </c>
      <c r="B95" s="248"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48"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48"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48"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48"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48"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48"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48"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48"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48"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48"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48" t="n">
        <f aca="false">MIN(B95:L95)</f>
        <v>0.110315789473684</v>
      </c>
      <c r="N95" s="248" t="n">
        <f aca="false">SUMPRODUCT(($M$7:$M$557&gt;M95)*1)+SUMPRODUCT(($M$7:$M$557=M95)*(ROW($M$7:$M$557)&lt;ROW(M95)))+1</f>
        <v>61</v>
      </c>
      <c r="O95" s="248" t="str">
        <f aca="false">IF(M95&gt;=0.13,"★★★ EXCELLENT",IF(M95&gt;=0.12,"★★  GOOD",IF(M95&gt;=0.07,"★  FAIR",IF(M95&gt;=0.025,"⚠  MARGINAL","✗  AVOID"))))</f>
        <v>★  FAIR</v>
      </c>
    </row>
    <row r="96" customFormat="false" ht="15" hidden="false" customHeight="true" outlineLevel="0" collapsed="false">
      <c r="A96" s="249" t="n">
        <v>13.9</v>
      </c>
      <c r="B96" s="250"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0"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0"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0"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0"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0"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0"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0"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0"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0"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0"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0" t="n">
        <f aca="false">MIN(B96:L96)</f>
        <v>0.100245614035088</v>
      </c>
      <c r="N96" s="250" t="n">
        <f aca="false">SUMPRODUCT(($M$7:$M$557&gt;M96)*1)+SUMPRODUCT(($M$7:$M$557=M96)*(ROW($M$7:$M$557)&lt;ROW(M96)))+1</f>
        <v>86</v>
      </c>
      <c r="O96" s="250" t="str">
        <f aca="false">IF(M96&gt;=0.13,"★★★ EXCELLENT",IF(M96&gt;=0.12,"★★  GOOD",IF(M96&gt;=0.07,"★  FAIR",IF(M96&gt;=0.025,"⚠  MARGINAL","✗  AVOID"))))</f>
        <v>★  FAIR</v>
      </c>
    </row>
    <row r="97" customFormat="false" ht="15" hidden="false" customHeight="true" outlineLevel="0" collapsed="false">
      <c r="A97" s="247" t="n">
        <v>14</v>
      </c>
      <c r="B97" s="248"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48"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48"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48"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48"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48"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48"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48"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48"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48"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48"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48" t="n">
        <f aca="false">MIN(B97:L97)</f>
        <v>0.0901754385964912</v>
      </c>
      <c r="N97" s="248" t="n">
        <f aca="false">SUMPRODUCT(($M$7:$M$557&gt;M97)*1)+SUMPRODUCT(($M$7:$M$557=M97)*(ROW($M$7:$M$557)&lt;ROW(M97)))+1</f>
        <v>113</v>
      </c>
      <c r="O97" s="248" t="str">
        <f aca="false">IF(M97&gt;=0.13,"★★★ EXCELLENT",IF(M97&gt;=0.12,"★★  GOOD",IF(M97&gt;=0.07,"★  FAIR",IF(M97&gt;=0.025,"⚠  MARGINAL","✗  AVOID"))))</f>
        <v>★  FAIR</v>
      </c>
    </row>
    <row r="98" customFormat="false" ht="15" hidden="false" customHeight="true" outlineLevel="0" collapsed="false">
      <c r="A98" s="249" t="n">
        <v>14.1</v>
      </c>
      <c r="B98" s="250"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0"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0"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0"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0"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0"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0"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0"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0"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0"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0"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0" t="n">
        <f aca="false">MIN(B98:L98)</f>
        <v>0.0801052631578949</v>
      </c>
      <c r="N98" s="250" t="n">
        <f aca="false">SUMPRODUCT(($M$7:$M$557&gt;M98)*1)+SUMPRODUCT(($M$7:$M$557=M98)*(ROW($M$7:$M$557)&lt;ROW(M98)))+1</f>
        <v>142</v>
      </c>
      <c r="O98" s="250" t="str">
        <f aca="false">IF(M98&gt;=0.13,"★★★ EXCELLENT",IF(M98&gt;=0.12,"★★  GOOD",IF(M98&gt;=0.07,"★  FAIR",IF(M98&gt;=0.025,"⚠  MARGINAL","✗  AVOID"))))</f>
        <v>★  FAIR</v>
      </c>
    </row>
    <row r="99" customFormat="false" ht="15" hidden="false" customHeight="true" outlineLevel="0" collapsed="false">
      <c r="A99" s="247" t="n">
        <v>14.2</v>
      </c>
      <c r="B99" s="248"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48"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48"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48"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48"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48"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48"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48"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48"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48"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48"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48" t="n">
        <f aca="false">MIN(B99:L99)</f>
        <v>0.0700350877192983</v>
      </c>
      <c r="N99" s="248" t="n">
        <f aca="false">SUMPRODUCT(($M$7:$M$557&gt;M99)*1)+SUMPRODUCT(($M$7:$M$557=M99)*(ROW($M$7:$M$557)&lt;ROW(M99)))+1</f>
        <v>172</v>
      </c>
      <c r="O99" s="248" t="str">
        <f aca="false">IF(M99&gt;=0.13,"★★★ EXCELLENT",IF(M99&gt;=0.12,"★★  GOOD",IF(M99&gt;=0.07,"★  FAIR",IF(M99&gt;=0.025,"⚠  MARGINAL","✗  AVOID"))))</f>
        <v>★  FAIR</v>
      </c>
    </row>
    <row r="100" customFormat="false" ht="15" hidden="false" customHeight="true" outlineLevel="0" collapsed="false">
      <c r="A100" s="249" t="n">
        <v>14.3</v>
      </c>
      <c r="B100" s="250"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0"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0"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0"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0"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0"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0"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0"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0"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0"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0"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0" t="n">
        <f aca="false">MIN(B100:L100)</f>
        <v>0.0599649122807018</v>
      </c>
      <c r="N100" s="250" t="n">
        <f aca="false">SUMPRODUCT(($M$7:$M$557&gt;M100)*1)+SUMPRODUCT(($M$7:$M$557=M100)*(ROW($M$7:$M$557)&lt;ROW(M100)))+1</f>
        <v>203</v>
      </c>
      <c r="O100" s="250" t="str">
        <f aca="false">IF(M100&gt;=0.13,"★★★ EXCELLENT",IF(M100&gt;=0.12,"★★  GOOD",IF(M100&gt;=0.07,"★  FAIR",IF(M100&gt;=0.025,"⚠  MARGINAL","✗  AVOID"))))</f>
        <v>⚠  MARGINAL</v>
      </c>
    </row>
    <row r="101" customFormat="false" ht="15" hidden="false" customHeight="true" outlineLevel="0" collapsed="false">
      <c r="A101" s="247" t="n">
        <v>14.4</v>
      </c>
      <c r="B101" s="248"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48"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48"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48"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48"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48"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48"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48"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48"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48"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48"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48" t="n">
        <f aca="false">MIN(B101:L101)</f>
        <v>0.0498947368421054</v>
      </c>
      <c r="N101" s="248" t="n">
        <f aca="false">SUMPRODUCT(($M$7:$M$557&gt;M101)*1)+SUMPRODUCT(($M$7:$M$557=M101)*(ROW($M$7:$M$557)&lt;ROW(M101)))+1</f>
        <v>233</v>
      </c>
      <c r="O101" s="248" t="str">
        <f aca="false">IF(M101&gt;=0.13,"★★★ EXCELLENT",IF(M101&gt;=0.12,"★★  GOOD",IF(M101&gt;=0.07,"★  FAIR",IF(M101&gt;=0.025,"⚠  MARGINAL","✗  AVOID"))))</f>
        <v>⚠  MARGINAL</v>
      </c>
    </row>
    <row r="102" customFormat="false" ht="15" hidden="false" customHeight="true" outlineLevel="0" collapsed="false">
      <c r="A102" s="249" t="n">
        <v>14.5</v>
      </c>
      <c r="B102" s="250"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0"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0"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0"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0"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0"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0"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0"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0"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0"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0"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0" t="n">
        <f aca="false">MIN(B102:L102)</f>
        <v>0.0398245614035089</v>
      </c>
      <c r="N102" s="250" t="n">
        <f aca="false">SUMPRODUCT(($M$7:$M$557&gt;M102)*1)+SUMPRODUCT(($M$7:$M$557=M102)*(ROW($M$7:$M$557)&lt;ROW(M102)))+1</f>
        <v>263</v>
      </c>
      <c r="O102" s="250" t="str">
        <f aca="false">IF(M102&gt;=0.13,"★★★ EXCELLENT",IF(M102&gt;=0.12,"★★  GOOD",IF(M102&gt;=0.07,"★  FAIR",IF(M102&gt;=0.025,"⚠  MARGINAL","✗  AVOID"))))</f>
        <v>⚠  MARGINAL</v>
      </c>
    </row>
    <row r="103" customFormat="false" ht="15" hidden="false" customHeight="true" outlineLevel="0" collapsed="false">
      <c r="A103" s="247" t="n">
        <v>14.6</v>
      </c>
      <c r="B103" s="248"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48"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48"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48"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48"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48"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48"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48"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48"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48"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48"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48" t="n">
        <f aca="false">MIN(B103:L103)</f>
        <v>0.0297543859649123</v>
      </c>
      <c r="N103" s="248" t="n">
        <f aca="false">SUMPRODUCT(($M$7:$M$557&gt;M103)*1)+SUMPRODUCT(($M$7:$M$557=M103)*(ROW($M$7:$M$557)&lt;ROW(M103)))+1</f>
        <v>293</v>
      </c>
      <c r="O103" s="248" t="str">
        <f aca="false">IF(M103&gt;=0.13,"★★★ EXCELLENT",IF(M103&gt;=0.12,"★★  GOOD",IF(M103&gt;=0.07,"★  FAIR",IF(M103&gt;=0.025,"⚠  MARGINAL","✗  AVOID"))))</f>
        <v>⚠  MARGINAL</v>
      </c>
    </row>
    <row r="104" customFormat="false" ht="15" hidden="false" customHeight="true" outlineLevel="0" collapsed="false">
      <c r="A104" s="249" t="n">
        <v>14.7</v>
      </c>
      <c r="B104" s="250"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0"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0"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0"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0"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0"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0"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0"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0"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0"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0"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0" t="n">
        <f aca="false">MIN(B104:L104)</f>
        <v>0.0196842105263158</v>
      </c>
      <c r="N104" s="250" t="n">
        <f aca="false">SUMPRODUCT(($M$7:$M$557&gt;M104)*1)+SUMPRODUCT(($M$7:$M$557=M104)*(ROW($M$7:$M$557)&lt;ROW(M104)))+1</f>
        <v>323</v>
      </c>
      <c r="O104" s="250" t="str">
        <f aca="false">IF(M104&gt;=0.13,"★★★ EXCELLENT",IF(M104&gt;=0.12,"★★  GOOD",IF(M104&gt;=0.07,"★  FAIR",IF(M104&gt;=0.025,"⚠  MARGINAL","✗  AVOID"))))</f>
        <v>✗  AVOID</v>
      </c>
    </row>
    <row r="105" customFormat="false" ht="15" hidden="false" customHeight="true" outlineLevel="0" collapsed="false">
      <c r="A105" s="247" t="n">
        <v>14.8</v>
      </c>
      <c r="B105" s="248"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48"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48"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48"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48"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48"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48"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48"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48"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48"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48"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48" t="n">
        <f aca="false">MIN(B105:L105)</f>
        <v>0.00961403508771941</v>
      </c>
      <c r="N105" s="248" t="n">
        <f aca="false">SUMPRODUCT(($M$7:$M$557&gt;M105)*1)+SUMPRODUCT(($M$7:$M$557=M105)*(ROW($M$7:$M$557)&lt;ROW(M105)))+1</f>
        <v>353</v>
      </c>
      <c r="O105" s="248" t="str">
        <f aca="false">IF(M105&gt;=0.13,"★★★ EXCELLENT",IF(M105&gt;=0.12,"★★  GOOD",IF(M105&gt;=0.07,"★  FAIR",IF(M105&gt;=0.025,"⚠  MARGINAL","✗  AVOID"))))</f>
        <v>✗  AVOID</v>
      </c>
    </row>
    <row r="106" customFormat="false" ht="15" hidden="false" customHeight="true" outlineLevel="0" collapsed="false">
      <c r="A106" s="249" t="n">
        <v>14.9</v>
      </c>
      <c r="B106" s="250"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0"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0"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0"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0"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0"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0"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0"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0"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0"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0"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0" t="n">
        <f aca="false">MIN(B106:L106)</f>
        <v>0</v>
      </c>
      <c r="N106" s="250" t="n">
        <f aca="false">SUMPRODUCT(($M$7:$M$557&gt;M106)*1)+SUMPRODUCT(($M$7:$M$557=M106)*(ROW($M$7:$M$557)&lt;ROW(M106)))+1</f>
        <v>435</v>
      </c>
      <c r="O106" s="250" t="str">
        <f aca="false">IF(M106&gt;=0.13,"★★★ EXCELLENT",IF(M106&gt;=0.12,"★★  GOOD",IF(M106&gt;=0.07,"★  FAIR",IF(M106&gt;=0.025,"⚠  MARGINAL","✗  AVOID"))))</f>
        <v>✗  AVOID</v>
      </c>
    </row>
    <row r="107" customFormat="false" ht="15" hidden="false" customHeight="true" outlineLevel="0" collapsed="false">
      <c r="A107" s="247" t="n">
        <v>15</v>
      </c>
      <c r="B107" s="248"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48"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48"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48"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48"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48"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48"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48"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48"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48"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48"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48" t="n">
        <f aca="false">MIN(B107:L107)</f>
        <v>0</v>
      </c>
      <c r="N107" s="248" t="n">
        <f aca="false">SUMPRODUCT(($M$7:$M$557&gt;M107)*1)+SUMPRODUCT(($M$7:$M$557=M107)*(ROW($M$7:$M$557)&lt;ROW(M107)))+1</f>
        <v>436</v>
      </c>
      <c r="O107" s="248" t="str">
        <f aca="false">IF(M107&gt;=0.13,"★★★ EXCELLENT",IF(M107&gt;=0.12,"★★  GOOD",IF(M107&gt;=0.07,"★  FAIR",IF(M107&gt;=0.025,"⚠  MARGINAL","✗  AVOID"))))</f>
        <v>✗  AVOID</v>
      </c>
    </row>
    <row r="108" customFormat="false" ht="15" hidden="false" customHeight="true" outlineLevel="0" collapsed="false">
      <c r="A108" s="249" t="n">
        <v>15.1</v>
      </c>
      <c r="B108" s="250"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0"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0"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0"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0"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0"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0"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0"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0"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0"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0"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0" t="n">
        <f aca="false">MIN(B108:L108)</f>
        <v>0</v>
      </c>
      <c r="N108" s="250" t="n">
        <f aca="false">SUMPRODUCT(($M$7:$M$557&gt;M108)*1)+SUMPRODUCT(($M$7:$M$557=M108)*(ROW($M$7:$M$557)&lt;ROW(M108)))+1</f>
        <v>437</v>
      </c>
      <c r="O108" s="250" t="str">
        <f aca="false">IF(M108&gt;=0.13,"★★★ EXCELLENT",IF(M108&gt;=0.12,"★★  GOOD",IF(M108&gt;=0.07,"★  FAIR",IF(M108&gt;=0.025,"⚠  MARGINAL","✗  AVOID"))))</f>
        <v>✗  AVOID</v>
      </c>
    </row>
    <row r="109" customFormat="false" ht="15" hidden="false" customHeight="true" outlineLevel="0" collapsed="false">
      <c r="A109" s="247" t="n">
        <v>15.2</v>
      </c>
      <c r="B109" s="248"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48"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48"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48"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48"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48"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48"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48"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48"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48"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48"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48" t="n">
        <f aca="false">MIN(B109:L109)</f>
        <v>0</v>
      </c>
      <c r="N109" s="248" t="n">
        <f aca="false">SUMPRODUCT(($M$7:$M$557&gt;M109)*1)+SUMPRODUCT(($M$7:$M$557=M109)*(ROW($M$7:$M$557)&lt;ROW(M109)))+1</f>
        <v>438</v>
      </c>
      <c r="O109" s="248" t="str">
        <f aca="false">IF(M109&gt;=0.13,"★★★ EXCELLENT",IF(M109&gt;=0.12,"★★  GOOD",IF(M109&gt;=0.07,"★  FAIR",IF(M109&gt;=0.025,"⚠  MARGINAL","✗  AVOID"))))</f>
        <v>✗  AVOID</v>
      </c>
    </row>
    <row r="110" customFormat="false" ht="15" hidden="false" customHeight="true" outlineLevel="0" collapsed="false">
      <c r="A110" s="249" t="n">
        <v>15.3</v>
      </c>
      <c r="B110" s="250"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0"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0"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0"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0"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0"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0"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0"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0"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0"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0"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0" t="n">
        <f aca="false">MIN(B110:L110)</f>
        <v>0.00315789473684225</v>
      </c>
      <c r="N110" s="250" t="n">
        <f aca="false">SUMPRODUCT(($M$7:$M$557&gt;M110)*1)+SUMPRODUCT(($M$7:$M$557=M110)*(ROW($M$7:$M$557)&lt;ROW(M110)))+1</f>
        <v>371</v>
      </c>
      <c r="O110" s="250" t="str">
        <f aca="false">IF(M110&gt;=0.13,"★★★ EXCELLENT",IF(M110&gt;=0.12,"★★  GOOD",IF(M110&gt;=0.07,"★  FAIR",IF(M110&gt;=0.025,"⚠  MARGINAL","✗  AVOID"))))</f>
        <v>✗  AVOID</v>
      </c>
    </row>
    <row r="111" customFormat="false" ht="15" hidden="false" customHeight="true" outlineLevel="0" collapsed="false">
      <c r="A111" s="247" t="n">
        <v>15.4</v>
      </c>
      <c r="B111" s="248"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48"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48"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48"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48"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48"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48"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48"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48"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48"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48"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48" t="n">
        <f aca="false">MIN(B111:L111)</f>
        <v>0.0129824561403509</v>
      </c>
      <c r="N111" s="248" t="n">
        <f aca="false">SUMPRODUCT(($M$7:$M$557&gt;M111)*1)+SUMPRODUCT(($M$7:$M$557=M111)*(ROW($M$7:$M$557)&lt;ROW(M111)))+1</f>
        <v>342</v>
      </c>
      <c r="O111" s="248" t="str">
        <f aca="false">IF(M111&gt;=0.13,"★★★ EXCELLENT",IF(M111&gt;=0.12,"★★  GOOD",IF(M111&gt;=0.07,"★  FAIR",IF(M111&gt;=0.025,"⚠  MARGINAL","✗  AVOID"))))</f>
        <v>✗  AVOID</v>
      </c>
    </row>
    <row r="112" customFormat="false" ht="15" hidden="false" customHeight="true" outlineLevel="0" collapsed="false">
      <c r="A112" s="249" t="n">
        <v>15.5</v>
      </c>
      <c r="B112" s="250"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0"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0"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0"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0"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0"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0"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0"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0"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0"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0"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0" t="n">
        <f aca="false">MIN(B112:L112)</f>
        <v>0.0228070175438597</v>
      </c>
      <c r="N112" s="250" t="n">
        <f aca="false">SUMPRODUCT(($M$7:$M$557&gt;M112)*1)+SUMPRODUCT(($M$7:$M$557=M112)*(ROW($M$7:$M$557)&lt;ROW(M112)))+1</f>
        <v>312</v>
      </c>
      <c r="O112" s="250" t="str">
        <f aca="false">IF(M112&gt;=0.13,"★★★ EXCELLENT",IF(M112&gt;=0.12,"★★  GOOD",IF(M112&gt;=0.07,"★  FAIR",IF(M112&gt;=0.025,"⚠  MARGINAL","✗  AVOID"))))</f>
        <v>✗  AVOID</v>
      </c>
    </row>
    <row r="113" customFormat="false" ht="15" hidden="false" customHeight="true" outlineLevel="0" collapsed="false">
      <c r="A113" s="247" t="n">
        <v>15.6</v>
      </c>
      <c r="B113" s="248"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48"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48"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48"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48"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48"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48"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48"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48"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48"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48"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48" t="n">
        <f aca="false">MIN(B113:L113)</f>
        <v>0.0326315789473686</v>
      </c>
      <c r="N113" s="248" t="n">
        <f aca="false">SUMPRODUCT(($M$7:$M$557&gt;M113)*1)+SUMPRODUCT(($M$7:$M$557=M113)*(ROW($M$7:$M$557)&lt;ROW(M113)))+1</f>
        <v>284</v>
      </c>
      <c r="O113" s="248" t="str">
        <f aca="false">IF(M113&gt;=0.13,"★★★ EXCELLENT",IF(M113&gt;=0.12,"★★  GOOD",IF(M113&gt;=0.07,"★  FAIR",IF(M113&gt;=0.025,"⚠  MARGINAL","✗  AVOID"))))</f>
        <v>⚠  MARGINAL</v>
      </c>
    </row>
    <row r="114" customFormat="false" ht="15" hidden="false" customHeight="true" outlineLevel="0" collapsed="false">
      <c r="A114" s="249" t="n">
        <v>15.7</v>
      </c>
      <c r="B114" s="250"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0"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0"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0"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0"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0"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0"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0"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0"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0"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0"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0" t="n">
        <f aca="false">MIN(B114:L114)</f>
        <v>0.042456140350877</v>
      </c>
      <c r="N114" s="250" t="n">
        <f aca="false">SUMPRODUCT(($M$7:$M$557&gt;M114)*1)+SUMPRODUCT(($M$7:$M$557=M114)*(ROW($M$7:$M$557)&lt;ROW(M114)))+1</f>
        <v>254</v>
      </c>
      <c r="O114" s="250" t="str">
        <f aca="false">IF(M114&gt;=0.13,"★★★ EXCELLENT",IF(M114&gt;=0.12,"★★  GOOD",IF(M114&gt;=0.07,"★  FAIR",IF(M114&gt;=0.025,"⚠  MARGINAL","✗  AVOID"))))</f>
        <v>⚠  MARGINAL</v>
      </c>
    </row>
    <row r="115" customFormat="false" ht="15" hidden="false" customHeight="true" outlineLevel="0" collapsed="false">
      <c r="A115" s="247" t="n">
        <v>15.8</v>
      </c>
      <c r="B115" s="248"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48"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48"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48"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48"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48"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48"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48"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48"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48"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48"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48" t="n">
        <f aca="false">MIN(B115:L115)</f>
        <v>0.052280701754386</v>
      </c>
      <c r="N115" s="248" t="n">
        <f aca="false">SUMPRODUCT(($M$7:$M$557&gt;M115)*1)+SUMPRODUCT(($M$7:$M$557=M115)*(ROW($M$7:$M$557)&lt;ROW(M115)))+1</f>
        <v>224</v>
      </c>
      <c r="O115" s="248" t="str">
        <f aca="false">IF(M115&gt;=0.13,"★★★ EXCELLENT",IF(M115&gt;=0.12,"★★  GOOD",IF(M115&gt;=0.07,"★  FAIR",IF(M115&gt;=0.025,"⚠  MARGINAL","✗  AVOID"))))</f>
        <v>⚠  MARGINAL</v>
      </c>
    </row>
    <row r="116" customFormat="false" ht="15" hidden="false" customHeight="true" outlineLevel="0" collapsed="false">
      <c r="A116" s="249" t="n">
        <v>15.9</v>
      </c>
      <c r="B116" s="250"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0"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0"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0"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0"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0"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0"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0"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0"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0"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0"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0" t="n">
        <f aca="false">MIN(B116:L116)</f>
        <v>0.0621052631578947</v>
      </c>
      <c r="N116" s="250" t="n">
        <f aca="false">SUMPRODUCT(($M$7:$M$557&gt;M116)*1)+SUMPRODUCT(($M$7:$M$557=M116)*(ROW($M$7:$M$557)&lt;ROW(M116)))+1</f>
        <v>196</v>
      </c>
      <c r="O116" s="250" t="str">
        <f aca="false">IF(M116&gt;=0.13,"★★★ EXCELLENT",IF(M116&gt;=0.12,"★★  GOOD",IF(M116&gt;=0.07,"★  FAIR",IF(M116&gt;=0.025,"⚠  MARGINAL","✗  AVOID"))))</f>
        <v>⚠  MARGINAL</v>
      </c>
    </row>
    <row r="117" customFormat="false" ht="15" hidden="false" customHeight="true" outlineLevel="0" collapsed="false">
      <c r="A117" s="247" t="n">
        <v>16</v>
      </c>
      <c r="B117" s="248"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48"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48"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48"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48"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48"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48"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48"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48"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48"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48"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48" t="n">
        <f aca="false">MIN(B117:L117)</f>
        <v>0.0719298245614035</v>
      </c>
      <c r="N117" s="248" t="n">
        <f aca="false">SUMPRODUCT(($M$7:$M$557&gt;M117)*1)+SUMPRODUCT(($M$7:$M$557=M117)*(ROW($M$7:$M$557)&lt;ROW(M117)))+1</f>
        <v>166</v>
      </c>
      <c r="O117" s="248" t="str">
        <f aca="false">IF(M117&gt;=0.13,"★★★ EXCELLENT",IF(M117&gt;=0.12,"★★  GOOD",IF(M117&gt;=0.07,"★  FAIR",IF(M117&gt;=0.025,"⚠  MARGINAL","✗  AVOID"))))</f>
        <v>★  FAIR</v>
      </c>
    </row>
    <row r="118" customFormat="false" ht="15" hidden="false" customHeight="true" outlineLevel="0" collapsed="false">
      <c r="A118" s="249" t="n">
        <v>16.1</v>
      </c>
      <c r="B118" s="250"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0"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0"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0"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0"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0"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0"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0"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0"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0"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0"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0" t="n">
        <f aca="false">MIN(B118:L118)</f>
        <v>0.0817543859649126</v>
      </c>
      <c r="N118" s="250" t="n">
        <f aca="false">SUMPRODUCT(($M$7:$M$557&gt;M118)*1)+SUMPRODUCT(($M$7:$M$557=M118)*(ROW($M$7:$M$557)&lt;ROW(M118)))+1</f>
        <v>137</v>
      </c>
      <c r="O118" s="250" t="str">
        <f aca="false">IF(M118&gt;=0.13,"★★★ EXCELLENT",IF(M118&gt;=0.12,"★★  GOOD",IF(M118&gt;=0.07,"★  FAIR",IF(M118&gt;=0.025,"⚠  MARGINAL","✗  AVOID"))))</f>
        <v>★  FAIR</v>
      </c>
    </row>
    <row r="119" customFormat="false" ht="15" hidden="false" customHeight="true" outlineLevel="0" collapsed="false">
      <c r="A119" s="247" t="n">
        <v>16.2</v>
      </c>
      <c r="B119" s="248"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48"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48"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48"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48"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48"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48"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48"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48"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48"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48"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48" t="n">
        <f aca="false">MIN(B119:L119)</f>
        <v>0.091578947368421</v>
      </c>
      <c r="N119" s="248" t="n">
        <f aca="false">SUMPRODUCT(($M$7:$M$557&gt;M119)*1)+SUMPRODUCT(($M$7:$M$557=M119)*(ROW($M$7:$M$557)&lt;ROW(M119)))+1</f>
        <v>109</v>
      </c>
      <c r="O119" s="248" t="str">
        <f aca="false">IF(M119&gt;=0.13,"★★★ EXCELLENT",IF(M119&gt;=0.12,"★★  GOOD",IF(M119&gt;=0.07,"★  FAIR",IF(M119&gt;=0.025,"⚠  MARGINAL","✗  AVOID"))))</f>
        <v>★  FAIR</v>
      </c>
    </row>
    <row r="120" customFormat="false" ht="15" hidden="false" customHeight="true" outlineLevel="0" collapsed="false">
      <c r="A120" s="249" t="n">
        <v>16.3</v>
      </c>
      <c r="B120" s="250"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0"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0"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0"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0"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0"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0"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0"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0"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0"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0"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0" t="n">
        <f aca="false">MIN(B120:L120)</f>
        <v>0.10140350877193</v>
      </c>
      <c r="N120" s="250" t="n">
        <f aca="false">SUMPRODUCT(($M$7:$M$557&gt;M120)*1)+SUMPRODUCT(($M$7:$M$557=M120)*(ROW($M$7:$M$557)&lt;ROW(M120)))+1</f>
        <v>83</v>
      </c>
      <c r="O120" s="250" t="str">
        <f aca="false">IF(M120&gt;=0.13,"★★★ EXCELLENT",IF(M120&gt;=0.12,"★★  GOOD",IF(M120&gt;=0.07,"★  FAIR",IF(M120&gt;=0.025,"⚠  MARGINAL","✗  AVOID"))))</f>
        <v>★  FAIR</v>
      </c>
    </row>
    <row r="121" customFormat="false" ht="15" hidden="false" customHeight="true" outlineLevel="0" collapsed="false">
      <c r="A121" s="247" t="n">
        <v>16.4</v>
      </c>
      <c r="B121" s="248"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48"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48"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48"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48"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48"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48"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48"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48"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48"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48"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48" t="n">
        <f aca="false">MIN(B121:L121)</f>
        <v>0.111228070175438</v>
      </c>
      <c r="N121" s="248" t="n">
        <f aca="false">SUMPRODUCT(($M$7:$M$557&gt;M121)*1)+SUMPRODUCT(($M$7:$M$557=M121)*(ROW($M$7:$M$557)&lt;ROW(M121)))+1</f>
        <v>59</v>
      </c>
      <c r="O121" s="248" t="str">
        <f aca="false">IF(M121&gt;=0.13,"★★★ EXCELLENT",IF(M121&gt;=0.12,"★★  GOOD",IF(M121&gt;=0.07,"★  FAIR",IF(M121&gt;=0.025,"⚠  MARGINAL","✗  AVOID"))))</f>
        <v>★  FAIR</v>
      </c>
    </row>
    <row r="122" customFormat="false" ht="15" hidden="false" customHeight="true" outlineLevel="0" collapsed="false">
      <c r="A122" s="249" t="n">
        <v>16.5</v>
      </c>
      <c r="B122" s="250"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0"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0"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0"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0"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0"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0"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0"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0"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0"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0"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0" t="n">
        <f aca="false">MIN(B122:L122)</f>
        <v>0.121052631578947</v>
      </c>
      <c r="N122" s="250" t="n">
        <f aca="false">SUMPRODUCT(($M$7:$M$557&gt;M122)*1)+SUMPRODUCT(($M$7:$M$557=M122)*(ROW($M$7:$M$557)&lt;ROW(M122)))+1</f>
        <v>37</v>
      </c>
      <c r="O122" s="250" t="str">
        <f aca="false">IF(M122&gt;=0.13,"★★★ EXCELLENT",IF(M122&gt;=0.12,"★★  GOOD",IF(M122&gt;=0.07,"★  FAIR",IF(M122&gt;=0.025,"⚠  MARGINAL","✗  AVOID"))))</f>
        <v>★★  GOOD</v>
      </c>
    </row>
    <row r="123" customFormat="false" ht="15" hidden="false" customHeight="true" outlineLevel="0" collapsed="false">
      <c r="A123" s="247" t="n">
        <v>16.6</v>
      </c>
      <c r="B123" s="248"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48"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48"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48"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48"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48"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48"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48"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48"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48"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48"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48" t="n">
        <f aca="false">MIN(B123:L123)</f>
        <v>0.130877192982456</v>
      </c>
      <c r="N123" s="248" t="n">
        <f aca="false">SUMPRODUCT(($M$7:$M$557&gt;M123)*1)+SUMPRODUCT(($M$7:$M$557=M123)*(ROW($M$7:$M$557)&lt;ROW(M123)))+1</f>
        <v>18</v>
      </c>
      <c r="O123" s="248" t="str">
        <f aca="false">IF(M123&gt;=0.13,"★★★ EXCELLENT",IF(M123&gt;=0.12,"★★  GOOD",IF(M123&gt;=0.07,"★  FAIR",IF(M123&gt;=0.025,"⚠  MARGINAL","✗  AVOID"))))</f>
        <v>★★★ EXCELLENT</v>
      </c>
    </row>
    <row r="124" customFormat="false" ht="15" hidden="false" customHeight="true" outlineLevel="0" collapsed="false">
      <c r="A124" s="249" t="n">
        <v>16.7</v>
      </c>
      <c r="B124" s="250"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0"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0"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0"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0"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0"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0"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0"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0"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0"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0"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0" t="n">
        <f aca="false">MIN(B124:L124)</f>
        <v>0.140701754385965</v>
      </c>
      <c r="N124" s="250" t="n">
        <f aca="false">SUMPRODUCT(($M$7:$M$557&gt;M124)*1)+SUMPRODUCT(($M$7:$M$557=M124)*(ROW($M$7:$M$557)&lt;ROW(M124)))+1</f>
        <v>7</v>
      </c>
      <c r="O124" s="250" t="str">
        <f aca="false">IF(M124&gt;=0.13,"★★★ EXCELLENT",IF(M124&gt;=0.12,"★★  GOOD",IF(M124&gt;=0.07,"★  FAIR",IF(M124&gt;=0.025,"⚠  MARGINAL","✗  AVOID"))))</f>
        <v>★★★ EXCELLENT</v>
      </c>
    </row>
    <row r="125" customFormat="false" ht="15" hidden="false" customHeight="true" outlineLevel="0" collapsed="false">
      <c r="A125" s="247" t="n">
        <v>16.8</v>
      </c>
      <c r="B125" s="248"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48"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48"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48"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48"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48"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48"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48"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48"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48"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48"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48" t="n">
        <f aca="false">MIN(B125:L125)</f>
        <v>0.139368421052632</v>
      </c>
      <c r="N125" s="248" t="n">
        <f aca="false">SUMPRODUCT(($M$7:$M$557&gt;M125)*1)+SUMPRODUCT(($M$7:$M$557=M125)*(ROW($M$7:$M$557)&lt;ROW(M125)))+1</f>
        <v>10</v>
      </c>
      <c r="O125" s="248" t="str">
        <f aca="false">IF(M125&gt;=0.13,"★★★ EXCELLENT",IF(M125&gt;=0.12,"★★  GOOD",IF(M125&gt;=0.07,"★  FAIR",IF(M125&gt;=0.025,"⚠  MARGINAL","✗  AVOID"))))</f>
        <v>★★★ EXCELLENT</v>
      </c>
    </row>
    <row r="126" customFormat="false" ht="15" hidden="false" customHeight="true" outlineLevel="0" collapsed="false">
      <c r="A126" s="249" t="n">
        <v>16.9</v>
      </c>
      <c r="B126" s="250"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0"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0"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0"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0"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0"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0"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0"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0"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0"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0"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0" t="n">
        <f aca="false">MIN(B126:L126)</f>
        <v>0.134245614035088</v>
      </c>
      <c r="N126" s="250" t="n">
        <f aca="false">SUMPRODUCT(($M$7:$M$557&gt;M126)*1)+SUMPRODUCT(($M$7:$M$557=M126)*(ROW($M$7:$M$557)&lt;ROW(M126)))+1</f>
        <v>15</v>
      </c>
      <c r="O126" s="250" t="str">
        <f aca="false">IF(M126&gt;=0.13,"★★★ EXCELLENT",IF(M126&gt;=0.12,"★★  GOOD",IF(M126&gt;=0.07,"★  FAIR",IF(M126&gt;=0.025,"⚠  MARGINAL","✗  AVOID"))))</f>
        <v>★★★ EXCELLENT</v>
      </c>
    </row>
    <row r="127" customFormat="false" ht="15" hidden="false" customHeight="true" outlineLevel="0" collapsed="false">
      <c r="A127" s="247" t="n">
        <v>17</v>
      </c>
      <c r="B127" s="248"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48"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48"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48"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48"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48"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48"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48"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48"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48"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48"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48" t="n">
        <f aca="false">MIN(B127:L127)</f>
        <v>0.129122807017544</v>
      </c>
      <c r="N127" s="248" t="n">
        <f aca="false">SUMPRODUCT(($M$7:$M$557&gt;M127)*1)+SUMPRODUCT(($M$7:$M$557=M127)*(ROW($M$7:$M$557)&lt;ROW(M127)))+1</f>
        <v>23</v>
      </c>
      <c r="O127" s="248" t="str">
        <f aca="false">IF(M127&gt;=0.13,"★★★ EXCELLENT",IF(M127&gt;=0.12,"★★  GOOD",IF(M127&gt;=0.07,"★  FAIR",IF(M127&gt;=0.025,"⚠  MARGINAL","✗  AVOID"))))</f>
        <v>★★  GOOD</v>
      </c>
    </row>
    <row r="128" customFormat="false" ht="15" hidden="false" customHeight="true" outlineLevel="0" collapsed="false">
      <c r="A128" s="249" t="n">
        <v>17.1</v>
      </c>
      <c r="B128" s="250"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0"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0"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0"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0"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0"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0"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0"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0"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0"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0"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0" t="n">
        <f aca="false">MIN(B128:L128)</f>
        <v>0.124</v>
      </c>
      <c r="N128" s="250" t="n">
        <f aca="false">SUMPRODUCT(($M$7:$M$557&gt;M128)*1)+SUMPRODUCT(($M$7:$M$557=M128)*(ROW($M$7:$M$557)&lt;ROW(M128)))+1</f>
        <v>30</v>
      </c>
      <c r="O128" s="250" t="str">
        <f aca="false">IF(M128&gt;=0.13,"★★★ EXCELLENT",IF(M128&gt;=0.12,"★★  GOOD",IF(M128&gt;=0.07,"★  FAIR",IF(M128&gt;=0.025,"⚠  MARGINAL","✗  AVOID"))))</f>
        <v>★★  GOOD</v>
      </c>
    </row>
    <row r="129" customFormat="false" ht="15" hidden="false" customHeight="true" outlineLevel="0" collapsed="false">
      <c r="A129" s="247" t="n">
        <v>17.2</v>
      </c>
      <c r="B129" s="248"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48"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48"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48"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48"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48"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48"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48"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48"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48"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48"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48" t="n">
        <f aca="false">MIN(B129:L129)</f>
        <v>0.118877192982456</v>
      </c>
      <c r="N129" s="248" t="n">
        <f aca="false">SUMPRODUCT(($M$7:$M$557&gt;M129)*1)+SUMPRODUCT(($M$7:$M$557=M129)*(ROW($M$7:$M$557)&lt;ROW(M129)))+1</f>
        <v>43</v>
      </c>
      <c r="O129" s="248" t="str">
        <f aca="false">IF(M129&gt;=0.13,"★★★ EXCELLENT",IF(M129&gt;=0.12,"★★  GOOD",IF(M129&gt;=0.07,"★  FAIR",IF(M129&gt;=0.025,"⚠  MARGINAL","✗  AVOID"))))</f>
        <v>★  FAIR</v>
      </c>
    </row>
    <row r="130" customFormat="false" ht="15" hidden="false" customHeight="true" outlineLevel="0" collapsed="false">
      <c r="A130" s="249" t="n">
        <v>17.3</v>
      </c>
      <c r="B130" s="250"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0"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0"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0"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0"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0"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0"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0"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0"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0"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0"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0" t="n">
        <f aca="false">MIN(B130:L130)</f>
        <v>0.113754385964912</v>
      </c>
      <c r="N130" s="250" t="n">
        <f aca="false">SUMPRODUCT(($M$7:$M$557&gt;M130)*1)+SUMPRODUCT(($M$7:$M$557=M130)*(ROW($M$7:$M$557)&lt;ROW(M130)))+1</f>
        <v>52</v>
      </c>
      <c r="O130" s="250" t="str">
        <f aca="false">IF(M130&gt;=0.13,"★★★ EXCELLENT",IF(M130&gt;=0.12,"★★  GOOD",IF(M130&gt;=0.07,"★  FAIR",IF(M130&gt;=0.025,"⚠  MARGINAL","✗  AVOID"))))</f>
        <v>★  FAIR</v>
      </c>
    </row>
    <row r="131" customFormat="false" ht="15" hidden="false" customHeight="true" outlineLevel="0" collapsed="false">
      <c r="A131" s="247" t="n">
        <v>17.4</v>
      </c>
      <c r="B131" s="248"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48"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48"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48"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48"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48"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48"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48"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48"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48"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48"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48" t="n">
        <f aca="false">MIN(B131:L131)</f>
        <v>0.108631578947369</v>
      </c>
      <c r="N131" s="248" t="n">
        <f aca="false">SUMPRODUCT(($M$7:$M$557&gt;M131)*1)+SUMPRODUCT(($M$7:$M$557=M131)*(ROW($M$7:$M$557)&lt;ROW(M131)))+1</f>
        <v>66</v>
      </c>
      <c r="O131" s="248" t="str">
        <f aca="false">IF(M131&gt;=0.13,"★★★ EXCELLENT",IF(M131&gt;=0.12,"★★  GOOD",IF(M131&gt;=0.07,"★  FAIR",IF(M131&gt;=0.025,"⚠  MARGINAL","✗  AVOID"))))</f>
        <v>★  FAIR</v>
      </c>
    </row>
    <row r="132" customFormat="false" ht="15" hidden="false" customHeight="true" outlineLevel="0" collapsed="false">
      <c r="A132" s="249" t="n">
        <v>17.5</v>
      </c>
      <c r="B132" s="250"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0"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0"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0"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0"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0"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0"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0"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0"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0"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0"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0" t="n">
        <f aca="false">MIN(B132:L132)</f>
        <v>0.103508771929825</v>
      </c>
      <c r="N132" s="250" t="n">
        <f aca="false">SUMPRODUCT(($M$7:$M$557&gt;M132)*1)+SUMPRODUCT(($M$7:$M$557=M132)*(ROW($M$7:$M$557)&lt;ROW(M132)))+1</f>
        <v>76</v>
      </c>
      <c r="O132" s="250" t="str">
        <f aca="false">IF(M132&gt;=0.13,"★★★ EXCELLENT",IF(M132&gt;=0.12,"★★  GOOD",IF(M132&gt;=0.07,"★  FAIR",IF(M132&gt;=0.025,"⚠  MARGINAL","✗  AVOID"))))</f>
        <v>★  FAIR</v>
      </c>
    </row>
    <row r="133" customFormat="false" ht="15" hidden="false" customHeight="true" outlineLevel="0" collapsed="false">
      <c r="A133" s="247" t="n">
        <v>17.6</v>
      </c>
      <c r="B133" s="248"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48"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48"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48"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48"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48"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48"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48"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48"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48"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48"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48" t="n">
        <f aca="false">MIN(B133:L133)</f>
        <v>0.0983859649122806</v>
      </c>
      <c r="N133" s="248" t="n">
        <f aca="false">SUMPRODUCT(($M$7:$M$557&gt;M133)*1)+SUMPRODUCT(($M$7:$M$557=M133)*(ROW($M$7:$M$557)&lt;ROW(M133)))+1</f>
        <v>91</v>
      </c>
      <c r="O133" s="248" t="str">
        <f aca="false">IF(M133&gt;=0.13,"★★★ EXCELLENT",IF(M133&gt;=0.12,"★★  GOOD",IF(M133&gt;=0.07,"★  FAIR",IF(M133&gt;=0.025,"⚠  MARGINAL","✗  AVOID"))))</f>
        <v>★  FAIR</v>
      </c>
    </row>
    <row r="134" customFormat="false" ht="15" hidden="false" customHeight="true" outlineLevel="0" collapsed="false">
      <c r="A134" s="249" t="n">
        <v>17.7</v>
      </c>
      <c r="B134" s="250"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0"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0"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0"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0"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0"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0"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0"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0"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0"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0"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0" t="n">
        <f aca="false">MIN(B134:L134)</f>
        <v>0.0932631578947369</v>
      </c>
      <c r="N134" s="250" t="n">
        <f aca="false">SUMPRODUCT(($M$7:$M$557&gt;M134)*1)+SUMPRODUCT(($M$7:$M$557=M134)*(ROW($M$7:$M$557)&lt;ROW(M134)))+1</f>
        <v>104</v>
      </c>
      <c r="O134" s="250" t="str">
        <f aca="false">IF(M134&gt;=0.13,"★★★ EXCELLENT",IF(M134&gt;=0.12,"★★  GOOD",IF(M134&gt;=0.07,"★  FAIR",IF(M134&gt;=0.025,"⚠  MARGINAL","✗  AVOID"))))</f>
        <v>★  FAIR</v>
      </c>
    </row>
    <row r="135" customFormat="false" ht="15" hidden="false" customHeight="true" outlineLevel="0" collapsed="false">
      <c r="A135" s="247" t="n">
        <v>17.8</v>
      </c>
      <c r="B135" s="248"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48"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48"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48"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48"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48"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48"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48"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48"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48"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48"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48" t="n">
        <f aca="false">MIN(B135:L135)</f>
        <v>0.088140350877193</v>
      </c>
      <c r="N135" s="248" t="n">
        <f aca="false">SUMPRODUCT(($M$7:$M$557&gt;M135)*1)+SUMPRODUCT(($M$7:$M$557=M135)*(ROW($M$7:$M$557)&lt;ROW(M135)))+1</f>
        <v>118</v>
      </c>
      <c r="O135" s="248" t="str">
        <f aca="false">IF(M135&gt;=0.13,"★★★ EXCELLENT",IF(M135&gt;=0.12,"★★  GOOD",IF(M135&gt;=0.07,"★  FAIR",IF(M135&gt;=0.025,"⚠  MARGINAL","✗  AVOID"))))</f>
        <v>★  FAIR</v>
      </c>
    </row>
    <row r="136" customFormat="false" ht="15" hidden="false" customHeight="true" outlineLevel="0" collapsed="false">
      <c r="A136" s="249" t="n">
        <v>17.9</v>
      </c>
      <c r="B136" s="250"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0"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0"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0"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0"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0"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0"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0"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0"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0"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0"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0" t="n">
        <f aca="false">MIN(B136:L136)</f>
        <v>0.0830175438596492</v>
      </c>
      <c r="N136" s="250" t="n">
        <f aca="false">SUMPRODUCT(($M$7:$M$557&gt;M136)*1)+SUMPRODUCT(($M$7:$M$557=M136)*(ROW($M$7:$M$557)&lt;ROW(M136)))+1</f>
        <v>133</v>
      </c>
      <c r="O136" s="250" t="str">
        <f aca="false">IF(M136&gt;=0.13,"★★★ EXCELLENT",IF(M136&gt;=0.12,"★★  GOOD",IF(M136&gt;=0.07,"★  FAIR",IF(M136&gt;=0.025,"⚠  MARGINAL","✗  AVOID"))))</f>
        <v>★  FAIR</v>
      </c>
    </row>
    <row r="137" customFormat="false" ht="15" hidden="false" customHeight="true" outlineLevel="0" collapsed="false">
      <c r="A137" s="247" t="n">
        <v>18</v>
      </c>
      <c r="B137" s="248"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48"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48"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48"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48"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48"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48"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48"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48"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48"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48"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48" t="n">
        <f aca="false">MIN(B137:L137)</f>
        <v>0.0778947368421052</v>
      </c>
      <c r="N137" s="248" t="n">
        <f aca="false">SUMPRODUCT(($M$7:$M$557&gt;M137)*1)+SUMPRODUCT(($M$7:$M$557=M137)*(ROW($M$7:$M$557)&lt;ROW(M137)))+1</f>
        <v>149</v>
      </c>
      <c r="O137" s="248" t="str">
        <f aca="false">IF(M137&gt;=0.13,"★★★ EXCELLENT",IF(M137&gt;=0.12,"★★  GOOD",IF(M137&gt;=0.07,"★  FAIR",IF(M137&gt;=0.025,"⚠  MARGINAL","✗  AVOID"))))</f>
        <v>★  FAIR</v>
      </c>
    </row>
    <row r="138" customFormat="false" ht="15" hidden="false" customHeight="true" outlineLevel="0" collapsed="false">
      <c r="A138" s="249" t="n">
        <v>18.1</v>
      </c>
      <c r="B138" s="250"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0"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0"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0"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0"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0"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0"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0"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0"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0"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0"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0" t="n">
        <f aca="false">MIN(B138:L138)</f>
        <v>0.0727719298245615</v>
      </c>
      <c r="N138" s="250" t="n">
        <f aca="false">SUMPRODUCT(($M$7:$M$557&gt;M138)*1)+SUMPRODUCT(($M$7:$M$557=M138)*(ROW($M$7:$M$557)&lt;ROW(M138)))+1</f>
        <v>164</v>
      </c>
      <c r="O138" s="250" t="str">
        <f aca="false">IF(M138&gt;=0.13,"★★★ EXCELLENT",IF(M138&gt;=0.12,"★★  GOOD",IF(M138&gt;=0.07,"★  FAIR",IF(M138&gt;=0.025,"⚠  MARGINAL","✗  AVOID"))))</f>
        <v>★  FAIR</v>
      </c>
    </row>
    <row r="139" customFormat="false" ht="15" hidden="false" customHeight="true" outlineLevel="0" collapsed="false">
      <c r="A139" s="247" t="n">
        <v>18.2</v>
      </c>
      <c r="B139" s="248"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48"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48"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48"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48"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48"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48"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48"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48"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48"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48"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48" t="n">
        <f aca="false">MIN(B139:L139)</f>
        <v>0.0676491228070176</v>
      </c>
      <c r="N139" s="248" t="n">
        <f aca="false">SUMPRODUCT(($M$7:$M$557&gt;M139)*1)+SUMPRODUCT(($M$7:$M$557=M139)*(ROW($M$7:$M$557)&lt;ROW(M139)))+1</f>
        <v>180</v>
      </c>
      <c r="O139" s="248" t="str">
        <f aca="false">IF(M139&gt;=0.13,"★★★ EXCELLENT",IF(M139&gt;=0.12,"★★  GOOD",IF(M139&gt;=0.07,"★  FAIR",IF(M139&gt;=0.025,"⚠  MARGINAL","✗  AVOID"))))</f>
        <v>⚠  MARGINAL</v>
      </c>
    </row>
    <row r="140" customFormat="false" ht="15" hidden="false" customHeight="true" outlineLevel="0" collapsed="false">
      <c r="A140" s="249" t="n">
        <v>18.3</v>
      </c>
      <c r="B140" s="250"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0"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0"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0"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0"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0"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0"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0"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0"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0"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0"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0" t="n">
        <f aca="false">MIN(B140:L140)</f>
        <v>0.0625263157894737</v>
      </c>
      <c r="N140" s="250" t="n">
        <f aca="false">SUMPRODUCT(($M$7:$M$557&gt;M140)*1)+SUMPRODUCT(($M$7:$M$557=M140)*(ROW($M$7:$M$557)&lt;ROW(M140)))+1</f>
        <v>194</v>
      </c>
      <c r="O140" s="250" t="str">
        <f aca="false">IF(M140&gt;=0.13,"★★★ EXCELLENT",IF(M140&gt;=0.12,"★★  GOOD",IF(M140&gt;=0.07,"★  FAIR",IF(M140&gt;=0.025,"⚠  MARGINAL","✗  AVOID"))))</f>
        <v>⚠  MARGINAL</v>
      </c>
    </row>
    <row r="141" customFormat="false" ht="15" hidden="false" customHeight="true" outlineLevel="0" collapsed="false">
      <c r="A141" s="247" t="n">
        <v>18.4</v>
      </c>
      <c r="B141" s="248"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48"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48"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48"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48"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48"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48"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48"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48"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48"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48"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48" t="n">
        <f aca="false">MIN(B141:L141)</f>
        <v>0.0574035087719299</v>
      </c>
      <c r="N141" s="248" t="n">
        <f aca="false">SUMPRODUCT(($M$7:$M$557&gt;M141)*1)+SUMPRODUCT(($M$7:$M$557=M141)*(ROW($M$7:$M$557)&lt;ROW(M141)))+1</f>
        <v>210</v>
      </c>
      <c r="O141" s="248" t="str">
        <f aca="false">IF(M141&gt;=0.13,"★★★ EXCELLENT",IF(M141&gt;=0.12,"★★  GOOD",IF(M141&gt;=0.07,"★  FAIR",IF(M141&gt;=0.025,"⚠  MARGINAL","✗  AVOID"))))</f>
        <v>⚠  MARGINAL</v>
      </c>
    </row>
    <row r="142" customFormat="false" ht="15" hidden="false" customHeight="true" outlineLevel="0" collapsed="false">
      <c r="A142" s="249" t="n">
        <v>18.5</v>
      </c>
      <c r="B142" s="250"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0"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0"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0"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0"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0"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0"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0"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0"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0"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0"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0" t="n">
        <f aca="false">MIN(B142:L142)</f>
        <v>0.052280701754386</v>
      </c>
      <c r="N142" s="250" t="n">
        <f aca="false">SUMPRODUCT(($M$7:$M$557&gt;M142)*1)+SUMPRODUCT(($M$7:$M$557=M142)*(ROW($M$7:$M$557)&lt;ROW(M142)))+1</f>
        <v>225</v>
      </c>
      <c r="O142" s="250" t="str">
        <f aca="false">IF(M142&gt;=0.13,"★★★ EXCELLENT",IF(M142&gt;=0.12,"★★  GOOD",IF(M142&gt;=0.07,"★  FAIR",IF(M142&gt;=0.025,"⚠  MARGINAL","✗  AVOID"))))</f>
        <v>⚠  MARGINAL</v>
      </c>
    </row>
    <row r="143" customFormat="false" ht="15" hidden="false" customHeight="true" outlineLevel="0" collapsed="false">
      <c r="A143" s="247" t="n">
        <v>18.6</v>
      </c>
      <c r="B143" s="248"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48"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48"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48"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48"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48"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48"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48"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48"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48"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48"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48" t="n">
        <f aca="false">MIN(B143:L143)</f>
        <v>0.0471578947368421</v>
      </c>
      <c r="N143" s="248" t="n">
        <f aca="false">SUMPRODUCT(($M$7:$M$557&gt;M143)*1)+SUMPRODUCT(($M$7:$M$557=M143)*(ROW($M$7:$M$557)&lt;ROW(M143)))+1</f>
        <v>241</v>
      </c>
      <c r="O143" s="248" t="str">
        <f aca="false">IF(M143&gt;=0.13,"★★★ EXCELLENT",IF(M143&gt;=0.12,"★★  GOOD",IF(M143&gt;=0.07,"★  FAIR",IF(M143&gt;=0.025,"⚠  MARGINAL","✗  AVOID"))))</f>
        <v>⚠  MARGINAL</v>
      </c>
    </row>
    <row r="144" customFormat="false" ht="15" hidden="false" customHeight="true" outlineLevel="0" collapsed="false">
      <c r="A144" s="249" t="n">
        <v>18.7</v>
      </c>
      <c r="B144" s="250"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0"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0"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0"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0"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0"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0"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0"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0"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0"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0"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0" t="n">
        <f aca="false">MIN(B144:L144)</f>
        <v>0.0420350877192983</v>
      </c>
      <c r="N144" s="250" t="n">
        <f aca="false">SUMPRODUCT(($M$7:$M$557&gt;M144)*1)+SUMPRODUCT(($M$7:$M$557=M144)*(ROW($M$7:$M$557)&lt;ROW(M144)))+1</f>
        <v>256</v>
      </c>
      <c r="O144" s="250" t="str">
        <f aca="false">IF(M144&gt;=0.13,"★★★ EXCELLENT",IF(M144&gt;=0.12,"★★  GOOD",IF(M144&gt;=0.07,"★  FAIR",IF(M144&gt;=0.025,"⚠  MARGINAL","✗  AVOID"))))</f>
        <v>⚠  MARGINAL</v>
      </c>
    </row>
    <row r="145" customFormat="false" ht="15" hidden="false" customHeight="true" outlineLevel="0" collapsed="false">
      <c r="A145" s="247" t="n">
        <v>18.8</v>
      </c>
      <c r="B145" s="248"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48"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48"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48"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48"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48"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48"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48"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48"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48"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48"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48" t="n">
        <f aca="false">MIN(B145:L145)</f>
        <v>0.0369122807017543</v>
      </c>
      <c r="N145" s="248" t="n">
        <f aca="false">SUMPRODUCT(($M$7:$M$557&gt;M145)*1)+SUMPRODUCT(($M$7:$M$557=M145)*(ROW($M$7:$M$557)&lt;ROW(M145)))+1</f>
        <v>271</v>
      </c>
      <c r="O145" s="248" t="str">
        <f aca="false">IF(M145&gt;=0.13,"★★★ EXCELLENT",IF(M145&gt;=0.12,"★★  GOOD",IF(M145&gt;=0.07,"★  FAIR",IF(M145&gt;=0.025,"⚠  MARGINAL","✗  AVOID"))))</f>
        <v>⚠  MARGINAL</v>
      </c>
    </row>
    <row r="146" customFormat="false" ht="15" hidden="false" customHeight="true" outlineLevel="0" collapsed="false">
      <c r="A146" s="249" t="n">
        <v>18.9</v>
      </c>
      <c r="B146" s="250"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0"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0"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0"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0"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0"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0"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0"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0"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0"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0"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0" t="n">
        <f aca="false">MIN(B146:L146)</f>
        <v>0.0317894736842106</v>
      </c>
      <c r="N146" s="250" t="n">
        <f aca="false">SUMPRODUCT(($M$7:$M$557&gt;M146)*1)+SUMPRODUCT(($M$7:$M$557=M146)*(ROW($M$7:$M$557)&lt;ROW(M146)))+1</f>
        <v>287</v>
      </c>
      <c r="O146" s="250" t="str">
        <f aca="false">IF(M146&gt;=0.13,"★★★ EXCELLENT",IF(M146&gt;=0.12,"★★  GOOD",IF(M146&gt;=0.07,"★  FAIR",IF(M146&gt;=0.025,"⚠  MARGINAL","✗  AVOID"))))</f>
        <v>⚠  MARGINAL</v>
      </c>
    </row>
    <row r="147" customFormat="false" ht="15" hidden="false" customHeight="true" outlineLevel="0" collapsed="false">
      <c r="A147" s="247" t="n">
        <v>19</v>
      </c>
      <c r="B147" s="248"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48"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48"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48"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48"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48"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48"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48"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48"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48"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48"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48" t="n">
        <f aca="false">MIN(B147:L147)</f>
        <v>0.0266666666666667</v>
      </c>
      <c r="N147" s="248" t="n">
        <f aca="false">SUMPRODUCT(($M$7:$M$557&gt;M147)*1)+SUMPRODUCT(($M$7:$M$557=M147)*(ROW($M$7:$M$557)&lt;ROW(M147)))+1</f>
        <v>302</v>
      </c>
      <c r="O147" s="248" t="str">
        <f aca="false">IF(M147&gt;=0.13,"★★★ EXCELLENT",IF(M147&gt;=0.12,"★★  GOOD",IF(M147&gt;=0.07,"★  FAIR",IF(M147&gt;=0.025,"⚠  MARGINAL","✗  AVOID"))))</f>
        <v>⚠  MARGINAL</v>
      </c>
    </row>
    <row r="148" customFormat="false" ht="15" hidden="false" customHeight="true" outlineLevel="0" collapsed="false">
      <c r="A148" s="249" t="n">
        <v>19.1</v>
      </c>
      <c r="B148" s="250"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0"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0"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0"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0"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0"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0"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0"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0"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0"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0"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0" t="n">
        <f aca="false">MIN(B148:L148)</f>
        <v>0.0215438596491228</v>
      </c>
      <c r="N148" s="250" t="n">
        <f aca="false">SUMPRODUCT(($M$7:$M$557&gt;M148)*1)+SUMPRODUCT(($M$7:$M$557=M148)*(ROW($M$7:$M$557)&lt;ROW(M148)))+1</f>
        <v>318</v>
      </c>
      <c r="O148" s="250" t="str">
        <f aca="false">IF(M148&gt;=0.13,"★★★ EXCELLENT",IF(M148&gt;=0.12,"★★  GOOD",IF(M148&gt;=0.07,"★  FAIR",IF(M148&gt;=0.025,"⚠  MARGINAL","✗  AVOID"))))</f>
        <v>✗  AVOID</v>
      </c>
    </row>
    <row r="149" customFormat="false" ht="15" hidden="false" customHeight="true" outlineLevel="0" collapsed="false">
      <c r="A149" s="247" t="n">
        <v>19.2</v>
      </c>
      <c r="B149" s="248"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48"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48"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48"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48"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48"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48"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48"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48"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48"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48"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48" t="n">
        <f aca="false">MIN(B149:L149)</f>
        <v>0.016421052631579</v>
      </c>
      <c r="N149" s="248" t="n">
        <f aca="false">SUMPRODUCT(($M$7:$M$557&gt;M149)*1)+SUMPRODUCT(($M$7:$M$557=M149)*(ROW($M$7:$M$557)&lt;ROW(M149)))+1</f>
        <v>333</v>
      </c>
      <c r="O149" s="248" t="str">
        <f aca="false">IF(M149&gt;=0.13,"★★★ EXCELLENT",IF(M149&gt;=0.12,"★★  GOOD",IF(M149&gt;=0.07,"★  FAIR",IF(M149&gt;=0.025,"⚠  MARGINAL","✗  AVOID"))))</f>
        <v>✗  AVOID</v>
      </c>
    </row>
    <row r="150" customFormat="false" ht="15" hidden="false" customHeight="true" outlineLevel="0" collapsed="false">
      <c r="A150" s="249" t="n">
        <v>19.3</v>
      </c>
      <c r="B150" s="250"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0"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0"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0"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0"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0"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0"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0"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0"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0"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0"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0" t="n">
        <f aca="false">MIN(B150:L150)</f>
        <v>0.011298245614035</v>
      </c>
      <c r="N150" s="250" t="n">
        <f aca="false">SUMPRODUCT(($M$7:$M$557&gt;M150)*1)+SUMPRODUCT(($M$7:$M$557=M150)*(ROW($M$7:$M$557)&lt;ROW(M150)))+1</f>
        <v>349</v>
      </c>
      <c r="O150" s="250" t="str">
        <f aca="false">IF(M150&gt;=0.13,"★★★ EXCELLENT",IF(M150&gt;=0.12,"★★  GOOD",IF(M150&gt;=0.07,"★  FAIR",IF(M150&gt;=0.025,"⚠  MARGINAL","✗  AVOID"))))</f>
        <v>✗  AVOID</v>
      </c>
    </row>
    <row r="151" customFormat="false" ht="15" hidden="false" customHeight="true" outlineLevel="0" collapsed="false">
      <c r="A151" s="247" t="n">
        <v>19.4</v>
      </c>
      <c r="B151" s="248"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48"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48"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48"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48"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48"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48"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48"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48"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48"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48"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48" t="n">
        <f aca="false">MIN(B151:L151)</f>
        <v>0.00617543859649139</v>
      </c>
      <c r="N151" s="248" t="n">
        <f aca="false">SUMPRODUCT(($M$7:$M$557&gt;M151)*1)+SUMPRODUCT(($M$7:$M$557=M151)*(ROW($M$7:$M$557)&lt;ROW(M151)))+1</f>
        <v>363</v>
      </c>
      <c r="O151" s="248" t="str">
        <f aca="false">IF(M151&gt;=0.13,"★★★ EXCELLENT",IF(M151&gt;=0.12,"★★  GOOD",IF(M151&gt;=0.07,"★  FAIR",IF(M151&gt;=0.025,"⚠  MARGINAL","✗  AVOID"))))</f>
        <v>✗  AVOID</v>
      </c>
    </row>
    <row r="152" customFormat="false" ht="15" hidden="false" customHeight="true" outlineLevel="0" collapsed="false">
      <c r="A152" s="249" t="n">
        <v>19.5</v>
      </c>
      <c r="B152" s="250"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0"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0"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0"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0"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0"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0"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0"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0"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0"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0"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0" t="n">
        <f aca="false">MIN(B152:L152)</f>
        <v>0.00105263157894742</v>
      </c>
      <c r="N152" s="250" t="n">
        <f aca="false">SUMPRODUCT(($M$7:$M$557&gt;M152)*1)+SUMPRODUCT(($M$7:$M$557=M152)*(ROW($M$7:$M$557)&lt;ROW(M152)))+1</f>
        <v>379</v>
      </c>
      <c r="O152" s="250" t="str">
        <f aca="false">IF(M152&gt;=0.13,"★★★ EXCELLENT",IF(M152&gt;=0.12,"★★  GOOD",IF(M152&gt;=0.07,"★  FAIR",IF(M152&gt;=0.025,"⚠  MARGINAL","✗  AVOID"))))</f>
        <v>✗  AVOID</v>
      </c>
    </row>
    <row r="153" customFormat="false" ht="15" hidden="false" customHeight="true" outlineLevel="0" collapsed="false">
      <c r="A153" s="247" t="n">
        <v>19.6</v>
      </c>
      <c r="B153" s="248"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48"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48"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48"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48"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48"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48"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48"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48"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48"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48"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48" t="n">
        <f aca="false">MIN(B153:L153)</f>
        <v>0</v>
      </c>
      <c r="N153" s="248" t="n">
        <f aca="false">SUMPRODUCT(($M$7:$M$557&gt;M153)*1)+SUMPRODUCT(($M$7:$M$557=M153)*(ROW($M$7:$M$557)&lt;ROW(M153)))+1</f>
        <v>439</v>
      </c>
      <c r="O153" s="248" t="str">
        <f aca="false">IF(M153&gt;=0.13,"★★★ EXCELLENT",IF(M153&gt;=0.12,"★★  GOOD",IF(M153&gt;=0.07,"★  FAIR",IF(M153&gt;=0.025,"⚠  MARGINAL","✗  AVOID"))))</f>
        <v>✗  AVOID</v>
      </c>
    </row>
    <row r="154" customFormat="false" ht="15" hidden="false" customHeight="true" outlineLevel="0" collapsed="false">
      <c r="A154" s="249" t="n">
        <v>19.7</v>
      </c>
      <c r="B154" s="250"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0"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0"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0"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0"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0"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0"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0"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0"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0"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0"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0" t="n">
        <f aca="false">MIN(B154:L154)</f>
        <v>0</v>
      </c>
      <c r="N154" s="250" t="n">
        <f aca="false">SUMPRODUCT(($M$7:$M$557&gt;M154)*1)+SUMPRODUCT(($M$7:$M$557=M154)*(ROW($M$7:$M$557)&lt;ROW(M154)))+1</f>
        <v>440</v>
      </c>
      <c r="O154" s="250" t="str">
        <f aca="false">IF(M154&gt;=0.13,"★★★ EXCELLENT",IF(M154&gt;=0.12,"★★  GOOD",IF(M154&gt;=0.07,"★  FAIR",IF(M154&gt;=0.025,"⚠  MARGINAL","✗  AVOID"))))</f>
        <v>✗  AVOID</v>
      </c>
    </row>
    <row r="155" customFormat="false" ht="15" hidden="false" customHeight="true" outlineLevel="0" collapsed="false">
      <c r="A155" s="247" t="n">
        <v>19.8</v>
      </c>
      <c r="B155" s="248"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48"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48"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48"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48"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48"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48"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48"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48"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48"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48"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48" t="n">
        <f aca="false">MIN(B155:L155)</f>
        <v>0</v>
      </c>
      <c r="N155" s="248" t="n">
        <f aca="false">SUMPRODUCT(($M$7:$M$557&gt;M155)*1)+SUMPRODUCT(($M$7:$M$557=M155)*(ROW($M$7:$M$557)&lt;ROW(M155)))+1</f>
        <v>441</v>
      </c>
      <c r="O155" s="248" t="str">
        <f aca="false">IF(M155&gt;=0.13,"★★★ EXCELLENT",IF(M155&gt;=0.12,"★★  GOOD",IF(M155&gt;=0.07,"★  FAIR",IF(M155&gt;=0.025,"⚠  MARGINAL","✗  AVOID"))))</f>
        <v>✗  AVOID</v>
      </c>
    </row>
    <row r="156" customFormat="false" ht="15" hidden="false" customHeight="true" outlineLevel="0" collapsed="false">
      <c r="A156" s="249" t="n">
        <v>19.9</v>
      </c>
      <c r="B156" s="250"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0"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0"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0"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0"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0"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0"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0"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0"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0"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0"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0" t="n">
        <f aca="false">MIN(B156:L156)</f>
        <v>0</v>
      </c>
      <c r="N156" s="250" t="n">
        <f aca="false">SUMPRODUCT(($M$7:$M$557&gt;M156)*1)+SUMPRODUCT(($M$7:$M$557=M156)*(ROW($M$7:$M$557)&lt;ROW(M156)))+1</f>
        <v>442</v>
      </c>
      <c r="O156" s="250" t="str">
        <f aca="false">IF(M156&gt;=0.13,"★★★ EXCELLENT",IF(M156&gt;=0.12,"★★  GOOD",IF(M156&gt;=0.07,"★  FAIR",IF(M156&gt;=0.025,"⚠  MARGINAL","✗  AVOID"))))</f>
        <v>✗  AVOID</v>
      </c>
    </row>
    <row r="157" customFormat="false" ht="15" hidden="false" customHeight="true" outlineLevel="0" collapsed="false">
      <c r="A157" s="247" t="n">
        <v>20</v>
      </c>
      <c r="B157" s="248"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48"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48"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48"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48"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48"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48"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48"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48"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48"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48"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48" t="n">
        <f aca="false">MIN(B157:L157)</f>
        <v>0</v>
      </c>
      <c r="N157" s="248" t="n">
        <f aca="false">SUMPRODUCT(($M$7:$M$557&gt;M157)*1)+SUMPRODUCT(($M$7:$M$557=M157)*(ROW($M$7:$M$557)&lt;ROW(M157)))+1</f>
        <v>443</v>
      </c>
      <c r="O157" s="248" t="str">
        <f aca="false">IF(M157&gt;=0.13,"★★★ EXCELLENT",IF(M157&gt;=0.12,"★★  GOOD",IF(M157&gt;=0.07,"★  FAIR",IF(M157&gt;=0.025,"⚠  MARGINAL","✗  AVOID"))))</f>
        <v>✗  AVOID</v>
      </c>
    </row>
    <row r="158" customFormat="false" ht="15" hidden="false" customHeight="true" outlineLevel="0" collapsed="false">
      <c r="A158" s="249" t="n">
        <v>20.1</v>
      </c>
      <c r="B158" s="250"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0"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0"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0"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0"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0"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0"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0"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0"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0"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0"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0" t="n">
        <f aca="false">MIN(B158:L158)</f>
        <v>0</v>
      </c>
      <c r="N158" s="250" t="n">
        <f aca="false">SUMPRODUCT(($M$7:$M$557&gt;M158)*1)+SUMPRODUCT(($M$7:$M$557=M158)*(ROW($M$7:$M$557)&lt;ROW(M158)))+1</f>
        <v>444</v>
      </c>
      <c r="O158" s="250" t="str">
        <f aca="false">IF(M158&gt;=0.13,"★★★ EXCELLENT",IF(M158&gt;=0.12,"★★  GOOD",IF(M158&gt;=0.07,"★  FAIR",IF(M158&gt;=0.025,"⚠  MARGINAL","✗  AVOID"))))</f>
        <v>✗  AVOID</v>
      </c>
    </row>
    <row r="159" customFormat="false" ht="15" hidden="false" customHeight="true" outlineLevel="0" collapsed="false">
      <c r="A159" s="247" t="n">
        <v>20.2</v>
      </c>
      <c r="B159" s="248"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48"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48"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48"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48"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48"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48"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48"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48"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48"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48"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48" t="n">
        <f aca="false">MIN(B159:L159)</f>
        <v>0</v>
      </c>
      <c r="N159" s="248" t="n">
        <f aca="false">SUMPRODUCT(($M$7:$M$557&gt;M159)*1)+SUMPRODUCT(($M$7:$M$557=M159)*(ROW($M$7:$M$557)&lt;ROW(M159)))+1</f>
        <v>445</v>
      </c>
      <c r="O159" s="248" t="str">
        <f aca="false">IF(M159&gt;=0.13,"★★★ EXCELLENT",IF(M159&gt;=0.12,"★★  GOOD",IF(M159&gt;=0.07,"★  FAIR",IF(M159&gt;=0.025,"⚠  MARGINAL","✗  AVOID"))))</f>
        <v>✗  AVOID</v>
      </c>
    </row>
    <row r="160" customFormat="false" ht="15" hidden="false" customHeight="true" outlineLevel="0" collapsed="false">
      <c r="A160" s="249" t="n">
        <v>20.3</v>
      </c>
      <c r="B160" s="250"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0"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0"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0"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0"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0"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0"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0"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0"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0"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0"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0" t="n">
        <f aca="false">MIN(B160:L160)</f>
        <v>0</v>
      </c>
      <c r="N160" s="250" t="n">
        <f aca="false">SUMPRODUCT(($M$7:$M$557&gt;M160)*1)+SUMPRODUCT(($M$7:$M$557=M160)*(ROW($M$7:$M$557)&lt;ROW(M160)))+1</f>
        <v>446</v>
      </c>
      <c r="O160" s="250" t="str">
        <f aca="false">IF(M160&gt;=0.13,"★★★ EXCELLENT",IF(M160&gt;=0.12,"★★  GOOD",IF(M160&gt;=0.07,"★  FAIR",IF(M160&gt;=0.025,"⚠  MARGINAL","✗  AVOID"))))</f>
        <v>✗  AVOID</v>
      </c>
    </row>
    <row r="161" customFormat="false" ht="15" hidden="false" customHeight="true" outlineLevel="0" collapsed="false">
      <c r="A161" s="247" t="n">
        <v>20.4</v>
      </c>
      <c r="B161" s="248"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48"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48"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48"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48"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48"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48"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48"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48"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48"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48"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48" t="n">
        <f aca="false">MIN(B161:L161)</f>
        <v>0.00210526315789461</v>
      </c>
      <c r="N161" s="248" t="n">
        <f aca="false">SUMPRODUCT(($M$7:$M$557&gt;M161)*1)+SUMPRODUCT(($M$7:$M$557=M161)*(ROW($M$7:$M$557)&lt;ROW(M161)))+1</f>
        <v>376</v>
      </c>
      <c r="O161" s="248" t="str">
        <f aca="false">IF(M161&gt;=0.13,"★★★ EXCELLENT",IF(M161&gt;=0.12,"★★  GOOD",IF(M161&gt;=0.07,"★  FAIR",IF(M161&gt;=0.025,"⚠  MARGINAL","✗  AVOID"))))</f>
        <v>✗  AVOID</v>
      </c>
    </row>
    <row r="162" customFormat="false" ht="15" hidden="false" customHeight="true" outlineLevel="0" collapsed="false">
      <c r="A162" s="249" t="n">
        <v>20.5</v>
      </c>
      <c r="B162" s="250"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0"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0"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0"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0"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0"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0"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0"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0"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0"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0"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0" t="n">
        <f aca="false">MIN(B162:L162)</f>
        <v>0.00701754385964915</v>
      </c>
      <c r="N162" s="250" t="n">
        <f aca="false">SUMPRODUCT(($M$7:$M$557&gt;M162)*1)+SUMPRODUCT(($M$7:$M$557=M162)*(ROW($M$7:$M$557)&lt;ROW(M162)))+1</f>
        <v>362</v>
      </c>
      <c r="O162" s="250" t="str">
        <f aca="false">IF(M162&gt;=0.13,"★★★ EXCELLENT",IF(M162&gt;=0.12,"★★  GOOD",IF(M162&gt;=0.07,"★  FAIR",IF(M162&gt;=0.025,"⚠  MARGINAL","✗  AVOID"))))</f>
        <v>✗  AVOID</v>
      </c>
    </row>
    <row r="163" customFormat="false" ht="15" hidden="false" customHeight="true" outlineLevel="0" collapsed="false">
      <c r="A163" s="247" t="n">
        <v>20.6</v>
      </c>
      <c r="B163" s="248"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48"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48"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48"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48"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48"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48"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48"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48"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48"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48"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48" t="n">
        <f aca="false">MIN(B163:L163)</f>
        <v>0.0119298245614037</v>
      </c>
      <c r="N163" s="248" t="n">
        <f aca="false">SUMPRODUCT(($M$7:$M$557&gt;M163)*1)+SUMPRODUCT(($M$7:$M$557=M163)*(ROW($M$7:$M$557)&lt;ROW(M163)))+1</f>
        <v>346</v>
      </c>
      <c r="O163" s="248" t="str">
        <f aca="false">IF(M163&gt;=0.13,"★★★ EXCELLENT",IF(M163&gt;=0.12,"★★  GOOD",IF(M163&gt;=0.07,"★  FAIR",IF(M163&gt;=0.025,"⚠  MARGINAL","✗  AVOID"))))</f>
        <v>✗  AVOID</v>
      </c>
    </row>
    <row r="164" customFormat="false" ht="15" hidden="false" customHeight="true" outlineLevel="0" collapsed="false">
      <c r="A164" s="249" t="n">
        <v>20.7</v>
      </c>
      <c r="B164" s="250"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0"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0"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0"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0"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0"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0"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0"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0"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0"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0"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0" t="n">
        <f aca="false">MIN(B164:L164)</f>
        <v>0.016842105263158</v>
      </c>
      <c r="N164" s="250" t="n">
        <f aca="false">SUMPRODUCT(($M$7:$M$557&gt;M164)*1)+SUMPRODUCT(($M$7:$M$557=M164)*(ROW($M$7:$M$557)&lt;ROW(M164)))+1</f>
        <v>332</v>
      </c>
      <c r="O164" s="250" t="str">
        <f aca="false">IF(M164&gt;=0.13,"★★★ EXCELLENT",IF(M164&gt;=0.12,"★★  GOOD",IF(M164&gt;=0.07,"★  FAIR",IF(M164&gt;=0.025,"⚠  MARGINAL","✗  AVOID"))))</f>
        <v>✗  AVOID</v>
      </c>
    </row>
    <row r="165" customFormat="false" ht="15" hidden="false" customHeight="true" outlineLevel="0" collapsed="false">
      <c r="A165" s="247" t="n">
        <v>20.8</v>
      </c>
      <c r="B165" s="248"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48"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48"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48"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48"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48"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48"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48"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48"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48"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48"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48" t="n">
        <f aca="false">MIN(B165:L165)</f>
        <v>0.0217543859649123</v>
      </c>
      <c r="N165" s="248" t="n">
        <f aca="false">SUMPRODUCT(($M$7:$M$557&gt;M165)*1)+SUMPRODUCT(($M$7:$M$557=M165)*(ROW($M$7:$M$557)&lt;ROW(M165)))+1</f>
        <v>317</v>
      </c>
      <c r="O165" s="248" t="str">
        <f aca="false">IF(M165&gt;=0.13,"★★★ EXCELLENT",IF(M165&gt;=0.12,"★★  GOOD",IF(M165&gt;=0.07,"★  FAIR",IF(M165&gt;=0.025,"⚠  MARGINAL","✗  AVOID"))))</f>
        <v>✗  AVOID</v>
      </c>
    </row>
    <row r="166" customFormat="false" ht="15" hidden="false" customHeight="true" outlineLevel="0" collapsed="false">
      <c r="A166" s="249" t="n">
        <v>20.9</v>
      </c>
      <c r="B166" s="250"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0"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0"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0"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0"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0"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0"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0"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0"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0"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0"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0" t="n">
        <f aca="false">MIN(B166:L166)</f>
        <v>0.0266666666666666</v>
      </c>
      <c r="N166" s="250" t="n">
        <f aca="false">SUMPRODUCT(($M$7:$M$557&gt;M166)*1)+SUMPRODUCT(($M$7:$M$557=M166)*(ROW($M$7:$M$557)&lt;ROW(M166)))+1</f>
        <v>303</v>
      </c>
      <c r="O166" s="250" t="str">
        <f aca="false">IF(M166&gt;=0.13,"★★★ EXCELLENT",IF(M166&gt;=0.12,"★★  GOOD",IF(M166&gt;=0.07,"★  FAIR",IF(M166&gt;=0.025,"⚠  MARGINAL","✗  AVOID"))))</f>
        <v>⚠  MARGINAL</v>
      </c>
    </row>
    <row r="167" customFormat="false" ht="15" hidden="false" customHeight="true" outlineLevel="0" collapsed="false">
      <c r="A167" s="247" t="n">
        <v>21</v>
      </c>
      <c r="B167" s="248"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48"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48"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48"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48"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48"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48"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48"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48"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48"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48"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48" t="n">
        <f aca="false">MIN(B167:L167)</f>
        <v>0.0315789473684212</v>
      </c>
      <c r="N167" s="248" t="n">
        <f aca="false">SUMPRODUCT(($M$7:$M$557&gt;M167)*1)+SUMPRODUCT(($M$7:$M$557=M167)*(ROW($M$7:$M$557)&lt;ROW(M167)))+1</f>
        <v>288</v>
      </c>
      <c r="O167" s="248" t="str">
        <f aca="false">IF(M167&gt;=0.13,"★★★ EXCELLENT",IF(M167&gt;=0.12,"★★  GOOD",IF(M167&gt;=0.07,"★  FAIR",IF(M167&gt;=0.025,"⚠  MARGINAL","✗  AVOID"))))</f>
        <v>⚠  MARGINAL</v>
      </c>
    </row>
    <row r="168" customFormat="false" ht="15" hidden="false" customHeight="true" outlineLevel="0" collapsed="false">
      <c r="A168" s="249" t="n">
        <v>21.1</v>
      </c>
      <c r="B168" s="250"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0"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0"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0"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0"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0"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0"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0"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0"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0"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0"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0" t="n">
        <f aca="false">MIN(B168:L168)</f>
        <v>0.0364912280701755</v>
      </c>
      <c r="N168" s="250" t="n">
        <f aca="false">SUMPRODUCT(($M$7:$M$557&gt;M168)*1)+SUMPRODUCT(($M$7:$M$557=M168)*(ROW($M$7:$M$557)&lt;ROW(M168)))+1</f>
        <v>273</v>
      </c>
      <c r="O168" s="250" t="str">
        <f aca="false">IF(M168&gt;=0.13,"★★★ EXCELLENT",IF(M168&gt;=0.12,"★★  GOOD",IF(M168&gt;=0.07,"★  FAIR",IF(M168&gt;=0.025,"⚠  MARGINAL","✗  AVOID"))))</f>
        <v>⚠  MARGINAL</v>
      </c>
    </row>
    <row r="169" customFormat="false" ht="15" hidden="false" customHeight="true" outlineLevel="0" collapsed="false">
      <c r="A169" s="247" t="n">
        <v>21.2</v>
      </c>
      <c r="B169" s="248"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48"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48"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48"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48"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48"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48"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48"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48"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48"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48"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48" t="n">
        <f aca="false">MIN(B169:L169)</f>
        <v>0.0414035087719298</v>
      </c>
      <c r="N169" s="248" t="n">
        <f aca="false">SUMPRODUCT(($M$7:$M$557&gt;M169)*1)+SUMPRODUCT(($M$7:$M$557=M169)*(ROW($M$7:$M$557)&lt;ROW(M169)))+1</f>
        <v>258</v>
      </c>
      <c r="O169" s="248" t="str">
        <f aca="false">IF(M169&gt;=0.13,"★★★ EXCELLENT",IF(M169&gt;=0.12,"★★  GOOD",IF(M169&gt;=0.07,"★  FAIR",IF(M169&gt;=0.025,"⚠  MARGINAL","✗  AVOID"))))</f>
        <v>⚠  MARGINAL</v>
      </c>
    </row>
    <row r="170" customFormat="false" ht="15" hidden="false" customHeight="true" outlineLevel="0" collapsed="false">
      <c r="A170" s="249" t="n">
        <v>21.3</v>
      </c>
      <c r="B170" s="250"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0"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0"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0"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0"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0"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0"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0"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0"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0"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0"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0" t="n">
        <f aca="false">MIN(B170:L170)</f>
        <v>0.0463157894736841</v>
      </c>
      <c r="N170" s="250" t="n">
        <f aca="false">SUMPRODUCT(($M$7:$M$557&gt;M170)*1)+SUMPRODUCT(($M$7:$M$557=M170)*(ROW($M$7:$M$557)&lt;ROW(M170)))+1</f>
        <v>243</v>
      </c>
      <c r="O170" s="250" t="str">
        <f aca="false">IF(M170&gt;=0.13,"★★★ EXCELLENT",IF(M170&gt;=0.12,"★★  GOOD",IF(M170&gt;=0.07,"★  FAIR",IF(M170&gt;=0.025,"⚠  MARGINAL","✗  AVOID"))))</f>
        <v>⚠  MARGINAL</v>
      </c>
    </row>
    <row r="171" customFormat="false" ht="15" hidden="false" customHeight="true" outlineLevel="0" collapsed="false">
      <c r="A171" s="247" t="n">
        <v>21.4</v>
      </c>
      <c r="B171" s="248"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48"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48"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48"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48"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48"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48"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48"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48"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48"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48"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48" t="n">
        <f aca="false">MIN(B171:L171)</f>
        <v>0.0512280701754384</v>
      </c>
      <c r="N171" s="248" t="n">
        <f aca="false">SUMPRODUCT(($M$7:$M$557&gt;M171)*1)+SUMPRODUCT(($M$7:$M$557=M171)*(ROW($M$7:$M$557)&lt;ROW(M171)))+1</f>
        <v>229</v>
      </c>
      <c r="O171" s="248" t="str">
        <f aca="false">IF(M171&gt;=0.13,"★★★ EXCELLENT",IF(M171&gt;=0.12,"★★  GOOD",IF(M171&gt;=0.07,"★  FAIR",IF(M171&gt;=0.025,"⚠  MARGINAL","✗  AVOID"))))</f>
        <v>⚠  MARGINAL</v>
      </c>
    </row>
    <row r="172" customFormat="false" ht="15" hidden="false" customHeight="true" outlineLevel="0" collapsed="false">
      <c r="A172" s="249" t="n">
        <v>21.5</v>
      </c>
      <c r="B172" s="250"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0"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0"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0"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0"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0"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0"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0"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0"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0"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0"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0" t="n">
        <f aca="false">MIN(B172:L172)</f>
        <v>0.0561403508771929</v>
      </c>
      <c r="N172" s="250" t="n">
        <f aca="false">SUMPRODUCT(($M$7:$M$557&gt;M172)*1)+SUMPRODUCT(($M$7:$M$557=M172)*(ROW($M$7:$M$557)&lt;ROW(M172)))+1</f>
        <v>214</v>
      </c>
      <c r="O172" s="250" t="str">
        <f aca="false">IF(M172&gt;=0.13,"★★★ EXCELLENT",IF(M172&gt;=0.12,"★★  GOOD",IF(M172&gt;=0.07,"★  FAIR",IF(M172&gt;=0.025,"⚠  MARGINAL","✗  AVOID"))))</f>
        <v>⚠  MARGINAL</v>
      </c>
    </row>
    <row r="173" customFormat="false" ht="15" hidden="false" customHeight="true" outlineLevel="0" collapsed="false">
      <c r="A173" s="247" t="n">
        <v>21.6</v>
      </c>
      <c r="B173" s="248"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48"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48"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48"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48"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48"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48"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48"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48"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48"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48"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48" t="n">
        <f aca="false">MIN(B173:L173)</f>
        <v>0.0610526315789475</v>
      </c>
      <c r="N173" s="248" t="n">
        <f aca="false">SUMPRODUCT(($M$7:$M$557&gt;M173)*1)+SUMPRODUCT(($M$7:$M$557=M173)*(ROW($M$7:$M$557)&lt;ROW(M173)))+1</f>
        <v>199</v>
      </c>
      <c r="O173" s="248" t="str">
        <f aca="false">IF(M173&gt;=0.13,"★★★ EXCELLENT",IF(M173&gt;=0.12,"★★  GOOD",IF(M173&gt;=0.07,"★  FAIR",IF(M173&gt;=0.025,"⚠  MARGINAL","✗  AVOID"))))</f>
        <v>⚠  MARGINAL</v>
      </c>
    </row>
    <row r="174" customFormat="false" ht="15" hidden="false" customHeight="true" outlineLevel="0" collapsed="false">
      <c r="A174" s="249" t="n">
        <v>21.7</v>
      </c>
      <c r="B174" s="250"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0"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0"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0"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0"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0"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0"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0"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0"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0"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0"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0" t="n">
        <f aca="false">MIN(B174:L174)</f>
        <v>0.0659649122807018</v>
      </c>
      <c r="N174" s="250" t="n">
        <f aca="false">SUMPRODUCT(($M$7:$M$557&gt;M174)*1)+SUMPRODUCT(($M$7:$M$557=M174)*(ROW($M$7:$M$557)&lt;ROW(M174)))+1</f>
        <v>185</v>
      </c>
      <c r="O174" s="250" t="str">
        <f aca="false">IF(M174&gt;=0.13,"★★★ EXCELLENT",IF(M174&gt;=0.12,"★★  GOOD",IF(M174&gt;=0.07,"★  FAIR",IF(M174&gt;=0.025,"⚠  MARGINAL","✗  AVOID"))))</f>
        <v>⚠  MARGINAL</v>
      </c>
    </row>
    <row r="175" customFormat="false" ht="15" hidden="false" customHeight="true" outlineLevel="0" collapsed="false">
      <c r="A175" s="247" t="n">
        <v>21.8</v>
      </c>
      <c r="B175" s="248"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48"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48"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48"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48"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48"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48"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48"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48"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48"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48"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48" t="n">
        <f aca="false">MIN(B175:L175)</f>
        <v>0.0708771929824561</v>
      </c>
      <c r="N175" s="248" t="n">
        <f aca="false">SUMPRODUCT(($M$7:$M$557&gt;M175)*1)+SUMPRODUCT(($M$7:$M$557=M175)*(ROW($M$7:$M$557)&lt;ROW(M175)))+1</f>
        <v>169</v>
      </c>
      <c r="O175" s="248" t="str">
        <f aca="false">IF(M175&gt;=0.13,"★★★ EXCELLENT",IF(M175&gt;=0.12,"★★  GOOD",IF(M175&gt;=0.07,"★  FAIR",IF(M175&gt;=0.025,"⚠  MARGINAL","✗  AVOID"))))</f>
        <v>★  FAIR</v>
      </c>
    </row>
    <row r="176" customFormat="false" ht="15" hidden="false" customHeight="true" outlineLevel="0" collapsed="false">
      <c r="A176" s="249" t="n">
        <v>21.9</v>
      </c>
      <c r="B176" s="250"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0"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0"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0"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0"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0"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0"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0"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0"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0"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0"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0" t="n">
        <f aca="false">MIN(B176:L176)</f>
        <v>0.0757894736842104</v>
      </c>
      <c r="N176" s="250" t="n">
        <f aca="false">SUMPRODUCT(($M$7:$M$557&gt;M176)*1)+SUMPRODUCT(($M$7:$M$557=M176)*(ROW($M$7:$M$557)&lt;ROW(M176)))+1</f>
        <v>156</v>
      </c>
      <c r="O176" s="250" t="str">
        <f aca="false">IF(M176&gt;=0.13,"★★★ EXCELLENT",IF(M176&gt;=0.12,"★★  GOOD",IF(M176&gt;=0.07,"★  FAIR",IF(M176&gt;=0.025,"⚠  MARGINAL","✗  AVOID"))))</f>
        <v>★  FAIR</v>
      </c>
    </row>
    <row r="177" customFormat="false" ht="15" hidden="false" customHeight="true" outlineLevel="0" collapsed="false">
      <c r="A177" s="247" t="n">
        <v>22</v>
      </c>
      <c r="B177" s="248"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48"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48"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48"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48"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48"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48"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48"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48"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48"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48"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48" t="n">
        <f aca="false">MIN(B177:L177)</f>
        <v>0.0807017543859649</v>
      </c>
      <c r="N177" s="248" t="n">
        <f aca="false">SUMPRODUCT(($M$7:$M$557&gt;M177)*1)+SUMPRODUCT(($M$7:$M$557=M177)*(ROW($M$7:$M$557)&lt;ROW(M177)))+1</f>
        <v>140</v>
      </c>
      <c r="O177" s="248" t="str">
        <f aca="false">IF(M177&gt;=0.13,"★★★ EXCELLENT",IF(M177&gt;=0.12,"★★  GOOD",IF(M177&gt;=0.07,"★  FAIR",IF(M177&gt;=0.025,"⚠  MARGINAL","✗  AVOID"))))</f>
        <v>★  FAIR</v>
      </c>
    </row>
    <row r="178" customFormat="false" ht="15" hidden="false" customHeight="true" outlineLevel="0" collapsed="false">
      <c r="A178" s="249" t="n">
        <v>22.1</v>
      </c>
      <c r="B178" s="250"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0"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0"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0"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0"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0"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0"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0"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0"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0"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0"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0" t="n">
        <f aca="false">MIN(B178:L178)</f>
        <v>0.0856140350877195</v>
      </c>
      <c r="N178" s="250" t="n">
        <f aca="false">SUMPRODUCT(($M$7:$M$557&gt;M178)*1)+SUMPRODUCT(($M$7:$M$557=M178)*(ROW($M$7:$M$557)&lt;ROW(M178)))+1</f>
        <v>126</v>
      </c>
      <c r="O178" s="250" t="str">
        <f aca="false">IF(M178&gt;=0.13,"★★★ EXCELLENT",IF(M178&gt;=0.12,"★★  GOOD",IF(M178&gt;=0.07,"★  FAIR",IF(M178&gt;=0.025,"⚠  MARGINAL","✗  AVOID"))))</f>
        <v>★  FAIR</v>
      </c>
    </row>
    <row r="179" customFormat="false" ht="15" hidden="false" customHeight="true" outlineLevel="0" collapsed="false">
      <c r="A179" s="247" t="n">
        <v>22.2</v>
      </c>
      <c r="B179" s="248"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48"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48"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48"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48"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48"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48"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48"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48"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48"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48"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48" t="n">
        <f aca="false">MIN(B179:L179)</f>
        <v>0.0905263157894738</v>
      </c>
      <c r="N179" s="248" t="n">
        <f aca="false">SUMPRODUCT(($M$7:$M$557&gt;M179)*1)+SUMPRODUCT(($M$7:$M$557=M179)*(ROW($M$7:$M$557)&lt;ROW(M179)))+1</f>
        <v>112</v>
      </c>
      <c r="O179" s="248" t="str">
        <f aca="false">IF(M179&gt;=0.13,"★★★ EXCELLENT",IF(M179&gt;=0.12,"★★  GOOD",IF(M179&gt;=0.07,"★  FAIR",IF(M179&gt;=0.025,"⚠  MARGINAL","✗  AVOID"))))</f>
        <v>★  FAIR</v>
      </c>
    </row>
    <row r="180" customFormat="false" ht="15" hidden="false" customHeight="true" outlineLevel="0" collapsed="false">
      <c r="A180" s="249" t="n">
        <v>22.3</v>
      </c>
      <c r="B180" s="250"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0"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0"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0"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0"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0"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0"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0"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0"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0"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0"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0" t="n">
        <f aca="false">MIN(B180:L180)</f>
        <v>0.0954385964912281</v>
      </c>
      <c r="N180" s="250" t="n">
        <f aca="false">SUMPRODUCT(($M$7:$M$557&gt;M180)*1)+SUMPRODUCT(($M$7:$M$557=M180)*(ROW($M$7:$M$557)&lt;ROW(M180)))+1</f>
        <v>99</v>
      </c>
      <c r="O180" s="250" t="str">
        <f aca="false">IF(M180&gt;=0.13,"★★★ EXCELLENT",IF(M180&gt;=0.12,"★★  GOOD",IF(M180&gt;=0.07,"★  FAIR",IF(M180&gt;=0.025,"⚠  MARGINAL","✗  AVOID"))))</f>
        <v>★  FAIR</v>
      </c>
    </row>
    <row r="181" customFormat="false" ht="15" hidden="false" customHeight="true" outlineLevel="0" collapsed="false">
      <c r="A181" s="247" t="n">
        <v>22.4</v>
      </c>
      <c r="B181" s="248"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48"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48"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48"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48"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48"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48"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48"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48"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48"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48"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48" t="n">
        <f aca="false">MIN(B181:L181)</f>
        <v>0.100350877192982</v>
      </c>
      <c r="N181" s="248" t="n">
        <f aca="false">SUMPRODUCT(($M$7:$M$557&gt;M181)*1)+SUMPRODUCT(($M$7:$M$557=M181)*(ROW($M$7:$M$557)&lt;ROW(M181)))+1</f>
        <v>85</v>
      </c>
      <c r="O181" s="248" t="str">
        <f aca="false">IF(M181&gt;=0.13,"★★★ EXCELLENT",IF(M181&gt;=0.12,"★★  GOOD",IF(M181&gt;=0.07,"★  FAIR",IF(M181&gt;=0.025,"⚠  MARGINAL","✗  AVOID"))))</f>
        <v>★  FAIR</v>
      </c>
    </row>
    <row r="182" customFormat="false" ht="15" hidden="false" customHeight="true" outlineLevel="0" collapsed="false">
      <c r="A182" s="249" t="n">
        <v>22.5</v>
      </c>
      <c r="B182" s="250"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0"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0"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0"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0"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0"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0"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0"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0"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0"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0"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0" t="n">
        <f aca="false">MIN(B182:L182)</f>
        <v>0.105263157894737</v>
      </c>
      <c r="N182" s="250" t="n">
        <f aca="false">SUMPRODUCT(($M$7:$M$557&gt;M182)*1)+SUMPRODUCT(($M$7:$M$557=M182)*(ROW($M$7:$M$557)&lt;ROW(M182)))+1</f>
        <v>73</v>
      </c>
      <c r="O182" s="250" t="str">
        <f aca="false">IF(M182&gt;=0.13,"★★★ EXCELLENT",IF(M182&gt;=0.12,"★★  GOOD",IF(M182&gt;=0.07,"★  FAIR",IF(M182&gt;=0.025,"⚠  MARGINAL","✗  AVOID"))))</f>
        <v>★  FAIR</v>
      </c>
    </row>
    <row r="183" customFormat="false" ht="15" hidden="false" customHeight="true" outlineLevel="0" collapsed="false">
      <c r="A183" s="247" t="n">
        <v>22.6</v>
      </c>
      <c r="B183" s="248"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48"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48"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48"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48"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48"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48"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48"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48"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48"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48"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48" t="n">
        <f aca="false">MIN(B183:L183)</f>
        <v>0.110175438596491</v>
      </c>
      <c r="N183" s="248" t="n">
        <f aca="false">SUMPRODUCT(($M$7:$M$557&gt;M183)*1)+SUMPRODUCT(($M$7:$M$557=M183)*(ROW($M$7:$M$557)&lt;ROW(M183)))+1</f>
        <v>62</v>
      </c>
      <c r="O183" s="248" t="str">
        <f aca="false">IF(M183&gt;=0.13,"★★★ EXCELLENT",IF(M183&gt;=0.12,"★★  GOOD",IF(M183&gt;=0.07,"★  FAIR",IF(M183&gt;=0.025,"⚠  MARGINAL","✗  AVOID"))))</f>
        <v>★  FAIR</v>
      </c>
    </row>
    <row r="184" customFormat="false" ht="15" hidden="false" customHeight="true" outlineLevel="0" collapsed="false">
      <c r="A184" s="249" t="n">
        <v>22.7</v>
      </c>
      <c r="B184" s="250"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0"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0"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0"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0"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0"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0"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0"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0"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0"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0"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0" t="n">
        <f aca="false">MIN(B184:L184)</f>
        <v>0.115087719298246</v>
      </c>
      <c r="N184" s="250" t="n">
        <f aca="false">SUMPRODUCT(($M$7:$M$557&gt;M184)*1)+SUMPRODUCT(($M$7:$M$557=M184)*(ROW($M$7:$M$557)&lt;ROW(M184)))+1</f>
        <v>49</v>
      </c>
      <c r="O184" s="250" t="str">
        <f aca="false">IF(M184&gt;=0.13,"★★★ EXCELLENT",IF(M184&gt;=0.12,"★★  GOOD",IF(M184&gt;=0.07,"★  FAIR",IF(M184&gt;=0.025,"⚠  MARGINAL","✗  AVOID"))))</f>
        <v>★  FAIR</v>
      </c>
    </row>
    <row r="185" customFormat="false" ht="15" hidden="false" customHeight="true" outlineLevel="0" collapsed="false">
      <c r="A185" s="247" t="n">
        <v>22.8</v>
      </c>
      <c r="B185" s="248"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48"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48"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48"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48"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48"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48"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48"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48"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48"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48"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48" t="n">
        <f aca="false">MIN(B185:L185)</f>
        <v>0.12</v>
      </c>
      <c r="N185" s="248" t="n">
        <f aca="false">SUMPRODUCT(($M$7:$M$557&gt;M185)*1)+SUMPRODUCT(($M$7:$M$557=M185)*(ROW($M$7:$M$557)&lt;ROW(M185)))+1</f>
        <v>40</v>
      </c>
      <c r="O185" s="248" t="str">
        <f aca="false">IF(M185&gt;=0.13,"★★★ EXCELLENT",IF(M185&gt;=0.12,"★★  GOOD",IF(M185&gt;=0.07,"★  FAIR",IF(M185&gt;=0.025,"⚠  MARGINAL","✗  AVOID"))))</f>
        <v>★★  GOOD</v>
      </c>
    </row>
    <row r="186" customFormat="false" ht="15" hidden="false" customHeight="true" outlineLevel="0" collapsed="false">
      <c r="A186" s="249" t="n">
        <v>22.9</v>
      </c>
      <c r="B186" s="250"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0"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0"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0"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0"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0"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0"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0"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0"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0"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0"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0" t="n">
        <f aca="false">MIN(B186:L186)</f>
        <v>0.124912280701754</v>
      </c>
      <c r="N186" s="250" t="n">
        <f aca="false">SUMPRODUCT(($M$7:$M$557&gt;M186)*1)+SUMPRODUCT(($M$7:$M$557=M186)*(ROW($M$7:$M$557)&lt;ROW(M186)))+1</f>
        <v>29</v>
      </c>
      <c r="O186" s="250" t="str">
        <f aca="false">IF(M186&gt;=0.13,"★★★ EXCELLENT",IF(M186&gt;=0.12,"★★  GOOD",IF(M186&gt;=0.07,"★  FAIR",IF(M186&gt;=0.025,"⚠  MARGINAL","✗  AVOID"))))</f>
        <v>★★  GOOD</v>
      </c>
    </row>
    <row r="187" customFormat="false" ht="15" hidden="false" customHeight="true" outlineLevel="0" collapsed="false">
      <c r="A187" s="247" t="n">
        <v>23</v>
      </c>
      <c r="B187" s="248"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48"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48"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48"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48"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48"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48"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48"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48"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48"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48"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48" t="n">
        <f aca="false">MIN(B187:L187)</f>
        <v>0.129824561403509</v>
      </c>
      <c r="N187" s="248" t="n">
        <f aca="false">SUMPRODUCT(($M$7:$M$557&gt;M187)*1)+SUMPRODUCT(($M$7:$M$557=M187)*(ROW($M$7:$M$557)&lt;ROW(M187)))+1</f>
        <v>21</v>
      </c>
      <c r="O187" s="248" t="str">
        <f aca="false">IF(M187&gt;=0.13,"★★★ EXCELLENT",IF(M187&gt;=0.12,"★★  GOOD",IF(M187&gt;=0.07,"★  FAIR",IF(M187&gt;=0.025,"⚠  MARGINAL","✗  AVOID"))))</f>
        <v>★★  GOOD</v>
      </c>
    </row>
    <row r="188" customFormat="false" ht="15" hidden="false" customHeight="true" outlineLevel="0" collapsed="false">
      <c r="A188" s="249" t="n">
        <v>23.1</v>
      </c>
      <c r="B188" s="250"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0"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0"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0"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0"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0"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0"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0"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0"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0"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0"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0" t="n">
        <f aca="false">MIN(B188:L188)</f>
        <v>0.134736842105263</v>
      </c>
      <c r="N188" s="250" t="n">
        <f aca="false">SUMPRODUCT(($M$7:$M$557&gt;M188)*1)+SUMPRODUCT(($M$7:$M$557=M188)*(ROW($M$7:$M$557)&lt;ROW(M188)))+1</f>
        <v>14</v>
      </c>
      <c r="O188" s="250" t="str">
        <f aca="false">IF(M188&gt;=0.13,"★★★ EXCELLENT",IF(M188&gt;=0.12,"★★  GOOD",IF(M188&gt;=0.07,"★  FAIR",IF(M188&gt;=0.025,"⚠  MARGINAL","✗  AVOID"))))</f>
        <v>★★★ EXCELLENT</v>
      </c>
    </row>
    <row r="189" customFormat="false" ht="15" hidden="false" customHeight="true" outlineLevel="0" collapsed="false">
      <c r="A189" s="247" t="n">
        <v>23.2</v>
      </c>
      <c r="B189" s="248"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48"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48"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48"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48"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48"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48"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48"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48"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48"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48"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48" t="n">
        <f aca="false">MIN(B189:L189)</f>
        <v>0.139649122807018</v>
      </c>
      <c r="N189" s="248" t="n">
        <f aca="false">SUMPRODUCT(($M$7:$M$557&gt;M189)*1)+SUMPRODUCT(($M$7:$M$557=M189)*(ROW($M$7:$M$557)&lt;ROW(M189)))+1</f>
        <v>9</v>
      </c>
      <c r="O189" s="248" t="str">
        <f aca="false">IF(M189&gt;=0.13,"★★★ EXCELLENT",IF(M189&gt;=0.12,"★★  GOOD",IF(M189&gt;=0.07,"★  FAIR",IF(M189&gt;=0.025,"⚠  MARGINAL","✗  AVOID"))))</f>
        <v>★★★ EXCELLENT</v>
      </c>
    </row>
    <row r="190" customFormat="false" ht="15" hidden="false" customHeight="true" outlineLevel="0" collapsed="false">
      <c r="A190" s="249" t="n">
        <v>23.3</v>
      </c>
      <c r="B190" s="250"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0"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0"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0"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0"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0"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0"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0"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0"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0"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0"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0" t="n">
        <f aca="false">MIN(B190:L190)</f>
        <v>0.144561403508772</v>
      </c>
      <c r="N190" s="250" t="n">
        <f aca="false">SUMPRODUCT(($M$7:$M$557&gt;M190)*1)+SUMPRODUCT(($M$7:$M$557=M190)*(ROW($M$7:$M$557)&lt;ROW(M190)))+1</f>
        <v>4</v>
      </c>
      <c r="O190" s="250" t="str">
        <f aca="false">IF(M190&gt;=0.13,"★★★ EXCELLENT",IF(M190&gt;=0.12,"★★  GOOD",IF(M190&gt;=0.07,"★  FAIR",IF(M190&gt;=0.025,"⚠  MARGINAL","✗  AVOID"))))</f>
        <v>★★★ EXCELLENT</v>
      </c>
    </row>
    <row r="191" customFormat="false" ht="15" hidden="false" customHeight="true" outlineLevel="0" collapsed="false">
      <c r="A191" s="247" t="n">
        <v>23.4</v>
      </c>
      <c r="B191" s="248"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48"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48"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48"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48"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48"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48"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48"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48"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48"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48"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48" t="n">
        <f aca="false">MIN(B191:L191)</f>
        <v>0.143578947368421</v>
      </c>
      <c r="N191" s="248" t="n">
        <f aca="false">SUMPRODUCT(($M$7:$M$557&gt;M191)*1)+SUMPRODUCT(($M$7:$M$557=M191)*(ROW($M$7:$M$557)&lt;ROW(M191)))+1</f>
        <v>5</v>
      </c>
      <c r="O191" s="248" t="str">
        <f aca="false">IF(M191&gt;=0.13,"★★★ EXCELLENT",IF(M191&gt;=0.12,"★★  GOOD",IF(M191&gt;=0.07,"★  FAIR",IF(M191&gt;=0.025,"⚠  MARGINAL","✗  AVOID"))))</f>
        <v>★★★ EXCELLENT</v>
      </c>
    </row>
    <row r="192" customFormat="false" ht="15" hidden="false" customHeight="true" outlineLevel="0" collapsed="false">
      <c r="A192" s="249" t="n">
        <v>23.5</v>
      </c>
      <c r="B192" s="250"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0"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0"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0"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0"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0"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0"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0"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0"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0"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0"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0" t="n">
        <f aca="false">MIN(B192:L192)</f>
        <v>0.133508771929825</v>
      </c>
      <c r="N192" s="250" t="n">
        <f aca="false">SUMPRODUCT(($M$7:$M$557&gt;M192)*1)+SUMPRODUCT(($M$7:$M$557=M192)*(ROW($M$7:$M$557)&lt;ROW(M192)))+1</f>
        <v>17</v>
      </c>
      <c r="O192" s="250" t="str">
        <f aca="false">IF(M192&gt;=0.13,"★★★ EXCELLENT",IF(M192&gt;=0.12,"★★  GOOD",IF(M192&gt;=0.07,"★  FAIR",IF(M192&gt;=0.025,"⚠  MARGINAL","✗  AVOID"))))</f>
        <v>★★★ EXCELLENT</v>
      </c>
    </row>
    <row r="193" customFormat="false" ht="15" hidden="false" customHeight="true" outlineLevel="0" collapsed="false">
      <c r="A193" s="247" t="n">
        <v>23.6</v>
      </c>
      <c r="B193" s="248"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48"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48"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48"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48"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48"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48"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48"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48"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48"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48"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48" t="n">
        <f aca="false">MIN(B193:L193)</f>
        <v>0.123438596491228</v>
      </c>
      <c r="N193" s="248" t="n">
        <f aca="false">SUMPRODUCT(($M$7:$M$557&gt;M193)*1)+SUMPRODUCT(($M$7:$M$557=M193)*(ROW($M$7:$M$557)&lt;ROW(M193)))+1</f>
        <v>32</v>
      </c>
      <c r="O193" s="248" t="str">
        <f aca="false">IF(M193&gt;=0.13,"★★★ EXCELLENT",IF(M193&gt;=0.12,"★★  GOOD",IF(M193&gt;=0.07,"★  FAIR",IF(M193&gt;=0.025,"⚠  MARGINAL","✗  AVOID"))))</f>
        <v>★★  GOOD</v>
      </c>
    </row>
    <row r="194" customFormat="false" ht="15" hidden="false" customHeight="true" outlineLevel="0" collapsed="false">
      <c r="A194" s="249" t="n">
        <v>23.7</v>
      </c>
      <c r="B194" s="250"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0"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0"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0"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0"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0"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0"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0"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0"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0"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0"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0" t="n">
        <f aca="false">MIN(B194:L194)</f>
        <v>0.113368421052632</v>
      </c>
      <c r="N194" s="250" t="n">
        <f aca="false">SUMPRODUCT(($M$7:$M$557&gt;M194)*1)+SUMPRODUCT(($M$7:$M$557=M194)*(ROW($M$7:$M$557)&lt;ROW(M194)))+1</f>
        <v>53</v>
      </c>
      <c r="O194" s="250" t="str">
        <f aca="false">IF(M194&gt;=0.13,"★★★ EXCELLENT",IF(M194&gt;=0.12,"★★  GOOD",IF(M194&gt;=0.07,"★  FAIR",IF(M194&gt;=0.025,"⚠  MARGINAL","✗  AVOID"))))</f>
        <v>★  FAIR</v>
      </c>
    </row>
    <row r="195" customFormat="false" ht="15" hidden="false" customHeight="true" outlineLevel="0" collapsed="false">
      <c r="A195" s="247" t="n">
        <v>23.8</v>
      </c>
      <c r="B195" s="248"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48"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48"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48"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48"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48"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48"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48"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48"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48"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48"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48" t="n">
        <f aca="false">MIN(B195:L195)</f>
        <v>0.103298245614035</v>
      </c>
      <c r="N195" s="248" t="n">
        <f aca="false">SUMPRODUCT(($M$7:$M$557&gt;M195)*1)+SUMPRODUCT(($M$7:$M$557=M195)*(ROW($M$7:$M$557)&lt;ROW(M195)))+1</f>
        <v>79</v>
      </c>
      <c r="O195" s="248" t="str">
        <f aca="false">IF(M195&gt;=0.13,"★★★ EXCELLENT",IF(M195&gt;=0.12,"★★  GOOD",IF(M195&gt;=0.07,"★  FAIR",IF(M195&gt;=0.025,"⚠  MARGINAL","✗  AVOID"))))</f>
        <v>★  FAIR</v>
      </c>
    </row>
    <row r="196" customFormat="false" ht="15" hidden="false" customHeight="true" outlineLevel="0" collapsed="false">
      <c r="A196" s="249" t="n">
        <v>23.9</v>
      </c>
      <c r="B196" s="250"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0"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0"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0"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0"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0"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0"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0"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0"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0"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0"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0" t="n">
        <f aca="false">MIN(B196:L196)</f>
        <v>0.0932280701754387</v>
      </c>
      <c r="N196" s="250" t="n">
        <f aca="false">SUMPRODUCT(($M$7:$M$557&gt;M196)*1)+SUMPRODUCT(($M$7:$M$557=M196)*(ROW($M$7:$M$557)&lt;ROW(M196)))+1</f>
        <v>105</v>
      </c>
      <c r="O196" s="250" t="str">
        <f aca="false">IF(M196&gt;=0.13,"★★★ EXCELLENT",IF(M196&gt;=0.12,"★★  GOOD",IF(M196&gt;=0.07,"★  FAIR",IF(M196&gt;=0.025,"⚠  MARGINAL","✗  AVOID"))))</f>
        <v>★  FAIR</v>
      </c>
    </row>
    <row r="197" customFormat="false" ht="15" hidden="false" customHeight="true" outlineLevel="0" collapsed="false">
      <c r="A197" s="247" t="n">
        <v>24</v>
      </c>
      <c r="B197" s="248"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48"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48"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48"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48"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48"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48"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48"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48"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48"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48"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48" t="n">
        <f aca="false">MIN(B197:L197)</f>
        <v>0.0831578947368423</v>
      </c>
      <c r="N197" s="248" t="n">
        <f aca="false">SUMPRODUCT(($M$7:$M$557&gt;M197)*1)+SUMPRODUCT(($M$7:$M$557=M197)*(ROW($M$7:$M$557)&lt;ROW(M197)))+1</f>
        <v>132</v>
      </c>
      <c r="O197" s="248" t="str">
        <f aca="false">IF(M197&gt;=0.13,"★★★ EXCELLENT",IF(M197&gt;=0.12,"★★  GOOD",IF(M197&gt;=0.07,"★  FAIR",IF(M197&gt;=0.025,"⚠  MARGINAL","✗  AVOID"))))</f>
        <v>★  FAIR</v>
      </c>
    </row>
    <row r="198" customFormat="false" ht="15" hidden="false" customHeight="true" outlineLevel="0" collapsed="false">
      <c r="A198" s="249" t="n">
        <v>24.1</v>
      </c>
      <c r="B198" s="250"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0"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0"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0"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0"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0"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0"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0"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0"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0"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0"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0" t="n">
        <f aca="false">MIN(B198:L198)</f>
        <v>0.0730877192982455</v>
      </c>
      <c r="N198" s="250" t="n">
        <f aca="false">SUMPRODUCT(($M$7:$M$557&gt;M198)*1)+SUMPRODUCT(($M$7:$M$557=M198)*(ROW($M$7:$M$557)&lt;ROW(M198)))+1</f>
        <v>162</v>
      </c>
      <c r="O198" s="250" t="str">
        <f aca="false">IF(M198&gt;=0.13,"★★★ EXCELLENT",IF(M198&gt;=0.12,"★★  GOOD",IF(M198&gt;=0.07,"★  FAIR",IF(M198&gt;=0.025,"⚠  MARGINAL","✗  AVOID"))))</f>
        <v>★  FAIR</v>
      </c>
    </row>
    <row r="199" customFormat="false" ht="15" hidden="false" customHeight="true" outlineLevel="0" collapsed="false">
      <c r="A199" s="247" t="n">
        <v>24.2</v>
      </c>
      <c r="B199" s="248"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48"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48"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48"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48"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48"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48"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48"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48"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48"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48"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48" t="n">
        <f aca="false">MIN(B199:L199)</f>
        <v>0.0630175438596492</v>
      </c>
      <c r="N199" s="248" t="n">
        <f aca="false">SUMPRODUCT(($M$7:$M$557&gt;M199)*1)+SUMPRODUCT(($M$7:$M$557=M199)*(ROW($M$7:$M$557)&lt;ROW(M199)))+1</f>
        <v>193</v>
      </c>
      <c r="O199" s="248" t="str">
        <f aca="false">IF(M199&gt;=0.13,"★★★ EXCELLENT",IF(M199&gt;=0.12,"★★  GOOD",IF(M199&gt;=0.07,"★  FAIR",IF(M199&gt;=0.025,"⚠  MARGINAL","✗  AVOID"))))</f>
        <v>⚠  MARGINAL</v>
      </c>
    </row>
    <row r="200" customFormat="false" ht="15" hidden="false" customHeight="true" outlineLevel="0" collapsed="false">
      <c r="A200" s="249" t="n">
        <v>24.3</v>
      </c>
      <c r="B200" s="250"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0"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0"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0"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0"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0"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0"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0"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0"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0"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0"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0" t="n">
        <f aca="false">MIN(B200:L200)</f>
        <v>0.0529473684210529</v>
      </c>
      <c r="N200" s="250" t="n">
        <f aca="false">SUMPRODUCT(($M$7:$M$557&gt;M200)*1)+SUMPRODUCT(($M$7:$M$557=M200)*(ROW($M$7:$M$557)&lt;ROW(M200)))+1</f>
        <v>223</v>
      </c>
      <c r="O200" s="250" t="str">
        <f aca="false">IF(M200&gt;=0.13,"★★★ EXCELLENT",IF(M200&gt;=0.12,"★★  GOOD",IF(M200&gt;=0.07,"★  FAIR",IF(M200&gt;=0.025,"⚠  MARGINAL","✗  AVOID"))))</f>
        <v>⚠  MARGINAL</v>
      </c>
    </row>
    <row r="201" customFormat="false" ht="15" hidden="false" customHeight="true" outlineLevel="0" collapsed="false">
      <c r="A201" s="247" t="n">
        <v>24.4</v>
      </c>
      <c r="B201" s="248"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48"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48"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48"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48"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48"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48"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48"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48"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48"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48"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48" t="n">
        <f aca="false">MIN(B201:L201)</f>
        <v>0.0428771929824561</v>
      </c>
      <c r="N201" s="248" t="n">
        <f aca="false">SUMPRODUCT(($M$7:$M$557&gt;M201)*1)+SUMPRODUCT(($M$7:$M$557=M201)*(ROW($M$7:$M$557)&lt;ROW(M201)))+1</f>
        <v>253</v>
      </c>
      <c r="O201" s="248" t="str">
        <f aca="false">IF(M201&gt;=0.13,"★★★ EXCELLENT",IF(M201&gt;=0.12,"★★  GOOD",IF(M201&gt;=0.07,"★  FAIR",IF(M201&gt;=0.025,"⚠  MARGINAL","✗  AVOID"))))</f>
        <v>⚠  MARGINAL</v>
      </c>
    </row>
    <row r="202" customFormat="false" ht="15" hidden="false" customHeight="true" outlineLevel="0" collapsed="false">
      <c r="A202" s="249" t="n">
        <v>24.5</v>
      </c>
      <c r="B202" s="250"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0"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0"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0"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0"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0"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0"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0"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0"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0"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0"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0" t="n">
        <f aca="false">MIN(B202:L202)</f>
        <v>0.0328070175438597</v>
      </c>
      <c r="N202" s="250" t="n">
        <f aca="false">SUMPRODUCT(($M$7:$M$557&gt;M202)*1)+SUMPRODUCT(($M$7:$M$557=M202)*(ROW($M$7:$M$557)&lt;ROW(M202)))+1</f>
        <v>283</v>
      </c>
      <c r="O202" s="250" t="str">
        <f aca="false">IF(M202&gt;=0.13,"★★★ EXCELLENT",IF(M202&gt;=0.12,"★★  GOOD",IF(M202&gt;=0.07,"★  FAIR",IF(M202&gt;=0.025,"⚠  MARGINAL","✗  AVOID"))))</f>
        <v>⚠  MARGINAL</v>
      </c>
    </row>
    <row r="203" customFormat="false" ht="15" hidden="false" customHeight="true" outlineLevel="0" collapsed="false">
      <c r="A203" s="247" t="n">
        <v>24.6</v>
      </c>
      <c r="B203" s="248"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48"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48"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48"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48"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48"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48"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48"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48"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48"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48"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48" t="n">
        <f aca="false">MIN(B203:L203)</f>
        <v>0.0227368421052634</v>
      </c>
      <c r="N203" s="248" t="n">
        <f aca="false">SUMPRODUCT(($M$7:$M$557&gt;M203)*1)+SUMPRODUCT(($M$7:$M$557=M203)*(ROW($M$7:$M$557)&lt;ROW(M203)))+1</f>
        <v>314</v>
      </c>
      <c r="O203" s="248" t="str">
        <f aca="false">IF(M203&gt;=0.13,"★★★ EXCELLENT",IF(M203&gt;=0.12,"★★  GOOD",IF(M203&gt;=0.07,"★  FAIR",IF(M203&gt;=0.025,"⚠  MARGINAL","✗  AVOID"))))</f>
        <v>✗  AVOID</v>
      </c>
    </row>
    <row r="204" customFormat="false" ht="15" hidden="false" customHeight="true" outlineLevel="0" collapsed="false">
      <c r="A204" s="249" t="n">
        <v>24.7</v>
      </c>
      <c r="B204" s="250"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0"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0"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0"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0"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0"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0"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0"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0"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0"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0"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0" t="n">
        <f aca="false">MIN(B204:L204)</f>
        <v>0.0126666666666666</v>
      </c>
      <c r="N204" s="250" t="n">
        <f aca="false">SUMPRODUCT(($M$7:$M$557&gt;M204)*1)+SUMPRODUCT(($M$7:$M$557=M204)*(ROW($M$7:$M$557)&lt;ROW(M204)))+1</f>
        <v>344</v>
      </c>
      <c r="O204" s="250" t="str">
        <f aca="false">IF(M204&gt;=0.13,"★★★ EXCELLENT",IF(M204&gt;=0.12,"★★  GOOD",IF(M204&gt;=0.07,"★  FAIR",IF(M204&gt;=0.025,"⚠  MARGINAL","✗  AVOID"))))</f>
        <v>✗  AVOID</v>
      </c>
    </row>
    <row r="205" customFormat="false" ht="15" hidden="false" customHeight="true" outlineLevel="0" collapsed="false">
      <c r="A205" s="247" t="n">
        <v>24.8</v>
      </c>
      <c r="B205" s="248"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48"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48"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48"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48"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48"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48"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48"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48"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48"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48"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48" t="n">
        <f aca="false">MIN(B205:L205)</f>
        <v>0.00259649122807026</v>
      </c>
      <c r="N205" s="248" t="n">
        <f aca="false">SUMPRODUCT(($M$7:$M$557&gt;M205)*1)+SUMPRODUCT(($M$7:$M$557=M205)*(ROW($M$7:$M$557)&lt;ROW(M205)))+1</f>
        <v>374</v>
      </c>
      <c r="O205" s="248" t="str">
        <f aca="false">IF(M205&gt;=0.13,"★★★ EXCELLENT",IF(M205&gt;=0.12,"★★  GOOD",IF(M205&gt;=0.07,"★  FAIR",IF(M205&gt;=0.025,"⚠  MARGINAL","✗  AVOID"))))</f>
        <v>✗  AVOID</v>
      </c>
    </row>
    <row r="206" customFormat="false" ht="15" hidden="false" customHeight="true" outlineLevel="0" collapsed="false">
      <c r="A206" s="249" t="n">
        <v>24.9</v>
      </c>
      <c r="B206" s="250"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0"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0"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0"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0"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0"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0"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0"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0"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0"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0"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0" t="n">
        <f aca="false">MIN(B206:L206)</f>
        <v>0</v>
      </c>
      <c r="N206" s="250" t="n">
        <f aca="false">SUMPRODUCT(($M$7:$M$557&gt;M206)*1)+SUMPRODUCT(($M$7:$M$557=M206)*(ROW($M$7:$M$557)&lt;ROW(M206)))+1</f>
        <v>447</v>
      </c>
      <c r="O206" s="250" t="str">
        <f aca="false">IF(M206&gt;=0.13,"★★★ EXCELLENT",IF(M206&gt;=0.12,"★★  GOOD",IF(M206&gt;=0.07,"★  FAIR",IF(M206&gt;=0.025,"⚠  MARGINAL","✗  AVOID"))))</f>
        <v>✗  AVOID</v>
      </c>
    </row>
    <row r="207" customFormat="false" ht="15" hidden="false" customHeight="true" outlineLevel="0" collapsed="false">
      <c r="A207" s="247" t="n">
        <v>25</v>
      </c>
      <c r="B207" s="248"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48"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48"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48"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48"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48"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48"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48"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48"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48"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48"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48" t="n">
        <f aca="false">MIN(B207:L207)</f>
        <v>0</v>
      </c>
      <c r="N207" s="248" t="n">
        <f aca="false">SUMPRODUCT(($M$7:$M$557&gt;M207)*1)+SUMPRODUCT(($M$7:$M$557=M207)*(ROW($M$7:$M$557)&lt;ROW(M207)))+1</f>
        <v>448</v>
      </c>
      <c r="O207" s="248" t="str">
        <f aca="false">IF(M207&gt;=0.13,"★★★ EXCELLENT",IF(M207&gt;=0.12,"★★  GOOD",IF(M207&gt;=0.07,"★  FAIR",IF(M207&gt;=0.025,"⚠  MARGINAL","✗  AVOID"))))</f>
        <v>✗  AVOID</v>
      </c>
    </row>
    <row r="208" customFormat="false" ht="15" hidden="false" customHeight="true" outlineLevel="0" collapsed="false">
      <c r="A208" s="249" t="n">
        <v>25.1</v>
      </c>
      <c r="B208" s="250"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0"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0"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0"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0"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0"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0"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0"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0"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0"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0"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0" t="n">
        <f aca="false">MIN(B208:L208)</f>
        <v>0</v>
      </c>
      <c r="N208" s="250" t="n">
        <f aca="false">SUMPRODUCT(($M$7:$M$557&gt;M208)*1)+SUMPRODUCT(($M$7:$M$557=M208)*(ROW($M$7:$M$557)&lt;ROW(M208)))+1</f>
        <v>449</v>
      </c>
      <c r="O208" s="250" t="str">
        <f aca="false">IF(M208&gt;=0.13,"★★★ EXCELLENT",IF(M208&gt;=0.12,"★★  GOOD",IF(M208&gt;=0.07,"★  FAIR",IF(M208&gt;=0.025,"⚠  MARGINAL","✗  AVOID"))))</f>
        <v>✗  AVOID</v>
      </c>
    </row>
    <row r="209" customFormat="false" ht="15" hidden="false" customHeight="true" outlineLevel="0" collapsed="false">
      <c r="A209" s="247" t="n">
        <v>25.2</v>
      </c>
      <c r="B209" s="248"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48"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48"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48"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48"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48"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48"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48"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48"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48"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48"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48" t="n">
        <f aca="false">MIN(B209:L209)</f>
        <v>0</v>
      </c>
      <c r="N209" s="248" t="n">
        <f aca="false">SUMPRODUCT(($M$7:$M$557&gt;M209)*1)+SUMPRODUCT(($M$7:$M$557=M209)*(ROW($M$7:$M$557)&lt;ROW(M209)))+1</f>
        <v>450</v>
      </c>
      <c r="O209" s="248" t="str">
        <f aca="false">IF(M209&gt;=0.13,"★★★ EXCELLENT",IF(M209&gt;=0.12,"★★  GOOD",IF(M209&gt;=0.07,"★  FAIR",IF(M209&gt;=0.025,"⚠  MARGINAL","✗  AVOID"))))</f>
        <v>✗  AVOID</v>
      </c>
    </row>
    <row r="210" customFormat="false" ht="15" hidden="false" customHeight="true" outlineLevel="0" collapsed="false">
      <c r="A210" s="249" t="n">
        <v>25.3</v>
      </c>
      <c r="B210" s="250"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0"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0"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0"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0"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0"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0"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0"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0"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0"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0"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0" t="n">
        <f aca="false">MIN(B210:L210)</f>
        <v>0</v>
      </c>
      <c r="N210" s="250" t="n">
        <f aca="false">SUMPRODUCT(($M$7:$M$557&gt;M210)*1)+SUMPRODUCT(($M$7:$M$557=M210)*(ROW($M$7:$M$557)&lt;ROW(M210)))+1</f>
        <v>451</v>
      </c>
      <c r="O210" s="250" t="str">
        <f aca="false">IF(M210&gt;=0.13,"★★★ EXCELLENT",IF(M210&gt;=0.12,"★★  GOOD",IF(M210&gt;=0.07,"★  FAIR",IF(M210&gt;=0.025,"⚠  MARGINAL","✗  AVOID"))))</f>
        <v>✗  AVOID</v>
      </c>
    </row>
    <row r="211" customFormat="false" ht="15" hidden="false" customHeight="true" outlineLevel="0" collapsed="false">
      <c r="A211" s="247" t="n">
        <v>25.4</v>
      </c>
      <c r="B211" s="248"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48"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48"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48"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48"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48"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48"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48"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48"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48"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48"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48" t="n">
        <f aca="false">MIN(B211:L211)</f>
        <v>0</v>
      </c>
      <c r="N211" s="248" t="n">
        <f aca="false">SUMPRODUCT(($M$7:$M$557&gt;M211)*1)+SUMPRODUCT(($M$7:$M$557=M211)*(ROW($M$7:$M$557)&lt;ROW(M211)))+1</f>
        <v>452</v>
      </c>
      <c r="O211" s="248" t="str">
        <f aca="false">IF(M211&gt;=0.13,"★★★ EXCELLENT",IF(M211&gt;=0.12,"★★  GOOD",IF(M211&gt;=0.07,"★  FAIR",IF(M211&gt;=0.025,"⚠  MARGINAL","✗  AVOID"))))</f>
        <v>✗  AVOID</v>
      </c>
    </row>
    <row r="212" customFormat="false" ht="15" hidden="false" customHeight="true" outlineLevel="0" collapsed="false">
      <c r="A212" s="249" t="n">
        <v>25.5</v>
      </c>
      <c r="B212" s="250"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0"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0"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0"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0"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0"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0"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0"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0"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0"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0"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0" t="n">
        <f aca="false">MIN(B212:L212)</f>
        <v>0.00526315789473664</v>
      </c>
      <c r="N212" s="250" t="n">
        <f aca="false">SUMPRODUCT(($M$7:$M$557&gt;M212)*1)+SUMPRODUCT(($M$7:$M$557=M212)*(ROW($M$7:$M$557)&lt;ROW(M212)))+1</f>
        <v>366</v>
      </c>
      <c r="O212" s="250" t="str">
        <f aca="false">IF(M212&gt;=0.13,"★★★ EXCELLENT",IF(M212&gt;=0.12,"★★  GOOD",IF(M212&gt;=0.07,"★  FAIR",IF(M212&gt;=0.025,"⚠  MARGINAL","✗  AVOID"))))</f>
        <v>✗  AVOID</v>
      </c>
    </row>
    <row r="213" customFormat="false" ht="15" hidden="false" customHeight="true" outlineLevel="0" collapsed="false">
      <c r="A213" s="247" t="n">
        <v>25.6</v>
      </c>
      <c r="B213" s="248"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48"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48"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48"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48"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48"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48"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48"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48"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48"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48"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48" t="n">
        <f aca="false">MIN(B213:L213)</f>
        <v>0.0150877192982457</v>
      </c>
      <c r="N213" s="248" t="n">
        <f aca="false">SUMPRODUCT(($M$7:$M$557&gt;M213)*1)+SUMPRODUCT(($M$7:$M$557=M213)*(ROW($M$7:$M$557)&lt;ROW(M213)))+1</f>
        <v>337</v>
      </c>
      <c r="O213" s="248" t="str">
        <f aca="false">IF(M213&gt;=0.13,"★★★ EXCELLENT",IF(M213&gt;=0.12,"★★  GOOD",IF(M213&gt;=0.07,"★  FAIR",IF(M213&gt;=0.025,"⚠  MARGINAL","✗  AVOID"))))</f>
        <v>✗  AVOID</v>
      </c>
    </row>
    <row r="214" customFormat="false" ht="15" hidden="false" customHeight="true" outlineLevel="0" collapsed="false">
      <c r="A214" s="249" t="n">
        <v>25.7</v>
      </c>
      <c r="B214" s="250"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0"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0"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0"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0"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0"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0"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0"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0"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0"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0"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0" t="n">
        <f aca="false">MIN(B214:L214)</f>
        <v>0.0249122807017543</v>
      </c>
      <c r="N214" s="250" t="n">
        <f aca="false">SUMPRODUCT(($M$7:$M$557&gt;M214)*1)+SUMPRODUCT(($M$7:$M$557=M214)*(ROW($M$7:$M$557)&lt;ROW(M214)))+1</f>
        <v>307</v>
      </c>
      <c r="O214" s="250" t="str">
        <f aca="false">IF(M214&gt;=0.13,"★★★ EXCELLENT",IF(M214&gt;=0.12,"★★  GOOD",IF(M214&gt;=0.07,"★  FAIR",IF(M214&gt;=0.025,"⚠  MARGINAL","✗  AVOID"))))</f>
        <v>✗  AVOID</v>
      </c>
    </row>
    <row r="215" customFormat="false" ht="15" hidden="false" customHeight="true" outlineLevel="0" collapsed="false">
      <c r="A215" s="247" t="n">
        <v>25.8</v>
      </c>
      <c r="B215" s="248"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48"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48"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48"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48"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48"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48"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48"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48"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48"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48"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48" t="n">
        <f aca="false">MIN(B215:L215)</f>
        <v>0.034736842105263</v>
      </c>
      <c r="N215" s="248" t="n">
        <f aca="false">SUMPRODUCT(($M$7:$M$557&gt;M215)*1)+SUMPRODUCT(($M$7:$M$557=M215)*(ROW($M$7:$M$557)&lt;ROW(M215)))+1</f>
        <v>278</v>
      </c>
      <c r="O215" s="248" t="str">
        <f aca="false">IF(M215&gt;=0.13,"★★★ EXCELLENT",IF(M215&gt;=0.12,"★★  GOOD",IF(M215&gt;=0.07,"★  FAIR",IF(M215&gt;=0.025,"⚠  MARGINAL","✗  AVOID"))))</f>
        <v>⚠  MARGINAL</v>
      </c>
    </row>
    <row r="216" customFormat="false" ht="15" hidden="false" customHeight="true" outlineLevel="0" collapsed="false">
      <c r="A216" s="249" t="n">
        <v>25.9</v>
      </c>
      <c r="B216" s="250"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0"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0"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0"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0"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0"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0"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0"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0"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0"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0"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0" t="n">
        <f aca="false">MIN(B216:L216)</f>
        <v>0.0445614035087716</v>
      </c>
      <c r="N216" s="250" t="n">
        <f aca="false">SUMPRODUCT(($M$7:$M$557&gt;M216)*1)+SUMPRODUCT(($M$7:$M$557=M216)*(ROW($M$7:$M$557)&lt;ROW(M216)))+1</f>
        <v>248</v>
      </c>
      <c r="O216" s="250" t="str">
        <f aca="false">IF(M216&gt;=0.13,"★★★ EXCELLENT",IF(M216&gt;=0.12,"★★  GOOD",IF(M216&gt;=0.07,"★  FAIR",IF(M216&gt;=0.025,"⚠  MARGINAL","✗  AVOID"))))</f>
        <v>⚠  MARGINAL</v>
      </c>
    </row>
    <row r="217" customFormat="false" ht="15" hidden="false" customHeight="true" outlineLevel="0" collapsed="false">
      <c r="A217" s="247" t="n">
        <v>26</v>
      </c>
      <c r="B217" s="248"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48"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48"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48"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48"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48"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48"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48"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48"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48"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48"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48" t="n">
        <f aca="false">MIN(B217:L217)</f>
        <v>0.0543859649122807</v>
      </c>
      <c r="N217" s="248" t="n">
        <f aca="false">SUMPRODUCT(($M$7:$M$557&gt;M217)*1)+SUMPRODUCT(($M$7:$M$557=M217)*(ROW($M$7:$M$557)&lt;ROW(M217)))+1</f>
        <v>218</v>
      </c>
      <c r="O217" s="248" t="str">
        <f aca="false">IF(M217&gt;=0.13,"★★★ EXCELLENT",IF(M217&gt;=0.12,"★★  GOOD",IF(M217&gt;=0.07,"★  FAIR",IF(M217&gt;=0.025,"⚠  MARGINAL","✗  AVOID"))))</f>
        <v>⚠  MARGINAL</v>
      </c>
    </row>
    <row r="218" customFormat="false" ht="15" hidden="false" customHeight="true" outlineLevel="0" collapsed="false">
      <c r="A218" s="249" t="n">
        <v>26.1</v>
      </c>
      <c r="B218" s="250"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0"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0"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0"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0"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0"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0"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0"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0"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0"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0"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0" t="n">
        <f aca="false">MIN(B218:L218)</f>
        <v>0.0642105263157897</v>
      </c>
      <c r="N218" s="250" t="n">
        <f aca="false">SUMPRODUCT(($M$7:$M$557&gt;M218)*1)+SUMPRODUCT(($M$7:$M$557=M218)*(ROW($M$7:$M$557)&lt;ROW(M218)))+1</f>
        <v>189</v>
      </c>
      <c r="O218" s="250" t="str">
        <f aca="false">IF(M218&gt;=0.13,"★★★ EXCELLENT",IF(M218&gt;=0.12,"★★  GOOD",IF(M218&gt;=0.07,"★  FAIR",IF(M218&gt;=0.025,"⚠  MARGINAL","✗  AVOID"))))</f>
        <v>⚠  MARGINAL</v>
      </c>
    </row>
    <row r="219" customFormat="false" ht="15" hidden="false" customHeight="true" outlineLevel="0" collapsed="false">
      <c r="A219" s="247" t="n">
        <v>26.2</v>
      </c>
      <c r="B219" s="248"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48"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48"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48"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48"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48"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48"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48"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48"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48"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48"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48" t="n">
        <f aca="false">MIN(B219:L219)</f>
        <v>0.0740350877192983</v>
      </c>
      <c r="N219" s="248" t="n">
        <f aca="false">SUMPRODUCT(($M$7:$M$557&gt;M219)*1)+SUMPRODUCT(($M$7:$M$557=M219)*(ROW($M$7:$M$557)&lt;ROW(M219)))+1</f>
        <v>159</v>
      </c>
      <c r="O219" s="248" t="str">
        <f aca="false">IF(M219&gt;=0.13,"★★★ EXCELLENT",IF(M219&gt;=0.12,"★★  GOOD",IF(M219&gt;=0.07,"★  FAIR",IF(M219&gt;=0.025,"⚠  MARGINAL","✗  AVOID"))))</f>
        <v>★  FAIR</v>
      </c>
    </row>
    <row r="220" customFormat="false" ht="15" hidden="false" customHeight="true" outlineLevel="0" collapsed="false">
      <c r="A220" s="249" t="n">
        <v>26.3</v>
      </c>
      <c r="B220" s="250"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0"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0"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0"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0"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0"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0"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0"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0"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0"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0"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0" t="n">
        <f aca="false">MIN(B220:L220)</f>
        <v>0.083859649122807</v>
      </c>
      <c r="N220" s="250" t="n">
        <f aca="false">SUMPRODUCT(($M$7:$M$557&gt;M220)*1)+SUMPRODUCT(($M$7:$M$557=M220)*(ROW($M$7:$M$557)&lt;ROW(M220)))+1</f>
        <v>130</v>
      </c>
      <c r="O220" s="250" t="str">
        <f aca="false">IF(M220&gt;=0.13,"★★★ EXCELLENT",IF(M220&gt;=0.12,"★★  GOOD",IF(M220&gt;=0.07,"★  FAIR",IF(M220&gt;=0.025,"⚠  MARGINAL","✗  AVOID"))))</f>
        <v>★  FAIR</v>
      </c>
    </row>
    <row r="221" customFormat="false" ht="15" hidden="false" customHeight="true" outlineLevel="0" collapsed="false">
      <c r="A221" s="247" t="n">
        <v>26.4</v>
      </c>
      <c r="B221" s="248"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48"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48"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48"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48"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48"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48"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48"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48"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48"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48"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48" t="n">
        <f aca="false">MIN(B221:L221)</f>
        <v>0.0936842105263156</v>
      </c>
      <c r="N221" s="248" t="n">
        <f aca="false">SUMPRODUCT(($M$7:$M$557&gt;M221)*1)+SUMPRODUCT(($M$7:$M$557=M221)*(ROW($M$7:$M$557)&lt;ROW(M221)))+1</f>
        <v>102</v>
      </c>
      <c r="O221" s="248" t="str">
        <f aca="false">IF(M221&gt;=0.13,"★★★ EXCELLENT",IF(M221&gt;=0.12,"★★  GOOD",IF(M221&gt;=0.07,"★  FAIR",IF(M221&gt;=0.025,"⚠  MARGINAL","✗  AVOID"))))</f>
        <v>★  FAIR</v>
      </c>
    </row>
    <row r="222" customFormat="false" ht="15" hidden="false" customHeight="true" outlineLevel="0" collapsed="false">
      <c r="A222" s="249" t="n">
        <v>26.5</v>
      </c>
      <c r="B222" s="250"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0"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0"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0"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0"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0"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0"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0"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0"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0"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0"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0" t="n">
        <f aca="false">MIN(B222:L222)</f>
        <v>0.103508771929825</v>
      </c>
      <c r="N222" s="250" t="n">
        <f aca="false">SUMPRODUCT(($M$7:$M$557&gt;M222)*1)+SUMPRODUCT(($M$7:$M$557=M222)*(ROW($M$7:$M$557)&lt;ROW(M222)))+1</f>
        <v>77</v>
      </c>
      <c r="O222" s="250" t="str">
        <f aca="false">IF(M222&gt;=0.13,"★★★ EXCELLENT",IF(M222&gt;=0.12,"★★  GOOD",IF(M222&gt;=0.07,"★  FAIR",IF(M222&gt;=0.025,"⚠  MARGINAL","✗  AVOID"))))</f>
        <v>★  FAIR</v>
      </c>
    </row>
    <row r="223" customFormat="false" ht="15" hidden="false" customHeight="true" outlineLevel="0" collapsed="false">
      <c r="A223" s="247" t="n">
        <v>26.6</v>
      </c>
      <c r="B223" s="248"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48"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48"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48"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48"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48"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48"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48"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48"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48"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48"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48" t="n">
        <f aca="false">MIN(B223:L223)</f>
        <v>0.113333333333334</v>
      </c>
      <c r="N223" s="248" t="n">
        <f aca="false">SUMPRODUCT(($M$7:$M$557&gt;M223)*1)+SUMPRODUCT(($M$7:$M$557=M223)*(ROW($M$7:$M$557)&lt;ROW(M223)))+1</f>
        <v>54</v>
      </c>
      <c r="O223" s="248" t="str">
        <f aca="false">IF(M223&gt;=0.13,"★★★ EXCELLENT",IF(M223&gt;=0.12,"★★  GOOD",IF(M223&gt;=0.07,"★  FAIR",IF(M223&gt;=0.025,"⚠  MARGINAL","✗  AVOID"))))</f>
        <v>★  FAIR</v>
      </c>
    </row>
    <row r="224" customFormat="false" ht="15" hidden="false" customHeight="true" outlineLevel="0" collapsed="false">
      <c r="A224" s="249" t="n">
        <v>26.7</v>
      </c>
      <c r="B224" s="250"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0"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0"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0"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0"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0"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0"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0"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0"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0"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0"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0" t="n">
        <f aca="false">MIN(B224:L224)</f>
        <v>0.123157894736842</v>
      </c>
      <c r="N224" s="250" t="n">
        <f aca="false">SUMPRODUCT(($M$7:$M$557&gt;M224)*1)+SUMPRODUCT(($M$7:$M$557=M224)*(ROW($M$7:$M$557)&lt;ROW(M224)))+1</f>
        <v>33</v>
      </c>
      <c r="O224" s="250" t="str">
        <f aca="false">IF(M224&gt;=0.13,"★★★ EXCELLENT",IF(M224&gt;=0.12,"★★  GOOD",IF(M224&gt;=0.07,"★  FAIR",IF(M224&gt;=0.025,"⚠  MARGINAL","✗  AVOID"))))</f>
        <v>★★  GOOD</v>
      </c>
    </row>
    <row r="225" customFormat="false" ht="15" hidden="false" customHeight="true" outlineLevel="0" collapsed="false">
      <c r="A225" s="247" t="n">
        <v>26.8</v>
      </c>
      <c r="B225" s="248"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48"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48"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48"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48"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48"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48"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48"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48"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48"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48"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48" t="n">
        <f aca="false">MIN(B225:L225)</f>
        <v>0.127087719298246</v>
      </c>
      <c r="N225" s="248" t="n">
        <f aca="false">SUMPRODUCT(($M$7:$M$557&gt;M225)*1)+SUMPRODUCT(($M$7:$M$557=M225)*(ROW($M$7:$M$557)&lt;ROW(M225)))+1</f>
        <v>25</v>
      </c>
      <c r="O225" s="248" t="str">
        <f aca="false">IF(M225&gt;=0.13,"★★★ EXCELLENT",IF(M225&gt;=0.12,"★★  GOOD",IF(M225&gt;=0.07,"★  FAIR",IF(M225&gt;=0.025,"⚠  MARGINAL","✗  AVOID"))))</f>
        <v>★★  GOOD</v>
      </c>
    </row>
    <row r="226" customFormat="false" ht="15" hidden="false" customHeight="true" outlineLevel="0" collapsed="false">
      <c r="A226" s="249" t="n">
        <v>26.9</v>
      </c>
      <c r="B226" s="250"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0"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0"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0"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0"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0"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0"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0"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0"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0"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0"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0" t="n">
        <f aca="false">MIN(B226:L226)</f>
        <v>0.121964912280702</v>
      </c>
      <c r="N226" s="250" t="n">
        <f aca="false">SUMPRODUCT(($M$7:$M$557&gt;M226)*1)+SUMPRODUCT(($M$7:$M$557=M226)*(ROW($M$7:$M$557)&lt;ROW(M226)))+1</f>
        <v>36</v>
      </c>
      <c r="O226" s="250" t="str">
        <f aca="false">IF(M226&gt;=0.13,"★★★ EXCELLENT",IF(M226&gt;=0.12,"★★  GOOD",IF(M226&gt;=0.07,"★  FAIR",IF(M226&gt;=0.025,"⚠  MARGINAL","✗  AVOID"))))</f>
        <v>★★  GOOD</v>
      </c>
    </row>
    <row r="227" customFormat="false" ht="15" hidden="false" customHeight="true" outlineLevel="0" collapsed="false">
      <c r="A227" s="247" t="n">
        <v>27</v>
      </c>
      <c r="B227" s="248"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48"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48"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48"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48"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48"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48"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48"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48"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48"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48"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48" t="n">
        <f aca="false">MIN(B227:L227)</f>
        <v>0.116842105263158</v>
      </c>
      <c r="N227" s="248" t="n">
        <f aca="false">SUMPRODUCT(($M$7:$M$557&gt;M227)*1)+SUMPRODUCT(($M$7:$M$557=M227)*(ROW($M$7:$M$557)&lt;ROW(M227)))+1</f>
        <v>46</v>
      </c>
      <c r="O227" s="248" t="str">
        <f aca="false">IF(M227&gt;=0.13,"★★★ EXCELLENT",IF(M227&gt;=0.12,"★★  GOOD",IF(M227&gt;=0.07,"★  FAIR",IF(M227&gt;=0.025,"⚠  MARGINAL","✗  AVOID"))))</f>
        <v>★  FAIR</v>
      </c>
    </row>
    <row r="228" customFormat="false" ht="15" hidden="false" customHeight="true" outlineLevel="0" collapsed="false">
      <c r="A228" s="249" t="n">
        <v>27.1</v>
      </c>
      <c r="B228" s="250"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0"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0"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0"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0"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0"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0"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0"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0"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0"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0"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0" t="n">
        <f aca="false">MIN(B228:L228)</f>
        <v>0.111719298245614</v>
      </c>
      <c r="N228" s="250" t="n">
        <f aca="false">SUMPRODUCT(($M$7:$M$557&gt;M228)*1)+SUMPRODUCT(($M$7:$M$557=M228)*(ROW($M$7:$M$557)&lt;ROW(M228)))+1</f>
        <v>58</v>
      </c>
      <c r="O228" s="250" t="str">
        <f aca="false">IF(M228&gt;=0.13,"★★★ EXCELLENT",IF(M228&gt;=0.12,"★★  GOOD",IF(M228&gt;=0.07,"★  FAIR",IF(M228&gt;=0.025,"⚠  MARGINAL","✗  AVOID"))))</f>
        <v>★  FAIR</v>
      </c>
    </row>
    <row r="229" customFormat="false" ht="15" hidden="false" customHeight="true" outlineLevel="0" collapsed="false">
      <c r="A229" s="247" t="n">
        <v>27.2</v>
      </c>
      <c r="B229" s="248"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48"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48"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48"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48"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48"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48"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48"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48"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48"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48"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48" t="n">
        <f aca="false">MIN(B229:L229)</f>
        <v>0.10659649122807</v>
      </c>
      <c r="N229" s="248" t="n">
        <f aca="false">SUMPRODUCT(($M$7:$M$557&gt;M229)*1)+SUMPRODUCT(($M$7:$M$557=M229)*(ROW($M$7:$M$557)&lt;ROW(M229)))+1</f>
        <v>69</v>
      </c>
      <c r="O229" s="248" t="str">
        <f aca="false">IF(M229&gt;=0.13,"★★★ EXCELLENT",IF(M229&gt;=0.12,"★★  GOOD",IF(M229&gt;=0.07,"★  FAIR",IF(M229&gt;=0.025,"⚠  MARGINAL","✗  AVOID"))))</f>
        <v>★  FAIR</v>
      </c>
    </row>
    <row r="230" customFormat="false" ht="15" hidden="false" customHeight="true" outlineLevel="0" collapsed="false">
      <c r="A230" s="249" t="n">
        <v>27.3</v>
      </c>
      <c r="B230" s="250"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0"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0"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0"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0"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0"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0"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0"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0"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0"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0"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0" t="n">
        <f aca="false">MIN(B230:L230)</f>
        <v>0.101473684210526</v>
      </c>
      <c r="N230" s="250" t="n">
        <f aca="false">SUMPRODUCT(($M$7:$M$557&gt;M230)*1)+SUMPRODUCT(($M$7:$M$557=M230)*(ROW($M$7:$M$557)&lt;ROW(M230)))+1</f>
        <v>82</v>
      </c>
      <c r="O230" s="250" t="str">
        <f aca="false">IF(M230&gt;=0.13,"★★★ EXCELLENT",IF(M230&gt;=0.12,"★★  GOOD",IF(M230&gt;=0.07,"★  FAIR",IF(M230&gt;=0.025,"⚠  MARGINAL","✗  AVOID"))))</f>
        <v>★  FAIR</v>
      </c>
    </row>
    <row r="231" customFormat="false" ht="15" hidden="false" customHeight="true" outlineLevel="0" collapsed="false">
      <c r="A231" s="247" t="n">
        <v>27.4</v>
      </c>
      <c r="B231" s="248"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48"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48"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48"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48"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48"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48"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48"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48"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48"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48"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48" t="n">
        <f aca="false">MIN(B231:L231)</f>
        <v>0.0963508771929826</v>
      </c>
      <c r="N231" s="248" t="n">
        <f aca="false">SUMPRODUCT(($M$7:$M$557&gt;M231)*1)+SUMPRODUCT(($M$7:$M$557=M231)*(ROW($M$7:$M$557)&lt;ROW(M231)))+1</f>
        <v>96</v>
      </c>
      <c r="O231" s="248" t="str">
        <f aca="false">IF(M231&gt;=0.13,"★★★ EXCELLENT",IF(M231&gt;=0.12,"★★  GOOD",IF(M231&gt;=0.07,"★  FAIR",IF(M231&gt;=0.025,"⚠  MARGINAL","✗  AVOID"))))</f>
        <v>★  FAIR</v>
      </c>
    </row>
    <row r="232" customFormat="false" ht="15" hidden="false" customHeight="true" outlineLevel="0" collapsed="false">
      <c r="A232" s="249" t="n">
        <v>27.5</v>
      </c>
      <c r="B232" s="250"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0"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0"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0"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0"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0"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0"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0"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0"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0"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0"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0" t="n">
        <f aca="false">MIN(B232:L232)</f>
        <v>0.0912280701754387</v>
      </c>
      <c r="N232" s="250" t="n">
        <f aca="false">SUMPRODUCT(($M$7:$M$557&gt;M232)*1)+SUMPRODUCT(($M$7:$M$557=M232)*(ROW($M$7:$M$557)&lt;ROW(M232)))+1</f>
        <v>111</v>
      </c>
      <c r="O232" s="250" t="str">
        <f aca="false">IF(M232&gt;=0.13,"★★★ EXCELLENT",IF(M232&gt;=0.12,"★★  GOOD",IF(M232&gt;=0.07,"★  FAIR",IF(M232&gt;=0.025,"⚠  MARGINAL","✗  AVOID"))))</f>
        <v>★  FAIR</v>
      </c>
    </row>
    <row r="233" customFormat="false" ht="15" hidden="false" customHeight="true" outlineLevel="0" collapsed="false">
      <c r="A233" s="247" t="n">
        <v>27.6</v>
      </c>
      <c r="B233" s="248"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48"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48"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48"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48"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48"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48"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48"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48"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48"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48"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48" t="n">
        <f aca="false">MIN(B233:L233)</f>
        <v>0.0861052631578947</v>
      </c>
      <c r="N233" s="248" t="n">
        <f aca="false">SUMPRODUCT(($M$7:$M$557&gt;M233)*1)+SUMPRODUCT(($M$7:$M$557=M233)*(ROW($M$7:$M$557)&lt;ROW(M233)))+1</f>
        <v>124</v>
      </c>
      <c r="O233" s="248" t="str">
        <f aca="false">IF(M233&gt;=0.13,"★★★ EXCELLENT",IF(M233&gt;=0.12,"★★  GOOD",IF(M233&gt;=0.07,"★  FAIR",IF(M233&gt;=0.025,"⚠  MARGINAL","✗  AVOID"))))</f>
        <v>★  FAIR</v>
      </c>
    </row>
    <row r="234" customFormat="false" ht="15" hidden="false" customHeight="true" outlineLevel="0" collapsed="false">
      <c r="A234" s="249" t="n">
        <v>27.7</v>
      </c>
      <c r="B234" s="250"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0"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0"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0"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0"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0"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0"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0"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0"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0"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0"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0" t="n">
        <f aca="false">MIN(B234:L234)</f>
        <v>0.0809824561403509</v>
      </c>
      <c r="N234" s="250" t="n">
        <f aca="false">SUMPRODUCT(($M$7:$M$557&gt;M234)*1)+SUMPRODUCT(($M$7:$M$557=M234)*(ROW($M$7:$M$557)&lt;ROW(M234)))+1</f>
        <v>139</v>
      </c>
      <c r="O234" s="250" t="str">
        <f aca="false">IF(M234&gt;=0.13,"★★★ EXCELLENT",IF(M234&gt;=0.12,"★★  GOOD",IF(M234&gt;=0.07,"★  FAIR",IF(M234&gt;=0.025,"⚠  MARGINAL","✗  AVOID"))))</f>
        <v>★  FAIR</v>
      </c>
    </row>
    <row r="235" customFormat="false" ht="15" hidden="false" customHeight="true" outlineLevel="0" collapsed="false">
      <c r="A235" s="247" t="n">
        <v>27.8</v>
      </c>
      <c r="B235" s="248"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48"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48"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48"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48"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48"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48"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48"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48"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48"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48"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48" t="n">
        <f aca="false">MIN(B235:L235)</f>
        <v>0.075859649122807</v>
      </c>
      <c r="N235" s="248" t="n">
        <f aca="false">SUMPRODUCT(($M$7:$M$557&gt;M235)*1)+SUMPRODUCT(($M$7:$M$557=M235)*(ROW($M$7:$M$557)&lt;ROW(M235)))+1</f>
        <v>155</v>
      </c>
      <c r="O235" s="248" t="str">
        <f aca="false">IF(M235&gt;=0.13,"★★★ EXCELLENT",IF(M235&gt;=0.12,"★★  GOOD",IF(M235&gt;=0.07,"★  FAIR",IF(M235&gt;=0.025,"⚠  MARGINAL","✗  AVOID"))))</f>
        <v>★  FAIR</v>
      </c>
    </row>
    <row r="236" customFormat="false" ht="15" hidden="false" customHeight="true" outlineLevel="0" collapsed="false">
      <c r="A236" s="249" t="n">
        <v>27.9</v>
      </c>
      <c r="B236" s="250"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0"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0"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0"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0"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0"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0"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0"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0"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0"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0"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0" t="n">
        <f aca="false">MIN(B236:L236)</f>
        <v>0.0707368421052632</v>
      </c>
      <c r="N236" s="250" t="n">
        <f aca="false">SUMPRODUCT(($M$7:$M$557&gt;M236)*1)+SUMPRODUCT(($M$7:$M$557=M236)*(ROW($M$7:$M$557)&lt;ROW(M236)))+1</f>
        <v>170</v>
      </c>
      <c r="O236" s="250" t="str">
        <f aca="false">IF(M236&gt;=0.13,"★★★ EXCELLENT",IF(M236&gt;=0.12,"★★  GOOD",IF(M236&gt;=0.07,"★  FAIR",IF(M236&gt;=0.025,"⚠  MARGINAL","✗  AVOID"))))</f>
        <v>★  FAIR</v>
      </c>
    </row>
    <row r="237" customFormat="false" ht="15" hidden="false" customHeight="true" outlineLevel="0" collapsed="false">
      <c r="A237" s="247" t="n">
        <v>28</v>
      </c>
      <c r="B237" s="248"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48"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48"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48"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48"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48"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48"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48"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48"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48"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48"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48" t="n">
        <f aca="false">MIN(B237:L237)</f>
        <v>0.0656140350877192</v>
      </c>
      <c r="N237" s="248" t="n">
        <f aca="false">SUMPRODUCT(($M$7:$M$557&gt;M237)*1)+SUMPRODUCT(($M$7:$M$557=M237)*(ROW($M$7:$M$557)&lt;ROW(M237)))+1</f>
        <v>186</v>
      </c>
      <c r="O237" s="248" t="str">
        <f aca="false">IF(M237&gt;=0.13,"★★★ EXCELLENT",IF(M237&gt;=0.12,"★★  GOOD",IF(M237&gt;=0.07,"★  FAIR",IF(M237&gt;=0.025,"⚠  MARGINAL","✗  AVOID"))))</f>
        <v>⚠  MARGINAL</v>
      </c>
    </row>
    <row r="238" customFormat="false" ht="15" hidden="false" customHeight="true" outlineLevel="0" collapsed="false">
      <c r="A238" s="249" t="n">
        <v>28.1</v>
      </c>
      <c r="B238" s="250"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0"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0"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0"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0"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0"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0"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0"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0"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0"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0"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0" t="n">
        <f aca="false">MIN(B238:L238)</f>
        <v>0.0604912280701755</v>
      </c>
      <c r="N238" s="250" t="n">
        <f aca="false">SUMPRODUCT(($M$7:$M$557&gt;M238)*1)+SUMPRODUCT(($M$7:$M$557=M238)*(ROW($M$7:$M$557)&lt;ROW(M238)))+1</f>
        <v>201</v>
      </c>
      <c r="O238" s="250" t="str">
        <f aca="false">IF(M238&gt;=0.13,"★★★ EXCELLENT",IF(M238&gt;=0.12,"★★  GOOD",IF(M238&gt;=0.07,"★  FAIR",IF(M238&gt;=0.025,"⚠  MARGINAL","✗  AVOID"))))</f>
        <v>⚠  MARGINAL</v>
      </c>
    </row>
    <row r="239" customFormat="false" ht="15" hidden="false" customHeight="true" outlineLevel="0" collapsed="false">
      <c r="A239" s="247" t="n">
        <v>28.2</v>
      </c>
      <c r="B239" s="248"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48"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48"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48"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48"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48"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48"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48"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48"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48"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48"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48" t="n">
        <f aca="false">MIN(B239:L239)</f>
        <v>0.0553684210526317</v>
      </c>
      <c r="N239" s="248" t="n">
        <f aca="false">SUMPRODUCT(($M$7:$M$557&gt;M239)*1)+SUMPRODUCT(($M$7:$M$557=M239)*(ROW($M$7:$M$557)&lt;ROW(M239)))+1</f>
        <v>216</v>
      </c>
      <c r="O239" s="248" t="str">
        <f aca="false">IF(M239&gt;=0.13,"★★★ EXCELLENT",IF(M239&gt;=0.12,"★★  GOOD",IF(M239&gt;=0.07,"★  FAIR",IF(M239&gt;=0.025,"⚠  MARGINAL","✗  AVOID"))))</f>
        <v>⚠  MARGINAL</v>
      </c>
    </row>
    <row r="240" customFormat="false" ht="15" hidden="false" customHeight="true" outlineLevel="0" collapsed="false">
      <c r="A240" s="249" t="n">
        <v>28.3</v>
      </c>
      <c r="B240" s="250"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0"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0"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0"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0"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0"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0"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0"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0"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0"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0"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0" t="n">
        <f aca="false">MIN(B240:L240)</f>
        <v>0.0502456140350878</v>
      </c>
      <c r="N240" s="250" t="n">
        <f aca="false">SUMPRODUCT(($M$7:$M$557&gt;M240)*1)+SUMPRODUCT(($M$7:$M$557=M240)*(ROW($M$7:$M$557)&lt;ROW(M240)))+1</f>
        <v>231</v>
      </c>
      <c r="O240" s="250" t="str">
        <f aca="false">IF(M240&gt;=0.13,"★★★ EXCELLENT",IF(M240&gt;=0.12,"★★  GOOD",IF(M240&gt;=0.07,"★  FAIR",IF(M240&gt;=0.025,"⚠  MARGINAL","✗  AVOID"))))</f>
        <v>⚠  MARGINAL</v>
      </c>
    </row>
    <row r="241" customFormat="false" ht="15" hidden="false" customHeight="true" outlineLevel="0" collapsed="false">
      <c r="A241" s="247" t="n">
        <v>28.4</v>
      </c>
      <c r="B241" s="248"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48"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48"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48"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48"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48"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48"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48"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48"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48"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48"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48" t="n">
        <f aca="false">MIN(B241:L241)</f>
        <v>0.045122807017544</v>
      </c>
      <c r="N241" s="248" t="n">
        <f aca="false">SUMPRODUCT(($M$7:$M$557&gt;M241)*1)+SUMPRODUCT(($M$7:$M$557=M241)*(ROW($M$7:$M$557)&lt;ROW(M241)))+1</f>
        <v>247</v>
      </c>
      <c r="O241" s="248" t="str">
        <f aca="false">IF(M241&gt;=0.13,"★★★ EXCELLENT",IF(M241&gt;=0.12,"★★  GOOD",IF(M241&gt;=0.07,"★  FAIR",IF(M241&gt;=0.025,"⚠  MARGINAL","✗  AVOID"))))</f>
        <v>⚠  MARGINAL</v>
      </c>
    </row>
    <row r="242" customFormat="false" ht="15" hidden="false" customHeight="true" outlineLevel="0" collapsed="false">
      <c r="A242" s="249" t="n">
        <v>28.5</v>
      </c>
      <c r="B242" s="250"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0"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0"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0"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0"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0"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0"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0"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0"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0"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0"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0" t="n">
        <f aca="false">MIN(B242:L242)</f>
        <v>0.04</v>
      </c>
      <c r="N242" s="250" t="n">
        <f aca="false">SUMPRODUCT(($M$7:$M$557&gt;M242)*1)+SUMPRODUCT(($M$7:$M$557=M242)*(ROW($M$7:$M$557)&lt;ROW(M242)))+1</f>
        <v>262</v>
      </c>
      <c r="O242" s="250" t="str">
        <f aca="false">IF(M242&gt;=0.13,"★★★ EXCELLENT",IF(M242&gt;=0.12,"★★  GOOD",IF(M242&gt;=0.07,"★  FAIR",IF(M242&gt;=0.025,"⚠  MARGINAL","✗  AVOID"))))</f>
        <v>⚠  MARGINAL</v>
      </c>
    </row>
    <row r="243" customFormat="false" ht="15" hidden="false" customHeight="true" outlineLevel="0" collapsed="false">
      <c r="A243" s="247" t="n">
        <v>28.6</v>
      </c>
      <c r="B243" s="248"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48"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48"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48"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48"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48"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48"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48"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48"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48"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48"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48" t="n">
        <f aca="false">MIN(B243:L243)</f>
        <v>0.0348771929824561</v>
      </c>
      <c r="N243" s="248" t="n">
        <f aca="false">SUMPRODUCT(($M$7:$M$557&gt;M243)*1)+SUMPRODUCT(($M$7:$M$557=M243)*(ROW($M$7:$M$557)&lt;ROW(M243)))+1</f>
        <v>277</v>
      </c>
      <c r="O243" s="248" t="str">
        <f aca="false">IF(M243&gt;=0.13,"★★★ EXCELLENT",IF(M243&gt;=0.12,"★★  GOOD",IF(M243&gt;=0.07,"★  FAIR",IF(M243&gt;=0.025,"⚠  MARGINAL","✗  AVOID"))))</f>
        <v>⚠  MARGINAL</v>
      </c>
    </row>
    <row r="244" customFormat="false" ht="15" hidden="false" customHeight="true" outlineLevel="0" collapsed="false">
      <c r="A244" s="249" t="n">
        <v>28.7</v>
      </c>
      <c r="B244" s="250"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0"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0"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0"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0"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0"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0"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0"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0"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0"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0"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0" t="n">
        <f aca="false">MIN(B244:L244)</f>
        <v>0.0297543859649123</v>
      </c>
      <c r="N244" s="250" t="n">
        <f aca="false">SUMPRODUCT(($M$7:$M$557&gt;M244)*1)+SUMPRODUCT(($M$7:$M$557=M244)*(ROW($M$7:$M$557)&lt;ROW(M244)))+1</f>
        <v>294</v>
      </c>
      <c r="O244" s="250" t="str">
        <f aca="false">IF(M244&gt;=0.13,"★★★ EXCELLENT",IF(M244&gt;=0.12,"★★  GOOD",IF(M244&gt;=0.07,"★  FAIR",IF(M244&gt;=0.025,"⚠  MARGINAL","✗  AVOID"))))</f>
        <v>⚠  MARGINAL</v>
      </c>
    </row>
    <row r="245" customFormat="false" ht="15" hidden="false" customHeight="true" outlineLevel="0" collapsed="false">
      <c r="A245" s="247" t="n">
        <v>28.8</v>
      </c>
      <c r="B245" s="248"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48"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48"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48"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48"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48"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48"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48"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48"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48"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48"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48" t="n">
        <f aca="false">MIN(B245:L245)</f>
        <v>0.0246315789473683</v>
      </c>
      <c r="N245" s="248" t="n">
        <f aca="false">SUMPRODUCT(($M$7:$M$557&gt;M245)*1)+SUMPRODUCT(($M$7:$M$557=M245)*(ROW($M$7:$M$557)&lt;ROW(M245)))+1</f>
        <v>309</v>
      </c>
      <c r="O245" s="248" t="str">
        <f aca="false">IF(M245&gt;=0.13,"★★★ EXCELLENT",IF(M245&gt;=0.12,"★★  GOOD",IF(M245&gt;=0.07,"★  FAIR",IF(M245&gt;=0.025,"⚠  MARGINAL","✗  AVOID"))))</f>
        <v>✗  AVOID</v>
      </c>
    </row>
    <row r="246" customFormat="false" ht="15" hidden="false" customHeight="true" outlineLevel="0" collapsed="false">
      <c r="A246" s="249" t="n">
        <v>28.9</v>
      </c>
      <c r="B246" s="250"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0"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0"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0"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0"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0"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0"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0"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0"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0"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0"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0" t="n">
        <f aca="false">MIN(B246:L246)</f>
        <v>0.0195087719298248</v>
      </c>
      <c r="N246" s="250" t="n">
        <f aca="false">SUMPRODUCT(($M$7:$M$557&gt;M246)*1)+SUMPRODUCT(($M$7:$M$557=M246)*(ROW($M$7:$M$557)&lt;ROW(M246)))+1</f>
        <v>324</v>
      </c>
      <c r="O246" s="250" t="str">
        <f aca="false">IF(M246&gt;=0.13,"★★★ EXCELLENT",IF(M246&gt;=0.12,"★★  GOOD",IF(M246&gt;=0.07,"★  FAIR",IF(M246&gt;=0.025,"⚠  MARGINAL","✗  AVOID"))))</f>
        <v>✗  AVOID</v>
      </c>
    </row>
    <row r="247" customFormat="false" ht="15" hidden="false" customHeight="true" outlineLevel="0" collapsed="false">
      <c r="A247" s="247" t="n">
        <v>29</v>
      </c>
      <c r="B247" s="248"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48"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48"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48"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48"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48"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48"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48"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48"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48"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48"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48" t="n">
        <f aca="false">MIN(B247:L247)</f>
        <v>0.0143859649122808</v>
      </c>
      <c r="N247" s="248" t="n">
        <f aca="false">SUMPRODUCT(($M$7:$M$557&gt;M247)*1)+SUMPRODUCT(($M$7:$M$557=M247)*(ROW($M$7:$M$557)&lt;ROW(M247)))+1</f>
        <v>339</v>
      </c>
      <c r="O247" s="248" t="str">
        <f aca="false">IF(M247&gt;=0.13,"★★★ EXCELLENT",IF(M247&gt;=0.12,"★★  GOOD",IF(M247&gt;=0.07,"★  FAIR",IF(M247&gt;=0.025,"⚠  MARGINAL","✗  AVOID"))))</f>
        <v>✗  AVOID</v>
      </c>
    </row>
    <row r="248" customFormat="false" ht="15" hidden="false" customHeight="true" outlineLevel="0" collapsed="false">
      <c r="A248" s="249" t="n">
        <v>29.1</v>
      </c>
      <c r="B248" s="250"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0"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0"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0"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0"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0"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0"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0"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0"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0"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0"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0" t="n">
        <f aca="false">MIN(B248:L248)</f>
        <v>0.00926315789473686</v>
      </c>
      <c r="N248" s="250" t="n">
        <f aca="false">SUMPRODUCT(($M$7:$M$557&gt;M248)*1)+SUMPRODUCT(($M$7:$M$557=M248)*(ROW($M$7:$M$557)&lt;ROW(M248)))+1</f>
        <v>355</v>
      </c>
      <c r="O248" s="250" t="str">
        <f aca="false">IF(M248&gt;=0.13,"★★★ EXCELLENT",IF(M248&gt;=0.12,"★★  GOOD",IF(M248&gt;=0.07,"★  FAIR",IF(M248&gt;=0.025,"⚠  MARGINAL","✗  AVOID"))))</f>
        <v>✗  AVOID</v>
      </c>
    </row>
    <row r="249" customFormat="false" ht="15" hidden="false" customHeight="true" outlineLevel="0" collapsed="false">
      <c r="A249" s="247" t="n">
        <v>29.2</v>
      </c>
      <c r="B249" s="248"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48"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48"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48"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48"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48"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48"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48"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48"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48"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48"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48" t="n">
        <f aca="false">MIN(B249:L249)</f>
        <v>0.00414035087719311</v>
      </c>
      <c r="N249" s="248" t="n">
        <f aca="false">SUMPRODUCT(($M$7:$M$557&gt;M249)*1)+SUMPRODUCT(($M$7:$M$557=M249)*(ROW($M$7:$M$557)&lt;ROW(M249)))+1</f>
        <v>370</v>
      </c>
      <c r="O249" s="248" t="str">
        <f aca="false">IF(M249&gt;=0.13,"★★★ EXCELLENT",IF(M249&gt;=0.12,"★★  GOOD",IF(M249&gt;=0.07,"★  FAIR",IF(M249&gt;=0.025,"⚠  MARGINAL","✗  AVOID"))))</f>
        <v>✗  AVOID</v>
      </c>
    </row>
    <row r="250" customFormat="false" ht="15" hidden="false" customHeight="true" outlineLevel="0" collapsed="false">
      <c r="A250" s="249" t="n">
        <v>29.3</v>
      </c>
      <c r="B250" s="250"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0"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0"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0"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0"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0"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0"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0"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0"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0"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0"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0" t="n">
        <f aca="false">MIN(B250:L250)</f>
        <v>0</v>
      </c>
      <c r="N250" s="250" t="n">
        <f aca="false">SUMPRODUCT(($M$7:$M$557&gt;M250)*1)+SUMPRODUCT(($M$7:$M$557=M250)*(ROW($M$7:$M$557)&lt;ROW(M250)))+1</f>
        <v>453</v>
      </c>
      <c r="O250" s="250" t="str">
        <f aca="false">IF(M250&gt;=0.13,"★★★ EXCELLENT",IF(M250&gt;=0.12,"★★  GOOD",IF(M250&gt;=0.07,"★  FAIR",IF(M250&gt;=0.025,"⚠  MARGINAL","✗  AVOID"))))</f>
        <v>✗  AVOID</v>
      </c>
    </row>
    <row r="251" customFormat="false" ht="15" hidden="false" customHeight="true" outlineLevel="0" collapsed="false">
      <c r="A251" s="247" t="n">
        <v>29.4</v>
      </c>
      <c r="B251" s="248"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48"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48"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48"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48"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48"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48"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48"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48"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48"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48"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48" t="n">
        <f aca="false">MIN(B251:L251)</f>
        <v>0</v>
      </c>
      <c r="N251" s="248" t="n">
        <f aca="false">SUMPRODUCT(($M$7:$M$557&gt;M251)*1)+SUMPRODUCT(($M$7:$M$557=M251)*(ROW($M$7:$M$557)&lt;ROW(M251)))+1</f>
        <v>454</v>
      </c>
      <c r="O251" s="248" t="str">
        <f aca="false">IF(M251&gt;=0.13,"★★★ EXCELLENT",IF(M251&gt;=0.12,"★★  GOOD",IF(M251&gt;=0.07,"★  FAIR",IF(M251&gt;=0.025,"⚠  MARGINAL","✗  AVOID"))))</f>
        <v>✗  AVOID</v>
      </c>
    </row>
    <row r="252" customFormat="false" ht="15" hidden="false" customHeight="true" outlineLevel="0" collapsed="false">
      <c r="A252" s="249" t="n">
        <v>29.5</v>
      </c>
      <c r="B252" s="250"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0"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0"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0"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0"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0"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0"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0"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0"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0"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0"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0" t="n">
        <f aca="false">MIN(B252:L252)</f>
        <v>0</v>
      </c>
      <c r="N252" s="250" t="n">
        <f aca="false">SUMPRODUCT(($M$7:$M$557&gt;M252)*1)+SUMPRODUCT(($M$7:$M$557=M252)*(ROW($M$7:$M$557)&lt;ROW(M252)))+1</f>
        <v>455</v>
      </c>
      <c r="O252" s="250" t="str">
        <f aca="false">IF(M252&gt;=0.13,"★★★ EXCELLENT",IF(M252&gt;=0.12,"★★  GOOD",IF(M252&gt;=0.07,"★  FAIR",IF(M252&gt;=0.025,"⚠  MARGINAL","✗  AVOID"))))</f>
        <v>✗  AVOID</v>
      </c>
    </row>
    <row r="253" customFormat="false" ht="15" hidden="false" customHeight="true" outlineLevel="0" collapsed="false">
      <c r="A253" s="247" t="n">
        <v>29.6</v>
      </c>
      <c r="B253" s="248"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48"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48"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48"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48"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48"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48"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48"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48"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48"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48"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48" t="n">
        <f aca="false">MIN(B253:L253)</f>
        <v>0</v>
      </c>
      <c r="N253" s="248" t="n">
        <f aca="false">SUMPRODUCT(($M$7:$M$557&gt;M253)*1)+SUMPRODUCT(($M$7:$M$557=M253)*(ROW($M$7:$M$557)&lt;ROW(M253)))+1</f>
        <v>456</v>
      </c>
      <c r="O253" s="248" t="str">
        <f aca="false">IF(M253&gt;=0.13,"★★★ EXCELLENT",IF(M253&gt;=0.12,"★★  GOOD",IF(M253&gt;=0.07,"★  FAIR",IF(M253&gt;=0.025,"⚠  MARGINAL","✗  AVOID"))))</f>
        <v>✗  AVOID</v>
      </c>
    </row>
    <row r="254" customFormat="false" ht="15" hidden="false" customHeight="true" outlineLevel="0" collapsed="false">
      <c r="A254" s="249" t="n">
        <v>29.7</v>
      </c>
      <c r="B254" s="250"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0"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0"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0"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0"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0"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0"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0"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0"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0"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0"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0" t="n">
        <f aca="false">MIN(B254:L254)</f>
        <v>0</v>
      </c>
      <c r="N254" s="250" t="n">
        <f aca="false">SUMPRODUCT(($M$7:$M$557&gt;M254)*1)+SUMPRODUCT(($M$7:$M$557=M254)*(ROW($M$7:$M$557)&lt;ROW(M254)))+1</f>
        <v>457</v>
      </c>
      <c r="O254" s="250" t="str">
        <f aca="false">IF(M254&gt;=0.13,"★★★ EXCELLENT",IF(M254&gt;=0.12,"★★  GOOD",IF(M254&gt;=0.07,"★  FAIR",IF(M254&gt;=0.025,"⚠  MARGINAL","✗  AVOID"))))</f>
        <v>✗  AVOID</v>
      </c>
    </row>
    <row r="255" customFormat="false" ht="15" hidden="false" customHeight="true" outlineLevel="0" collapsed="false">
      <c r="A255" s="247" t="n">
        <v>29.8</v>
      </c>
      <c r="B255" s="248"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48"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48"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48"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48"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48"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48"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48"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48"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48"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48"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48" t="n">
        <f aca="false">MIN(B255:L255)</f>
        <v>0</v>
      </c>
      <c r="N255" s="248" t="n">
        <f aca="false">SUMPRODUCT(($M$7:$M$557&gt;M255)*1)+SUMPRODUCT(($M$7:$M$557=M255)*(ROW($M$7:$M$557)&lt;ROW(M255)))+1</f>
        <v>458</v>
      </c>
      <c r="O255" s="248" t="str">
        <f aca="false">IF(M255&gt;=0.13,"★★★ EXCELLENT",IF(M255&gt;=0.12,"★★  GOOD",IF(M255&gt;=0.07,"★  FAIR",IF(M255&gt;=0.025,"⚠  MARGINAL","✗  AVOID"))))</f>
        <v>✗  AVOID</v>
      </c>
    </row>
    <row r="256" customFormat="false" ht="15" hidden="false" customHeight="true" outlineLevel="0" collapsed="false">
      <c r="A256" s="249" t="n">
        <v>29.9</v>
      </c>
      <c r="B256" s="250"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0"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0"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0"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0"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0"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0"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0"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0"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0"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0"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0" t="n">
        <f aca="false">MIN(B256:L256)</f>
        <v>0</v>
      </c>
      <c r="N256" s="250" t="n">
        <f aca="false">SUMPRODUCT(($M$7:$M$557&gt;M256)*1)+SUMPRODUCT(($M$7:$M$557=M256)*(ROW($M$7:$M$557)&lt;ROW(M256)))+1</f>
        <v>459</v>
      </c>
      <c r="O256" s="250" t="str">
        <f aca="false">IF(M256&gt;=0.13,"★★★ EXCELLENT",IF(M256&gt;=0.12,"★★  GOOD",IF(M256&gt;=0.07,"★  FAIR",IF(M256&gt;=0.025,"⚠  MARGINAL","✗  AVOID"))))</f>
        <v>✗  AVOID</v>
      </c>
    </row>
    <row r="257" customFormat="false" ht="15" hidden="false" customHeight="true" outlineLevel="0" collapsed="false">
      <c r="A257" s="247" t="n">
        <v>30</v>
      </c>
      <c r="B257" s="248"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48"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48"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48"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48"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48"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48"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48"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48"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48"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48"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48" t="n">
        <f aca="false">MIN(B257:L257)</f>
        <v>0</v>
      </c>
      <c r="N257" s="248" t="n">
        <f aca="false">SUMPRODUCT(($M$7:$M$557&gt;M257)*1)+SUMPRODUCT(($M$7:$M$557=M257)*(ROW($M$7:$M$557)&lt;ROW(M257)))+1</f>
        <v>460</v>
      </c>
      <c r="O257" s="248" t="str">
        <f aca="false">IF(M257&gt;=0.13,"★★★ EXCELLENT",IF(M257&gt;=0.12,"★★  GOOD",IF(M257&gt;=0.07,"★  FAIR",IF(M257&gt;=0.025,"⚠  MARGINAL","✗  AVOID"))))</f>
        <v>✗  AVOID</v>
      </c>
    </row>
    <row r="258" customFormat="false" ht="15" hidden="false" customHeight="true" outlineLevel="0" collapsed="false">
      <c r="A258" s="249" t="n">
        <v>30.1</v>
      </c>
      <c r="B258" s="250"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0"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0"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0"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0"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0"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0"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0"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0"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0"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0"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0" t="n">
        <f aca="false">MIN(B258:L258)</f>
        <v>0</v>
      </c>
      <c r="N258" s="250" t="n">
        <f aca="false">SUMPRODUCT(($M$7:$M$557&gt;M258)*1)+SUMPRODUCT(($M$7:$M$557=M258)*(ROW($M$7:$M$557)&lt;ROW(M258)))+1</f>
        <v>461</v>
      </c>
      <c r="O258" s="250" t="str">
        <f aca="false">IF(M258&gt;=0.13,"★★★ EXCELLENT",IF(M258&gt;=0.12,"★★  GOOD",IF(M258&gt;=0.07,"★  FAIR",IF(M258&gt;=0.025,"⚠  MARGINAL","✗  AVOID"))))</f>
        <v>✗  AVOID</v>
      </c>
    </row>
    <row r="259" customFormat="false" ht="15" hidden="false" customHeight="true" outlineLevel="0" collapsed="false">
      <c r="A259" s="247" t="n">
        <v>30.2</v>
      </c>
      <c r="B259" s="248"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48"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48"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48"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48"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48"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48"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48"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48"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48"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48"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48" t="n">
        <f aca="false">MIN(B259:L259)</f>
        <v>0</v>
      </c>
      <c r="N259" s="248" t="n">
        <f aca="false">SUMPRODUCT(($M$7:$M$557&gt;M259)*1)+SUMPRODUCT(($M$7:$M$557=M259)*(ROW($M$7:$M$557)&lt;ROW(M259)))+1</f>
        <v>462</v>
      </c>
      <c r="O259" s="248" t="str">
        <f aca="false">IF(M259&gt;=0.13,"★★★ EXCELLENT",IF(M259&gt;=0.12,"★★  GOOD",IF(M259&gt;=0.07,"★  FAIR",IF(M259&gt;=0.025,"⚠  MARGINAL","✗  AVOID"))))</f>
        <v>✗  AVOID</v>
      </c>
    </row>
    <row r="260" customFormat="false" ht="15" hidden="false" customHeight="true" outlineLevel="0" collapsed="false">
      <c r="A260" s="249" t="n">
        <v>30.3</v>
      </c>
      <c r="B260" s="250"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0"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0"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0"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0"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0"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0"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0"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0"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0"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0"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0" t="n">
        <f aca="false">MIN(B260:L260)</f>
        <v>0</v>
      </c>
      <c r="N260" s="250" t="n">
        <f aca="false">SUMPRODUCT(($M$7:$M$557&gt;M260)*1)+SUMPRODUCT(($M$7:$M$557=M260)*(ROW($M$7:$M$557)&lt;ROW(M260)))+1</f>
        <v>463</v>
      </c>
      <c r="O260" s="250" t="str">
        <f aca="false">IF(M260&gt;=0.13,"★★★ EXCELLENT",IF(M260&gt;=0.12,"★★  GOOD",IF(M260&gt;=0.07,"★  FAIR",IF(M260&gt;=0.025,"⚠  MARGINAL","✗  AVOID"))))</f>
        <v>✗  AVOID</v>
      </c>
    </row>
    <row r="261" customFormat="false" ht="15" hidden="false" customHeight="true" outlineLevel="0" collapsed="false">
      <c r="A261" s="247" t="n">
        <v>30.4</v>
      </c>
      <c r="B261" s="248"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48"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48"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48"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48"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48"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48"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48"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48"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48"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48"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48" t="n">
        <f aca="false">MIN(B261:L261)</f>
        <v>0</v>
      </c>
      <c r="N261" s="248" t="n">
        <f aca="false">SUMPRODUCT(($M$7:$M$557&gt;M261)*1)+SUMPRODUCT(($M$7:$M$557=M261)*(ROW($M$7:$M$557)&lt;ROW(M261)))+1</f>
        <v>464</v>
      </c>
      <c r="O261" s="248" t="str">
        <f aca="false">IF(M261&gt;=0.13,"★★★ EXCELLENT",IF(M261&gt;=0.12,"★★  GOOD",IF(M261&gt;=0.07,"★  FAIR",IF(M261&gt;=0.025,"⚠  MARGINAL","✗  AVOID"))))</f>
        <v>✗  AVOID</v>
      </c>
    </row>
    <row r="262" customFormat="false" ht="15" hidden="false" customHeight="true" outlineLevel="0" collapsed="false">
      <c r="A262" s="249" t="n">
        <v>30.5</v>
      </c>
      <c r="B262" s="250"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0"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0"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0"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0"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0"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0"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0"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0"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0"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0"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0" t="n">
        <f aca="false">MIN(B262:L262)</f>
        <v>0</v>
      </c>
      <c r="N262" s="250" t="n">
        <f aca="false">SUMPRODUCT(($M$7:$M$557&gt;M262)*1)+SUMPRODUCT(($M$7:$M$557=M262)*(ROW($M$7:$M$557)&lt;ROW(M262)))+1</f>
        <v>465</v>
      </c>
      <c r="O262" s="250" t="str">
        <f aca="false">IF(M262&gt;=0.13,"★★★ EXCELLENT",IF(M262&gt;=0.12,"★★  GOOD",IF(M262&gt;=0.07,"★  FAIR",IF(M262&gt;=0.025,"⚠  MARGINAL","✗  AVOID"))))</f>
        <v>✗  AVOID</v>
      </c>
    </row>
    <row r="263" customFormat="false" ht="15" hidden="false" customHeight="true" outlineLevel="0" collapsed="false">
      <c r="A263" s="247" t="n">
        <v>30.6</v>
      </c>
      <c r="B263" s="248"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48"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48"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48"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48"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48"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48"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48"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48"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48"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48"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48" t="n">
        <f aca="false">MIN(B263:L263)</f>
        <v>0.00315789473684225</v>
      </c>
      <c r="N263" s="248" t="n">
        <f aca="false">SUMPRODUCT(($M$7:$M$557&gt;M263)*1)+SUMPRODUCT(($M$7:$M$557=M263)*(ROW($M$7:$M$557)&lt;ROW(M263)))+1</f>
        <v>372</v>
      </c>
      <c r="O263" s="248" t="str">
        <f aca="false">IF(M263&gt;=0.13,"★★★ EXCELLENT",IF(M263&gt;=0.12,"★★  GOOD",IF(M263&gt;=0.07,"★  FAIR",IF(M263&gt;=0.025,"⚠  MARGINAL","✗  AVOID"))))</f>
        <v>✗  AVOID</v>
      </c>
    </row>
    <row r="264" customFormat="false" ht="15" hidden="false" customHeight="true" outlineLevel="0" collapsed="false">
      <c r="A264" s="249" t="n">
        <v>30.7</v>
      </c>
      <c r="B264" s="250"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0"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0"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0"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0"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0"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0"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0"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0"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0"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0"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0" t="n">
        <f aca="false">MIN(B264:L264)</f>
        <v>0.00807017543859656</v>
      </c>
      <c r="N264" s="250" t="n">
        <f aca="false">SUMPRODUCT(($M$7:$M$557&gt;M264)*1)+SUMPRODUCT(($M$7:$M$557=M264)*(ROW($M$7:$M$557)&lt;ROW(M264)))+1</f>
        <v>359</v>
      </c>
      <c r="O264" s="250" t="str">
        <f aca="false">IF(M264&gt;=0.13,"★★★ EXCELLENT",IF(M264&gt;=0.12,"★★  GOOD",IF(M264&gt;=0.07,"★  FAIR",IF(M264&gt;=0.025,"⚠  MARGINAL","✗  AVOID"))))</f>
        <v>✗  AVOID</v>
      </c>
    </row>
    <row r="265" customFormat="false" ht="15" hidden="false" customHeight="true" outlineLevel="0" collapsed="false">
      <c r="A265" s="247" t="n">
        <v>30.8</v>
      </c>
      <c r="B265" s="248"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48"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48"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48"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48"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48"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48"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48"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48"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48"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48"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48" t="n">
        <f aca="false">MIN(B265:L265)</f>
        <v>0.0129824561403509</v>
      </c>
      <c r="N265" s="248" t="n">
        <f aca="false">SUMPRODUCT(($M$7:$M$557&gt;M265)*1)+SUMPRODUCT(($M$7:$M$557=M265)*(ROW($M$7:$M$557)&lt;ROW(M265)))+1</f>
        <v>343</v>
      </c>
      <c r="O265" s="248" t="str">
        <f aca="false">IF(M265&gt;=0.13,"★★★ EXCELLENT",IF(M265&gt;=0.12,"★★  GOOD",IF(M265&gt;=0.07,"★  FAIR",IF(M265&gt;=0.025,"⚠  MARGINAL","✗  AVOID"))))</f>
        <v>✗  AVOID</v>
      </c>
    </row>
    <row r="266" customFormat="false" ht="15" hidden="false" customHeight="true" outlineLevel="0" collapsed="false">
      <c r="A266" s="249" t="n">
        <v>30.9</v>
      </c>
      <c r="B266" s="250"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0"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0"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0"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0"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0"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0"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0"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0"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0"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0"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0" t="n">
        <f aca="false">MIN(B266:L266)</f>
        <v>0.0178947368421052</v>
      </c>
      <c r="N266" s="250" t="n">
        <f aca="false">SUMPRODUCT(($M$7:$M$557&gt;M266)*1)+SUMPRODUCT(($M$7:$M$557=M266)*(ROW($M$7:$M$557)&lt;ROW(M266)))+1</f>
        <v>329</v>
      </c>
      <c r="O266" s="250" t="str">
        <f aca="false">IF(M266&gt;=0.13,"★★★ EXCELLENT",IF(M266&gt;=0.12,"★★  GOOD",IF(M266&gt;=0.07,"★  FAIR",IF(M266&gt;=0.025,"⚠  MARGINAL","✗  AVOID"))))</f>
        <v>✗  AVOID</v>
      </c>
    </row>
    <row r="267" customFormat="false" ht="15" hidden="false" customHeight="true" outlineLevel="0" collapsed="false">
      <c r="A267" s="247" t="n">
        <v>31</v>
      </c>
      <c r="B267" s="248"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48"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48"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48"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48"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48"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48"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48"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48"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48"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48"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48" t="n">
        <f aca="false">MIN(B267:L267)</f>
        <v>0.0228070175438597</v>
      </c>
      <c r="N267" s="248" t="n">
        <f aca="false">SUMPRODUCT(($M$7:$M$557&gt;M267)*1)+SUMPRODUCT(($M$7:$M$557=M267)*(ROW($M$7:$M$557)&lt;ROW(M267)))+1</f>
        <v>313</v>
      </c>
      <c r="O267" s="248" t="str">
        <f aca="false">IF(M267&gt;=0.13,"★★★ EXCELLENT",IF(M267&gt;=0.12,"★★  GOOD",IF(M267&gt;=0.07,"★  FAIR",IF(M267&gt;=0.025,"⚠  MARGINAL","✗  AVOID"))))</f>
        <v>✗  AVOID</v>
      </c>
    </row>
    <row r="268" customFormat="false" ht="15" hidden="false" customHeight="true" outlineLevel="0" collapsed="false">
      <c r="A268" s="249" t="n">
        <v>31.1</v>
      </c>
      <c r="B268" s="250"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0"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0"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0"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0"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0"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0"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0"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0"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0"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0"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0" t="n">
        <f aca="false">MIN(B268:L268)</f>
        <v>0.0277192982456143</v>
      </c>
      <c r="N268" s="250" t="n">
        <f aca="false">SUMPRODUCT(($M$7:$M$557&gt;M268)*1)+SUMPRODUCT(($M$7:$M$557=M268)*(ROW($M$7:$M$557)&lt;ROW(M268)))+1</f>
        <v>299</v>
      </c>
      <c r="O268" s="250" t="str">
        <f aca="false">IF(M268&gt;=0.13,"★★★ EXCELLENT",IF(M268&gt;=0.12,"★★  GOOD",IF(M268&gt;=0.07,"★  FAIR",IF(M268&gt;=0.025,"⚠  MARGINAL","✗  AVOID"))))</f>
        <v>⚠  MARGINAL</v>
      </c>
    </row>
    <row r="269" customFormat="false" ht="15" hidden="false" customHeight="true" outlineLevel="0" collapsed="false">
      <c r="A269" s="247" t="n">
        <v>31.2</v>
      </c>
      <c r="B269" s="248"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48"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48"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48"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48"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48"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48"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48"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48"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48"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48"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48" t="n">
        <f aca="false">MIN(B269:L269)</f>
        <v>0.0326315789473686</v>
      </c>
      <c r="N269" s="248" t="n">
        <f aca="false">SUMPRODUCT(($M$7:$M$557&gt;M269)*1)+SUMPRODUCT(($M$7:$M$557=M269)*(ROW($M$7:$M$557)&lt;ROW(M269)))+1</f>
        <v>285</v>
      </c>
      <c r="O269" s="248" t="str">
        <f aca="false">IF(M269&gt;=0.13,"★★★ EXCELLENT",IF(M269&gt;=0.12,"★★  GOOD",IF(M269&gt;=0.07,"★  FAIR",IF(M269&gt;=0.025,"⚠  MARGINAL","✗  AVOID"))))</f>
        <v>⚠  MARGINAL</v>
      </c>
    </row>
    <row r="270" customFormat="false" ht="15" hidden="false" customHeight="true" outlineLevel="0" collapsed="false">
      <c r="A270" s="249" t="n">
        <v>31.3</v>
      </c>
      <c r="B270" s="250"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0"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0"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0"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0"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0"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0"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0"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0"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0"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0"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0" t="n">
        <f aca="false">MIN(B270:L270)</f>
        <v>0.0375438596491227</v>
      </c>
      <c r="N270" s="250" t="n">
        <f aca="false">SUMPRODUCT(($M$7:$M$557&gt;M270)*1)+SUMPRODUCT(($M$7:$M$557=M270)*(ROW($M$7:$M$557)&lt;ROW(M270)))+1</f>
        <v>270</v>
      </c>
      <c r="O270" s="250" t="str">
        <f aca="false">IF(M270&gt;=0.13,"★★★ EXCELLENT",IF(M270&gt;=0.12,"★★  GOOD",IF(M270&gt;=0.07,"★  FAIR",IF(M270&gt;=0.025,"⚠  MARGINAL","✗  AVOID"))))</f>
        <v>⚠  MARGINAL</v>
      </c>
    </row>
    <row r="271" customFormat="false" ht="15" hidden="false" customHeight="true" outlineLevel="0" collapsed="false">
      <c r="A271" s="247" t="n">
        <v>31.4</v>
      </c>
      <c r="B271" s="248"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48"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48"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48"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48"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48"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48"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48"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48"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48"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48"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48" t="n">
        <f aca="false">MIN(B271:L271)</f>
        <v>0.042456140350877</v>
      </c>
      <c r="N271" s="248" t="n">
        <f aca="false">SUMPRODUCT(($M$7:$M$557&gt;M271)*1)+SUMPRODUCT(($M$7:$M$557=M271)*(ROW($M$7:$M$557)&lt;ROW(M271)))+1</f>
        <v>255</v>
      </c>
      <c r="O271" s="248" t="str">
        <f aca="false">IF(M271&gt;=0.13,"★★★ EXCELLENT",IF(M271&gt;=0.12,"★★  GOOD",IF(M271&gt;=0.07,"★  FAIR",IF(M271&gt;=0.025,"⚠  MARGINAL","✗  AVOID"))))</f>
        <v>⚠  MARGINAL</v>
      </c>
    </row>
    <row r="272" customFormat="false" ht="15" hidden="false" customHeight="true" outlineLevel="0" collapsed="false">
      <c r="A272" s="249" t="n">
        <v>31.5</v>
      </c>
      <c r="B272" s="250"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0"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0"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0"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0"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0"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0"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0"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0"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0"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0"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0" t="n">
        <f aca="false">MIN(B272:L272)</f>
        <v>0.0473684210526315</v>
      </c>
      <c r="N272" s="250" t="n">
        <f aca="false">SUMPRODUCT(($M$7:$M$557&gt;M272)*1)+SUMPRODUCT(($M$7:$M$557=M272)*(ROW($M$7:$M$557)&lt;ROW(M272)))+1</f>
        <v>240</v>
      </c>
      <c r="O272" s="250" t="str">
        <f aca="false">IF(M272&gt;=0.13,"★★★ EXCELLENT",IF(M272&gt;=0.12,"★★  GOOD",IF(M272&gt;=0.07,"★  FAIR",IF(M272&gt;=0.025,"⚠  MARGINAL","✗  AVOID"))))</f>
        <v>⚠  MARGINAL</v>
      </c>
    </row>
    <row r="273" customFormat="false" ht="15" hidden="false" customHeight="true" outlineLevel="0" collapsed="false">
      <c r="A273" s="247" t="n">
        <v>31.6</v>
      </c>
      <c r="B273" s="248"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48"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48"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48"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48"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48"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48"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48"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48"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48"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48"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48" t="n">
        <f aca="false">MIN(B273:L273)</f>
        <v>0.052280701754386</v>
      </c>
      <c r="N273" s="248" t="n">
        <f aca="false">SUMPRODUCT(($M$7:$M$557&gt;M273)*1)+SUMPRODUCT(($M$7:$M$557=M273)*(ROW($M$7:$M$557)&lt;ROW(M273)))+1</f>
        <v>226</v>
      </c>
      <c r="O273" s="248" t="str">
        <f aca="false">IF(M273&gt;=0.13,"★★★ EXCELLENT",IF(M273&gt;=0.12,"★★  GOOD",IF(M273&gt;=0.07,"★  FAIR",IF(M273&gt;=0.025,"⚠  MARGINAL","✗  AVOID"))))</f>
        <v>⚠  MARGINAL</v>
      </c>
    </row>
    <row r="274" customFormat="false" ht="15" hidden="false" customHeight="true" outlineLevel="0" collapsed="false">
      <c r="A274" s="249" t="n">
        <v>31.7</v>
      </c>
      <c r="B274" s="250"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0"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0"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0"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0"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0"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0"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0"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0"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0"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0"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0" t="n">
        <f aca="false">MIN(B274:L274)</f>
        <v>0.0571929824561404</v>
      </c>
      <c r="N274" s="250" t="n">
        <f aca="false">SUMPRODUCT(($M$7:$M$557&gt;M274)*1)+SUMPRODUCT(($M$7:$M$557=M274)*(ROW($M$7:$M$557)&lt;ROW(M274)))+1</f>
        <v>211</v>
      </c>
      <c r="O274" s="250" t="str">
        <f aca="false">IF(M274&gt;=0.13,"★★★ EXCELLENT",IF(M274&gt;=0.12,"★★  GOOD",IF(M274&gt;=0.07,"★  FAIR",IF(M274&gt;=0.025,"⚠  MARGINAL","✗  AVOID"))))</f>
        <v>⚠  MARGINAL</v>
      </c>
    </row>
    <row r="275" customFormat="false" ht="15" hidden="false" customHeight="true" outlineLevel="0" collapsed="false">
      <c r="A275" s="247" t="n">
        <v>31.8</v>
      </c>
      <c r="B275" s="248"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48"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48"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48"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48"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48"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48"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48"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48"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48"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48"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48" t="n">
        <f aca="false">MIN(B275:L275)</f>
        <v>0.0621052631578947</v>
      </c>
      <c r="N275" s="248" t="n">
        <f aca="false">SUMPRODUCT(($M$7:$M$557&gt;M275)*1)+SUMPRODUCT(($M$7:$M$557=M275)*(ROW($M$7:$M$557)&lt;ROW(M275)))+1</f>
        <v>197</v>
      </c>
      <c r="O275" s="248" t="str">
        <f aca="false">IF(M275&gt;=0.13,"★★★ EXCELLENT",IF(M275&gt;=0.12,"★★  GOOD",IF(M275&gt;=0.07,"★  FAIR",IF(M275&gt;=0.025,"⚠  MARGINAL","✗  AVOID"))))</f>
        <v>⚠  MARGINAL</v>
      </c>
    </row>
    <row r="276" customFormat="false" ht="15" hidden="false" customHeight="true" outlineLevel="0" collapsed="false">
      <c r="A276" s="249" t="n">
        <v>31.9</v>
      </c>
      <c r="B276" s="250"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0"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0"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0"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0"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0"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0"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0"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0"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0"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0"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0" t="n">
        <f aca="false">MIN(B276:L276)</f>
        <v>0.067017543859649</v>
      </c>
      <c r="N276" s="250" t="n">
        <f aca="false">SUMPRODUCT(($M$7:$M$557&gt;M276)*1)+SUMPRODUCT(($M$7:$M$557=M276)*(ROW($M$7:$M$557)&lt;ROW(M276)))+1</f>
        <v>181</v>
      </c>
      <c r="O276" s="250" t="str">
        <f aca="false">IF(M276&gt;=0.13,"★★★ EXCELLENT",IF(M276&gt;=0.12,"★★  GOOD",IF(M276&gt;=0.07,"★  FAIR",IF(M276&gt;=0.025,"⚠  MARGINAL","✗  AVOID"))))</f>
        <v>⚠  MARGINAL</v>
      </c>
    </row>
    <row r="277" customFormat="false" ht="15" hidden="false" customHeight="true" outlineLevel="0" collapsed="false">
      <c r="A277" s="247" t="n">
        <v>32</v>
      </c>
      <c r="B277" s="248"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48"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48"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48"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48"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48"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48"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48"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48"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48"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48"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48" t="n">
        <f aca="false">MIN(B277:L277)</f>
        <v>0.0719298245614035</v>
      </c>
      <c r="N277" s="248" t="n">
        <f aca="false">SUMPRODUCT(($M$7:$M$557&gt;M277)*1)+SUMPRODUCT(($M$7:$M$557=M277)*(ROW($M$7:$M$557)&lt;ROW(M277)))+1</f>
        <v>167</v>
      </c>
      <c r="O277" s="248" t="str">
        <f aca="false">IF(M277&gt;=0.13,"★★★ EXCELLENT",IF(M277&gt;=0.12,"★★  GOOD",IF(M277&gt;=0.07,"★  FAIR",IF(M277&gt;=0.025,"⚠  MARGINAL","✗  AVOID"))))</f>
        <v>★  FAIR</v>
      </c>
    </row>
    <row r="278" customFormat="false" ht="15" hidden="false" customHeight="true" outlineLevel="0" collapsed="false">
      <c r="A278" s="249" t="n">
        <v>32.1</v>
      </c>
      <c r="B278" s="250"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0"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0"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0"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0"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0"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0"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0"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0"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0"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0"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0" t="n">
        <f aca="false">MIN(B278:L278)</f>
        <v>0.076842105263158</v>
      </c>
      <c r="N278" s="250" t="n">
        <f aca="false">SUMPRODUCT(($M$7:$M$557&gt;M278)*1)+SUMPRODUCT(($M$7:$M$557=M278)*(ROW($M$7:$M$557)&lt;ROW(M278)))+1</f>
        <v>152</v>
      </c>
      <c r="O278" s="250" t="str">
        <f aca="false">IF(M278&gt;=0.13,"★★★ EXCELLENT",IF(M278&gt;=0.12,"★★  GOOD",IF(M278&gt;=0.07,"★  FAIR",IF(M278&gt;=0.025,"⚠  MARGINAL","✗  AVOID"))))</f>
        <v>★  FAIR</v>
      </c>
    </row>
    <row r="279" customFormat="false" ht="15" hidden="false" customHeight="true" outlineLevel="0" collapsed="false">
      <c r="A279" s="247" t="n">
        <v>32.2</v>
      </c>
      <c r="B279" s="248"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48"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48"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48"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48"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48"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48"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48"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48"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48"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48"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48" t="n">
        <f aca="false">MIN(B279:L279)</f>
        <v>0.0817543859649126</v>
      </c>
      <c r="N279" s="248" t="n">
        <f aca="false">SUMPRODUCT(($M$7:$M$557&gt;M279)*1)+SUMPRODUCT(($M$7:$M$557=M279)*(ROW($M$7:$M$557)&lt;ROW(M279)))+1</f>
        <v>138</v>
      </c>
      <c r="O279" s="248" t="str">
        <f aca="false">IF(M279&gt;=0.13,"★★★ EXCELLENT",IF(M279&gt;=0.12,"★★  GOOD",IF(M279&gt;=0.07,"★  FAIR",IF(M279&gt;=0.025,"⚠  MARGINAL","✗  AVOID"))))</f>
        <v>★  FAIR</v>
      </c>
    </row>
    <row r="280" customFormat="false" ht="15" hidden="false" customHeight="true" outlineLevel="0" collapsed="false">
      <c r="A280" s="249" t="n">
        <v>32.3</v>
      </c>
      <c r="B280" s="250"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0"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0"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0"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0"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0"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0"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0"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0"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0"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0"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0" t="n">
        <f aca="false">MIN(B280:L280)</f>
        <v>0.0866666666666665</v>
      </c>
      <c r="N280" s="250" t="n">
        <f aca="false">SUMPRODUCT(($M$7:$M$557&gt;M280)*1)+SUMPRODUCT(($M$7:$M$557=M280)*(ROW($M$7:$M$557)&lt;ROW(M280)))+1</f>
        <v>122</v>
      </c>
      <c r="O280" s="250" t="str">
        <f aca="false">IF(M280&gt;=0.13,"★★★ EXCELLENT",IF(M280&gt;=0.12,"★★  GOOD",IF(M280&gt;=0.07,"★  FAIR",IF(M280&gt;=0.025,"⚠  MARGINAL","✗  AVOID"))))</f>
        <v>★  FAIR</v>
      </c>
    </row>
    <row r="281" customFormat="false" ht="15" hidden="false" customHeight="true" outlineLevel="0" collapsed="false">
      <c r="A281" s="247" t="n">
        <v>32.4</v>
      </c>
      <c r="B281" s="248"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48"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48"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48"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48"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48"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48"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48"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48"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48"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48"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48" t="n">
        <f aca="false">MIN(B281:L281)</f>
        <v>0.091578947368421</v>
      </c>
      <c r="N281" s="248" t="n">
        <f aca="false">SUMPRODUCT(($M$7:$M$557&gt;M281)*1)+SUMPRODUCT(($M$7:$M$557=M281)*(ROW($M$7:$M$557)&lt;ROW(M281)))+1</f>
        <v>110</v>
      </c>
      <c r="O281" s="248" t="str">
        <f aca="false">IF(M281&gt;=0.13,"★★★ EXCELLENT",IF(M281&gt;=0.12,"★★  GOOD",IF(M281&gt;=0.07,"★  FAIR",IF(M281&gt;=0.025,"⚠  MARGINAL","✗  AVOID"))))</f>
        <v>★  FAIR</v>
      </c>
    </row>
    <row r="282" customFormat="false" ht="15" hidden="false" customHeight="true" outlineLevel="0" collapsed="false">
      <c r="A282" s="249" t="n">
        <v>32.5</v>
      </c>
      <c r="B282" s="250"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0"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0"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0"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0"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0"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0"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0"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0"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0"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0"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0" t="n">
        <f aca="false">MIN(B282:L282)</f>
        <v>0.0964912280701755</v>
      </c>
      <c r="N282" s="250" t="n">
        <f aca="false">SUMPRODUCT(($M$7:$M$557&gt;M282)*1)+SUMPRODUCT(($M$7:$M$557=M282)*(ROW($M$7:$M$557)&lt;ROW(M282)))+1</f>
        <v>95</v>
      </c>
      <c r="O282" s="250" t="str">
        <f aca="false">IF(M282&gt;=0.13,"★★★ EXCELLENT",IF(M282&gt;=0.12,"★★  GOOD",IF(M282&gt;=0.07,"★  FAIR",IF(M282&gt;=0.025,"⚠  MARGINAL","✗  AVOID"))))</f>
        <v>★  FAIR</v>
      </c>
    </row>
    <row r="283" customFormat="false" ht="15" hidden="false" customHeight="true" outlineLevel="0" collapsed="false">
      <c r="A283" s="247" t="n">
        <v>32.6</v>
      </c>
      <c r="B283" s="248"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48"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48"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48"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48"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48"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48"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48"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48"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48"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48"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48" t="n">
        <f aca="false">MIN(B283:L283)</f>
        <v>0.10140350877193</v>
      </c>
      <c r="N283" s="248" t="n">
        <f aca="false">SUMPRODUCT(($M$7:$M$557&gt;M283)*1)+SUMPRODUCT(($M$7:$M$557=M283)*(ROW($M$7:$M$557)&lt;ROW(M283)))+1</f>
        <v>84</v>
      </c>
      <c r="O283" s="248" t="str">
        <f aca="false">IF(M283&gt;=0.13,"★★★ EXCELLENT",IF(M283&gt;=0.12,"★★  GOOD",IF(M283&gt;=0.07,"★  FAIR",IF(M283&gt;=0.025,"⚠  MARGINAL","✗  AVOID"))))</f>
        <v>★  FAIR</v>
      </c>
    </row>
    <row r="284" customFormat="false" ht="15" hidden="false" customHeight="true" outlineLevel="0" collapsed="false">
      <c r="A284" s="249" t="n">
        <v>32.7</v>
      </c>
      <c r="B284" s="250"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0"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0"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0"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0"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0"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0"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0"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0"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0"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0"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0" t="n">
        <f aca="false">MIN(B284:L284)</f>
        <v>0.106315789473684</v>
      </c>
      <c r="N284" s="250" t="n">
        <f aca="false">SUMPRODUCT(($M$7:$M$557&gt;M284)*1)+SUMPRODUCT(($M$7:$M$557=M284)*(ROW($M$7:$M$557)&lt;ROW(M284)))+1</f>
        <v>71</v>
      </c>
      <c r="O284" s="250" t="str">
        <f aca="false">IF(M284&gt;=0.13,"★★★ EXCELLENT",IF(M284&gt;=0.12,"★★  GOOD",IF(M284&gt;=0.07,"★  FAIR",IF(M284&gt;=0.025,"⚠  MARGINAL","✗  AVOID"))))</f>
        <v>★  FAIR</v>
      </c>
    </row>
    <row r="285" customFormat="false" ht="15" hidden="false" customHeight="true" outlineLevel="0" collapsed="false">
      <c r="A285" s="247" t="n">
        <v>32.8</v>
      </c>
      <c r="B285" s="248"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48"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48"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48"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48"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48"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48"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48"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48"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48"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48"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48" t="n">
        <f aca="false">MIN(B285:L285)</f>
        <v>0.111228070175438</v>
      </c>
      <c r="N285" s="248" t="n">
        <f aca="false">SUMPRODUCT(($M$7:$M$557&gt;M285)*1)+SUMPRODUCT(($M$7:$M$557=M285)*(ROW($M$7:$M$557)&lt;ROW(M285)))+1</f>
        <v>60</v>
      </c>
      <c r="O285" s="248" t="str">
        <f aca="false">IF(M285&gt;=0.13,"★★★ EXCELLENT",IF(M285&gt;=0.12,"★★  GOOD",IF(M285&gt;=0.07,"★  FAIR",IF(M285&gt;=0.025,"⚠  MARGINAL","✗  AVOID"))))</f>
        <v>★  FAIR</v>
      </c>
    </row>
    <row r="286" customFormat="false" ht="15" hidden="false" customHeight="true" outlineLevel="0" collapsed="false">
      <c r="A286" s="249" t="n">
        <v>32.9</v>
      </c>
      <c r="B286" s="250"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0"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0"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0"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0"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0"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0"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0"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0"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0"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0"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0" t="n">
        <f aca="false">MIN(B286:L286)</f>
        <v>0.116140350877193</v>
      </c>
      <c r="N286" s="250" t="n">
        <f aca="false">SUMPRODUCT(($M$7:$M$557&gt;M286)*1)+SUMPRODUCT(($M$7:$M$557=M286)*(ROW($M$7:$M$557)&lt;ROW(M286)))+1</f>
        <v>48</v>
      </c>
      <c r="O286" s="250" t="str">
        <f aca="false">IF(M286&gt;=0.13,"★★★ EXCELLENT",IF(M286&gt;=0.12,"★★  GOOD",IF(M286&gt;=0.07,"★  FAIR",IF(M286&gt;=0.025,"⚠  MARGINAL","✗  AVOID"))))</f>
        <v>★  FAIR</v>
      </c>
    </row>
    <row r="287" customFormat="false" ht="15" hidden="false" customHeight="true" outlineLevel="0" collapsed="false">
      <c r="A287" s="247" t="n">
        <v>33</v>
      </c>
      <c r="B287" s="248"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48"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48"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48"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48"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48"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48"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48"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48"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48"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48"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48" t="n">
        <f aca="false">MIN(B287:L287)</f>
        <v>0.121052631578947</v>
      </c>
      <c r="N287" s="248" t="n">
        <f aca="false">SUMPRODUCT(($M$7:$M$557&gt;M287)*1)+SUMPRODUCT(($M$7:$M$557=M287)*(ROW($M$7:$M$557)&lt;ROW(M287)))+1</f>
        <v>38</v>
      </c>
      <c r="O287" s="248" t="str">
        <f aca="false">IF(M287&gt;=0.13,"★★★ EXCELLENT",IF(M287&gt;=0.12,"★★  GOOD",IF(M287&gt;=0.07,"★  FAIR",IF(M287&gt;=0.025,"⚠  MARGINAL","✗  AVOID"))))</f>
        <v>★★  GOOD</v>
      </c>
    </row>
    <row r="288" customFormat="false" ht="15" hidden="false" customHeight="true" outlineLevel="0" collapsed="false">
      <c r="A288" s="249" t="n">
        <v>33.1</v>
      </c>
      <c r="B288" s="250"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0"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0"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0"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0"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0"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0"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0"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0"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0"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0"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0" t="n">
        <f aca="false">MIN(B288:L288)</f>
        <v>0.125964912280702</v>
      </c>
      <c r="N288" s="250" t="n">
        <f aca="false">SUMPRODUCT(($M$7:$M$557&gt;M288)*1)+SUMPRODUCT(($M$7:$M$557=M288)*(ROW($M$7:$M$557)&lt;ROW(M288)))+1</f>
        <v>28</v>
      </c>
      <c r="O288" s="250" t="str">
        <f aca="false">IF(M288&gt;=0.13,"★★★ EXCELLENT",IF(M288&gt;=0.12,"★★  GOOD",IF(M288&gt;=0.07,"★  FAIR",IF(M288&gt;=0.025,"⚠  MARGINAL","✗  AVOID"))))</f>
        <v>★★  GOOD</v>
      </c>
    </row>
    <row r="289" customFormat="false" ht="15" hidden="false" customHeight="true" outlineLevel="0" collapsed="false">
      <c r="A289" s="247" t="n">
        <v>33.2</v>
      </c>
      <c r="B289" s="248"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48"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48"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48"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48"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48"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48"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48"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48"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48"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48"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48" t="n">
        <f aca="false">MIN(B289:L289)</f>
        <v>0.130877192982456</v>
      </c>
      <c r="N289" s="248" t="n">
        <f aca="false">SUMPRODUCT(($M$7:$M$557&gt;M289)*1)+SUMPRODUCT(($M$7:$M$557=M289)*(ROW($M$7:$M$557)&lt;ROW(M289)))+1</f>
        <v>19</v>
      </c>
      <c r="O289" s="248" t="str">
        <f aca="false">IF(M289&gt;=0.13,"★★★ EXCELLENT",IF(M289&gt;=0.12,"★★  GOOD",IF(M289&gt;=0.07,"★  FAIR",IF(M289&gt;=0.025,"⚠  MARGINAL","✗  AVOID"))))</f>
        <v>★★★ EXCELLENT</v>
      </c>
    </row>
    <row r="290" customFormat="false" ht="15" hidden="false" customHeight="true" outlineLevel="0" collapsed="false">
      <c r="A290" s="249" t="n">
        <v>33.3</v>
      </c>
      <c r="B290" s="250"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0"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0"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0"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0"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0"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0"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0"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0"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0"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0"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0" t="n">
        <f aca="false">MIN(B290:L290)</f>
        <v>0.13578947368421</v>
      </c>
      <c r="N290" s="250" t="n">
        <f aca="false">SUMPRODUCT(($M$7:$M$557&gt;M290)*1)+SUMPRODUCT(($M$7:$M$557=M290)*(ROW($M$7:$M$557)&lt;ROW(M290)))+1</f>
        <v>13</v>
      </c>
      <c r="O290" s="250" t="str">
        <f aca="false">IF(M290&gt;=0.13,"★★★ EXCELLENT",IF(M290&gt;=0.12,"★★  GOOD",IF(M290&gt;=0.07,"★  FAIR",IF(M290&gt;=0.025,"⚠  MARGINAL","✗  AVOID"))))</f>
        <v>★★★ EXCELLENT</v>
      </c>
    </row>
    <row r="291" customFormat="false" ht="15" hidden="false" customHeight="true" outlineLevel="0" collapsed="false">
      <c r="A291" s="247" t="n">
        <v>33.4</v>
      </c>
      <c r="B291" s="248"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48"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48"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48"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48"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48"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48"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48"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48"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48"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48"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48" t="n">
        <f aca="false">MIN(B291:L291)</f>
        <v>0.136561403508772</v>
      </c>
      <c r="N291" s="248" t="n">
        <f aca="false">SUMPRODUCT(($M$7:$M$557&gt;M291)*1)+SUMPRODUCT(($M$7:$M$557=M291)*(ROW($M$7:$M$557)&lt;ROW(M291)))+1</f>
        <v>12</v>
      </c>
      <c r="O291" s="248" t="str">
        <f aca="false">IF(M291&gt;=0.13,"★★★ EXCELLENT",IF(M291&gt;=0.12,"★★  GOOD",IF(M291&gt;=0.07,"★  FAIR",IF(M291&gt;=0.025,"⚠  MARGINAL","✗  AVOID"))))</f>
        <v>★★★ EXCELLENT</v>
      </c>
    </row>
    <row r="292" customFormat="false" ht="15" hidden="false" customHeight="true" outlineLevel="0" collapsed="false">
      <c r="A292" s="249" t="n">
        <v>33.5</v>
      </c>
      <c r="B292" s="250"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0"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0"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0"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0"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0"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0"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0"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0"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0"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0"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0" t="n">
        <f aca="false">MIN(B292:L292)</f>
        <v>0.126491228070176</v>
      </c>
      <c r="N292" s="250" t="n">
        <f aca="false">SUMPRODUCT(($M$7:$M$557&gt;M292)*1)+SUMPRODUCT(($M$7:$M$557=M292)*(ROW($M$7:$M$557)&lt;ROW(M292)))+1</f>
        <v>27</v>
      </c>
      <c r="O292" s="250" t="str">
        <f aca="false">IF(M292&gt;=0.13,"★★★ EXCELLENT",IF(M292&gt;=0.12,"★★  GOOD",IF(M292&gt;=0.07,"★  FAIR",IF(M292&gt;=0.025,"⚠  MARGINAL","✗  AVOID"))))</f>
        <v>★★  GOOD</v>
      </c>
    </row>
    <row r="293" customFormat="false" ht="15" hidden="false" customHeight="true" outlineLevel="0" collapsed="false">
      <c r="A293" s="247" t="n">
        <v>33.6</v>
      </c>
      <c r="B293" s="248"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48"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48"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48"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48"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48"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48"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48"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48"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48"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48"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48" t="n">
        <f aca="false">MIN(B293:L293)</f>
        <v>0.116421052631579</v>
      </c>
      <c r="N293" s="248" t="n">
        <f aca="false">SUMPRODUCT(($M$7:$M$557&gt;M293)*1)+SUMPRODUCT(($M$7:$M$557=M293)*(ROW($M$7:$M$557)&lt;ROW(M293)))+1</f>
        <v>47</v>
      </c>
      <c r="O293" s="248" t="str">
        <f aca="false">IF(M293&gt;=0.13,"★★★ EXCELLENT",IF(M293&gt;=0.12,"★★  GOOD",IF(M293&gt;=0.07,"★  FAIR",IF(M293&gt;=0.025,"⚠  MARGINAL","✗  AVOID"))))</f>
        <v>★  FAIR</v>
      </c>
    </row>
    <row r="294" customFormat="false" ht="15" hidden="false" customHeight="true" outlineLevel="0" collapsed="false">
      <c r="A294" s="249" t="n">
        <v>33.7</v>
      </c>
      <c r="B294" s="250"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0"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0"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0"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0"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0"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0"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0"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0"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0"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0"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0" t="n">
        <f aca="false">MIN(B294:L294)</f>
        <v>0.106350877192982</v>
      </c>
      <c r="N294" s="250" t="n">
        <f aca="false">SUMPRODUCT(($M$7:$M$557&gt;M294)*1)+SUMPRODUCT(($M$7:$M$557=M294)*(ROW($M$7:$M$557)&lt;ROW(M294)))+1</f>
        <v>70</v>
      </c>
      <c r="O294" s="250" t="str">
        <f aca="false">IF(M294&gt;=0.13,"★★★ EXCELLENT",IF(M294&gt;=0.12,"★★  GOOD",IF(M294&gt;=0.07,"★  FAIR",IF(M294&gt;=0.025,"⚠  MARGINAL","✗  AVOID"))))</f>
        <v>★  FAIR</v>
      </c>
    </row>
    <row r="295" customFormat="false" ht="15" hidden="false" customHeight="true" outlineLevel="0" collapsed="false">
      <c r="A295" s="247" t="n">
        <v>33.8</v>
      </c>
      <c r="B295" s="248"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48"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48"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48"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48"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48"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48"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48"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48"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48"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48"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48" t="n">
        <f aca="false">MIN(B295:L295)</f>
        <v>0.0962807017543863</v>
      </c>
      <c r="N295" s="248" t="n">
        <f aca="false">SUMPRODUCT(($M$7:$M$557&gt;M295)*1)+SUMPRODUCT(($M$7:$M$557=M295)*(ROW($M$7:$M$557)&lt;ROW(M295)))+1</f>
        <v>97</v>
      </c>
      <c r="O295" s="248" t="str">
        <f aca="false">IF(M295&gt;=0.13,"★★★ EXCELLENT",IF(M295&gt;=0.12,"★★  GOOD",IF(M295&gt;=0.07,"★  FAIR",IF(M295&gt;=0.025,"⚠  MARGINAL","✗  AVOID"))))</f>
        <v>★  FAIR</v>
      </c>
    </row>
    <row r="296" customFormat="false" ht="15" hidden="false" customHeight="true" outlineLevel="0" collapsed="false">
      <c r="A296" s="249" t="n">
        <v>33.9</v>
      </c>
      <c r="B296" s="250"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0"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0"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0"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0"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0"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0"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0"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0"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0"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0"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0" t="n">
        <f aca="false">MIN(B296:L296)</f>
        <v>0.0862105263157895</v>
      </c>
      <c r="N296" s="250" t="n">
        <f aca="false">SUMPRODUCT(($M$7:$M$557&gt;M296)*1)+SUMPRODUCT(($M$7:$M$557=M296)*(ROW($M$7:$M$557)&lt;ROW(M296)))+1</f>
        <v>123</v>
      </c>
      <c r="O296" s="250" t="str">
        <f aca="false">IF(M296&gt;=0.13,"★★★ EXCELLENT",IF(M296&gt;=0.12,"★★  GOOD",IF(M296&gt;=0.07,"★  FAIR",IF(M296&gt;=0.025,"⚠  MARGINAL","✗  AVOID"))))</f>
        <v>★  FAIR</v>
      </c>
    </row>
    <row r="297" customFormat="false" ht="15" hidden="false" customHeight="true" outlineLevel="0" collapsed="false">
      <c r="A297" s="247" t="n">
        <v>34</v>
      </c>
      <c r="B297" s="248"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48"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48"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48"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48"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48"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48"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48"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48"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48"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48"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48" t="n">
        <f aca="false">MIN(B297:L297)</f>
        <v>0.0761403508771932</v>
      </c>
      <c r="N297" s="248" t="n">
        <f aca="false">SUMPRODUCT(($M$7:$M$557&gt;M297)*1)+SUMPRODUCT(($M$7:$M$557=M297)*(ROW($M$7:$M$557)&lt;ROW(M297)))+1</f>
        <v>153</v>
      </c>
      <c r="O297" s="248" t="str">
        <f aca="false">IF(M297&gt;=0.13,"★★★ EXCELLENT",IF(M297&gt;=0.12,"★★  GOOD",IF(M297&gt;=0.07,"★  FAIR",IF(M297&gt;=0.025,"⚠  MARGINAL","✗  AVOID"))))</f>
        <v>★  FAIR</v>
      </c>
    </row>
    <row r="298" customFormat="false" ht="15" hidden="false" customHeight="true" outlineLevel="0" collapsed="false">
      <c r="A298" s="249" t="n">
        <v>34.1</v>
      </c>
      <c r="B298" s="250"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0"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0"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0"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0"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0"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0"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0"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0"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0"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0"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0" t="n">
        <f aca="false">MIN(B298:L298)</f>
        <v>0.0660701754385964</v>
      </c>
      <c r="N298" s="250" t="n">
        <f aca="false">SUMPRODUCT(($M$7:$M$557&gt;M298)*1)+SUMPRODUCT(($M$7:$M$557=M298)*(ROW($M$7:$M$557)&lt;ROW(M298)))+1</f>
        <v>184</v>
      </c>
      <c r="O298" s="250" t="str">
        <f aca="false">IF(M298&gt;=0.13,"★★★ EXCELLENT",IF(M298&gt;=0.12,"★★  GOOD",IF(M298&gt;=0.07,"★  FAIR",IF(M298&gt;=0.025,"⚠  MARGINAL","✗  AVOID"))))</f>
        <v>⚠  MARGINAL</v>
      </c>
    </row>
    <row r="299" customFormat="false" ht="15" hidden="false" customHeight="true" outlineLevel="0" collapsed="false">
      <c r="A299" s="247" t="n">
        <v>34.2</v>
      </c>
      <c r="B299" s="248"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48"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48"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48"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48"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48"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48"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48"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48"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48"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48"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48" t="n">
        <f aca="false">MIN(B299:L299)</f>
        <v>0.0559999999999996</v>
      </c>
      <c r="N299" s="248" t="n">
        <f aca="false">SUMPRODUCT(($M$7:$M$557&gt;M299)*1)+SUMPRODUCT(($M$7:$M$557=M299)*(ROW($M$7:$M$557)&lt;ROW(M299)))+1</f>
        <v>215</v>
      </c>
      <c r="O299" s="248" t="str">
        <f aca="false">IF(M299&gt;=0.13,"★★★ EXCELLENT",IF(M299&gt;=0.12,"★★  GOOD",IF(M299&gt;=0.07,"★  FAIR",IF(M299&gt;=0.025,"⚠  MARGINAL","✗  AVOID"))))</f>
        <v>⚠  MARGINAL</v>
      </c>
    </row>
    <row r="300" customFormat="false" ht="15" hidden="false" customHeight="true" outlineLevel="0" collapsed="false">
      <c r="A300" s="249" t="n">
        <v>34.3</v>
      </c>
      <c r="B300" s="250"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0"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0"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0"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0"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0"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0"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0"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0"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0"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0"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0" t="n">
        <f aca="false">MIN(B300:L300)</f>
        <v>0.0459298245614042</v>
      </c>
      <c r="N300" s="250" t="n">
        <f aca="false">SUMPRODUCT(($M$7:$M$557&gt;M300)*1)+SUMPRODUCT(($M$7:$M$557=M300)*(ROW($M$7:$M$557)&lt;ROW(M300)))+1</f>
        <v>245</v>
      </c>
      <c r="O300" s="250" t="str">
        <f aca="false">IF(M300&gt;=0.13,"★★★ EXCELLENT",IF(M300&gt;=0.12,"★★  GOOD",IF(M300&gt;=0.07,"★  FAIR",IF(M300&gt;=0.025,"⚠  MARGINAL","✗  AVOID"))))</f>
        <v>⚠  MARGINAL</v>
      </c>
    </row>
    <row r="301" customFormat="false" ht="15" hidden="false" customHeight="true" outlineLevel="0" collapsed="false">
      <c r="A301" s="247" t="n">
        <v>34.4</v>
      </c>
      <c r="B301" s="248"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48"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48"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48"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48"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48"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48"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48"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48"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48"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48"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48" t="n">
        <f aca="false">MIN(B301:L301)</f>
        <v>0.0358596491228069</v>
      </c>
      <c r="N301" s="248" t="n">
        <f aca="false">SUMPRODUCT(($M$7:$M$557&gt;M301)*1)+SUMPRODUCT(($M$7:$M$557=M301)*(ROW($M$7:$M$557)&lt;ROW(M301)))+1</f>
        <v>275</v>
      </c>
      <c r="O301" s="248" t="str">
        <f aca="false">IF(M301&gt;=0.13,"★★★ EXCELLENT",IF(M301&gt;=0.12,"★★  GOOD",IF(M301&gt;=0.07,"★  FAIR",IF(M301&gt;=0.025,"⚠  MARGINAL","✗  AVOID"))))</f>
        <v>⚠  MARGINAL</v>
      </c>
    </row>
    <row r="302" customFormat="false" ht="15" hidden="false" customHeight="true" outlineLevel="0" collapsed="false">
      <c r="A302" s="249" t="n">
        <v>34.5</v>
      </c>
      <c r="B302" s="250"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0"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0"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0"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0"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0"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0"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0"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0"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0"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0"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0" t="n">
        <f aca="false">MIN(B302:L302)</f>
        <v>0.0257894736842106</v>
      </c>
      <c r="N302" s="250" t="n">
        <f aca="false">SUMPRODUCT(($M$7:$M$557&gt;M302)*1)+SUMPRODUCT(($M$7:$M$557=M302)*(ROW($M$7:$M$557)&lt;ROW(M302)))+1</f>
        <v>304</v>
      </c>
      <c r="O302" s="250" t="str">
        <f aca="false">IF(M302&gt;=0.13,"★★★ EXCELLENT",IF(M302&gt;=0.12,"★★  GOOD",IF(M302&gt;=0.07,"★  FAIR",IF(M302&gt;=0.025,"⚠  MARGINAL","✗  AVOID"))))</f>
        <v>⚠  MARGINAL</v>
      </c>
    </row>
    <row r="303" customFormat="false" ht="15" hidden="false" customHeight="true" outlineLevel="0" collapsed="false">
      <c r="A303" s="247" t="n">
        <v>34.6</v>
      </c>
      <c r="B303" s="248"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48"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48"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48"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48"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48"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48"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48"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48"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48"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48"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48" t="n">
        <f aca="false">MIN(B303:L303)</f>
        <v>0.0157192982456142</v>
      </c>
      <c r="N303" s="248" t="n">
        <f aca="false">SUMPRODUCT(($M$7:$M$557&gt;M303)*1)+SUMPRODUCT(($M$7:$M$557=M303)*(ROW($M$7:$M$557)&lt;ROW(M303)))+1</f>
        <v>335</v>
      </c>
      <c r="O303" s="248" t="str">
        <f aca="false">IF(M303&gt;=0.13,"★★★ EXCELLENT",IF(M303&gt;=0.12,"★★  GOOD",IF(M303&gt;=0.07,"★  FAIR",IF(M303&gt;=0.025,"⚠  MARGINAL","✗  AVOID"))))</f>
        <v>✗  AVOID</v>
      </c>
    </row>
    <row r="304" customFormat="false" ht="15" hidden="false" customHeight="true" outlineLevel="0" collapsed="false">
      <c r="A304" s="249" t="n">
        <v>34.7</v>
      </c>
      <c r="B304" s="250"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0"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0"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0"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0"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0"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0"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0"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0"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0"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0"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0" t="n">
        <f aca="false">MIN(B304:L304)</f>
        <v>0.00564912280701702</v>
      </c>
      <c r="N304" s="250" t="n">
        <f aca="false">SUMPRODUCT(($M$7:$M$557&gt;M304)*1)+SUMPRODUCT(($M$7:$M$557=M304)*(ROW($M$7:$M$557)&lt;ROW(M304)))+1</f>
        <v>365</v>
      </c>
      <c r="O304" s="250" t="str">
        <f aca="false">IF(M304&gt;=0.13,"★★★ EXCELLENT",IF(M304&gt;=0.12,"★★  GOOD",IF(M304&gt;=0.07,"★  FAIR",IF(M304&gt;=0.025,"⚠  MARGINAL","✗  AVOID"))))</f>
        <v>✗  AVOID</v>
      </c>
    </row>
    <row r="305" customFormat="false" ht="15" hidden="false" customHeight="true" outlineLevel="0" collapsed="false">
      <c r="A305" s="247" t="n">
        <v>34.8</v>
      </c>
      <c r="B305" s="248"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48"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48"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48"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48"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48"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48"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48"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48"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48"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48"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48" t="n">
        <f aca="false">MIN(B305:L305)</f>
        <v>0</v>
      </c>
      <c r="N305" s="248" t="n">
        <f aca="false">SUMPRODUCT(($M$7:$M$557&gt;M305)*1)+SUMPRODUCT(($M$7:$M$557=M305)*(ROW($M$7:$M$557)&lt;ROW(M305)))+1</f>
        <v>466</v>
      </c>
      <c r="O305" s="248" t="str">
        <f aca="false">IF(M305&gt;=0.13,"★★★ EXCELLENT",IF(M305&gt;=0.12,"★★  GOOD",IF(M305&gt;=0.07,"★  FAIR",IF(M305&gt;=0.025,"⚠  MARGINAL","✗  AVOID"))))</f>
        <v>✗  AVOID</v>
      </c>
    </row>
    <row r="306" customFormat="false" ht="15" hidden="false" customHeight="true" outlineLevel="0" collapsed="false">
      <c r="A306" s="249" t="n">
        <v>34.9</v>
      </c>
      <c r="B306" s="250"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0"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0"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0"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0"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0"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0"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0"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0"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0"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0"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0" t="n">
        <f aca="false">MIN(B306:L306)</f>
        <v>0</v>
      </c>
      <c r="N306" s="250" t="n">
        <f aca="false">SUMPRODUCT(($M$7:$M$557&gt;M306)*1)+SUMPRODUCT(($M$7:$M$557=M306)*(ROW($M$7:$M$557)&lt;ROW(M306)))+1</f>
        <v>467</v>
      </c>
      <c r="O306" s="250" t="str">
        <f aca="false">IF(M306&gt;=0.13,"★★★ EXCELLENT",IF(M306&gt;=0.12,"★★  GOOD",IF(M306&gt;=0.07,"★  FAIR",IF(M306&gt;=0.025,"⚠  MARGINAL","✗  AVOID"))))</f>
        <v>✗  AVOID</v>
      </c>
    </row>
    <row r="307" customFormat="false" ht="15" hidden="false" customHeight="true" outlineLevel="0" collapsed="false">
      <c r="A307" s="247" t="n">
        <v>35</v>
      </c>
      <c r="B307" s="248"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48"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48"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48"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48"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48"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48"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48"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48"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48"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48"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48" t="n">
        <f aca="false">MIN(B307:L307)</f>
        <v>0</v>
      </c>
      <c r="N307" s="248" t="n">
        <f aca="false">SUMPRODUCT(($M$7:$M$557&gt;M307)*1)+SUMPRODUCT(($M$7:$M$557=M307)*(ROW($M$7:$M$557)&lt;ROW(M307)))+1</f>
        <v>468</v>
      </c>
      <c r="O307" s="248" t="str">
        <f aca="false">IF(M307&gt;=0.13,"★★★ EXCELLENT",IF(M307&gt;=0.12,"★★  GOOD",IF(M307&gt;=0.07,"★  FAIR",IF(M307&gt;=0.025,"⚠  MARGINAL","✗  AVOID"))))</f>
        <v>✗  AVOID</v>
      </c>
    </row>
    <row r="308" customFormat="false" ht="15" hidden="false" customHeight="true" outlineLevel="0" collapsed="false">
      <c r="A308" s="249" t="n">
        <v>35.1</v>
      </c>
      <c r="B308" s="250"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0"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0"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0"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0"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0"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0"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0"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0"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0"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0"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0" t="n">
        <f aca="false">MIN(B308:L308)</f>
        <v>0</v>
      </c>
      <c r="N308" s="250" t="n">
        <f aca="false">SUMPRODUCT(($M$7:$M$557&gt;M308)*1)+SUMPRODUCT(($M$7:$M$557=M308)*(ROW($M$7:$M$557)&lt;ROW(M308)))+1</f>
        <v>469</v>
      </c>
      <c r="O308" s="250" t="str">
        <f aca="false">IF(M308&gt;=0.13,"★★★ EXCELLENT",IF(M308&gt;=0.12,"★★  GOOD",IF(M308&gt;=0.07,"★  FAIR",IF(M308&gt;=0.025,"⚠  MARGINAL","✗  AVOID"))))</f>
        <v>✗  AVOID</v>
      </c>
    </row>
    <row r="309" customFormat="false" ht="15" hidden="false" customHeight="true" outlineLevel="0" collapsed="false">
      <c r="A309" s="247" t="n">
        <v>35.2</v>
      </c>
      <c r="B309" s="248"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48"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48"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48"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48"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48"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48"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48"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48"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48"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48"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48" t="n">
        <f aca="false">MIN(B309:L309)</f>
        <v>0</v>
      </c>
      <c r="N309" s="248" t="n">
        <f aca="false">SUMPRODUCT(($M$7:$M$557&gt;M309)*1)+SUMPRODUCT(($M$7:$M$557=M309)*(ROW($M$7:$M$557)&lt;ROW(M309)))+1</f>
        <v>470</v>
      </c>
      <c r="O309" s="248" t="str">
        <f aca="false">IF(M309&gt;=0.13,"★★★ EXCELLENT",IF(M309&gt;=0.12,"★★  GOOD",IF(M309&gt;=0.07,"★  FAIR",IF(M309&gt;=0.025,"⚠  MARGINAL","✗  AVOID"))))</f>
        <v>✗  AVOID</v>
      </c>
    </row>
    <row r="310" customFormat="false" ht="15" hidden="false" customHeight="true" outlineLevel="0" collapsed="false">
      <c r="A310" s="249" t="n">
        <v>35.3</v>
      </c>
      <c r="B310" s="250"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0"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0"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0"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0"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0"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0"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0"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0"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0"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0"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0" t="n">
        <f aca="false">MIN(B310:L310)</f>
        <v>0</v>
      </c>
      <c r="N310" s="250" t="n">
        <f aca="false">SUMPRODUCT(($M$7:$M$557&gt;M310)*1)+SUMPRODUCT(($M$7:$M$557=M310)*(ROW($M$7:$M$557)&lt;ROW(M310)))+1</f>
        <v>471</v>
      </c>
      <c r="O310" s="250" t="str">
        <f aca="false">IF(M310&gt;=0.13,"★★★ EXCELLENT",IF(M310&gt;=0.12,"★★  GOOD",IF(M310&gt;=0.07,"★  FAIR",IF(M310&gt;=0.025,"⚠  MARGINAL","✗  AVOID"))))</f>
        <v>✗  AVOID</v>
      </c>
    </row>
    <row r="311" customFormat="false" ht="15" hidden="false" customHeight="true" outlineLevel="0" collapsed="false">
      <c r="A311" s="247" t="n">
        <v>35.4</v>
      </c>
      <c r="B311" s="248"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48"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48"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48"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48"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48"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48"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48"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48"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48"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48"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48" t="n">
        <f aca="false">MIN(B311:L311)</f>
        <v>0</v>
      </c>
      <c r="N311" s="248" t="n">
        <f aca="false">SUMPRODUCT(($M$7:$M$557&gt;M311)*1)+SUMPRODUCT(($M$7:$M$557=M311)*(ROW($M$7:$M$557)&lt;ROW(M311)))+1</f>
        <v>472</v>
      </c>
      <c r="O311" s="248" t="str">
        <f aca="false">IF(M311&gt;=0.13,"★★★ EXCELLENT",IF(M311&gt;=0.12,"★★  GOOD",IF(M311&gt;=0.07,"★  FAIR",IF(M311&gt;=0.025,"⚠  MARGINAL","✗  AVOID"))))</f>
        <v>✗  AVOID</v>
      </c>
    </row>
    <row r="312" customFormat="false" ht="15" hidden="false" customHeight="true" outlineLevel="0" collapsed="false">
      <c r="A312" s="249" t="n">
        <v>35.5</v>
      </c>
      <c r="B312" s="250"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0"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0"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0"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0"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0"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0"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0"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0"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0"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0"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0" t="n">
        <f aca="false">MIN(B312:L312)</f>
        <v>0</v>
      </c>
      <c r="N312" s="250" t="n">
        <f aca="false">SUMPRODUCT(($M$7:$M$557&gt;M312)*1)+SUMPRODUCT(($M$7:$M$557=M312)*(ROW($M$7:$M$557)&lt;ROW(M312)))+1</f>
        <v>473</v>
      </c>
      <c r="O312" s="250" t="str">
        <f aca="false">IF(M312&gt;=0.13,"★★★ EXCELLENT",IF(M312&gt;=0.12,"★★  GOOD",IF(M312&gt;=0.07,"★  FAIR",IF(M312&gt;=0.025,"⚠  MARGINAL","✗  AVOID"))))</f>
        <v>✗  AVOID</v>
      </c>
    </row>
    <row r="313" customFormat="false" ht="15" hidden="false" customHeight="true" outlineLevel="0" collapsed="false">
      <c r="A313" s="247" t="n">
        <v>35.6</v>
      </c>
      <c r="B313" s="248"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48"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48"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48"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48"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48"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48"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48"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48"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48"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48"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48" t="n">
        <f aca="false">MIN(B313:L313)</f>
        <v>0</v>
      </c>
      <c r="N313" s="248" t="n">
        <f aca="false">SUMPRODUCT(($M$7:$M$557&gt;M313)*1)+SUMPRODUCT(($M$7:$M$557=M313)*(ROW($M$7:$M$557)&lt;ROW(M313)))+1</f>
        <v>474</v>
      </c>
      <c r="O313" s="248" t="str">
        <f aca="false">IF(M313&gt;=0.13,"★★★ EXCELLENT",IF(M313&gt;=0.12,"★★  GOOD",IF(M313&gt;=0.07,"★  FAIR",IF(M313&gt;=0.025,"⚠  MARGINAL","✗  AVOID"))))</f>
        <v>✗  AVOID</v>
      </c>
    </row>
    <row r="314" customFormat="false" ht="15" hidden="false" customHeight="true" outlineLevel="0" collapsed="false">
      <c r="A314" s="249" t="n">
        <v>35.7</v>
      </c>
      <c r="B314" s="250"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0"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0"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0"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0"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0"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0"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0"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0"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0"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0"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0" t="n">
        <f aca="false">MIN(B314:L314)</f>
        <v>0.00736842105263191</v>
      </c>
      <c r="N314" s="250" t="n">
        <f aca="false">SUMPRODUCT(($M$7:$M$557&gt;M314)*1)+SUMPRODUCT(($M$7:$M$557=M314)*(ROW($M$7:$M$557)&lt;ROW(M314)))+1</f>
        <v>360</v>
      </c>
      <c r="O314" s="250" t="str">
        <f aca="false">IF(M314&gt;=0.13,"★★★ EXCELLENT",IF(M314&gt;=0.12,"★★  GOOD",IF(M314&gt;=0.07,"★  FAIR",IF(M314&gt;=0.025,"⚠  MARGINAL","✗  AVOID"))))</f>
        <v>✗  AVOID</v>
      </c>
    </row>
    <row r="315" customFormat="false" ht="15" hidden="false" customHeight="true" outlineLevel="0" collapsed="false">
      <c r="A315" s="247" t="n">
        <v>35.8</v>
      </c>
      <c r="B315" s="248"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48"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48"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48"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48"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48"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48"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48"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48"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48"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48"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48" t="n">
        <f aca="false">MIN(B315:L315)</f>
        <v>0.0171929824561401</v>
      </c>
      <c r="N315" s="248" t="n">
        <f aca="false">SUMPRODUCT(($M$7:$M$557&gt;M315)*1)+SUMPRODUCT(($M$7:$M$557=M315)*(ROW($M$7:$M$557)&lt;ROW(M315)))+1</f>
        <v>331</v>
      </c>
      <c r="O315" s="248" t="str">
        <f aca="false">IF(M315&gt;=0.13,"★★★ EXCELLENT",IF(M315&gt;=0.12,"★★  GOOD",IF(M315&gt;=0.07,"★  FAIR",IF(M315&gt;=0.025,"⚠  MARGINAL","✗  AVOID"))))</f>
        <v>✗  AVOID</v>
      </c>
    </row>
    <row r="316" customFormat="false" ht="15" hidden="false" customHeight="true" outlineLevel="0" collapsed="false">
      <c r="A316" s="249" t="n">
        <v>35.9</v>
      </c>
      <c r="B316" s="250"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0"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0"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0"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0"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0"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0"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0"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0"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0"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0"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0" t="n">
        <f aca="false">MIN(B316:L316)</f>
        <v>0.0270175438596487</v>
      </c>
      <c r="N316" s="250" t="n">
        <f aca="false">SUMPRODUCT(($M$7:$M$557&gt;M316)*1)+SUMPRODUCT(($M$7:$M$557=M316)*(ROW($M$7:$M$557)&lt;ROW(M316)))+1</f>
        <v>301</v>
      </c>
      <c r="O316" s="250" t="str">
        <f aca="false">IF(M316&gt;=0.13,"★★★ EXCELLENT",IF(M316&gt;=0.12,"★★  GOOD",IF(M316&gt;=0.07,"★  FAIR",IF(M316&gt;=0.025,"⚠  MARGINAL","✗  AVOID"))))</f>
        <v>⚠  MARGINAL</v>
      </c>
    </row>
    <row r="317" customFormat="false" ht="15" hidden="false" customHeight="true" outlineLevel="0" collapsed="false">
      <c r="A317" s="247" t="n">
        <v>36</v>
      </c>
      <c r="B317" s="248"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48"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48"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48"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48"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48"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48"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48"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48"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48"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48"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48" t="n">
        <f aca="false">MIN(B317:L317)</f>
        <v>0.0368421052631578</v>
      </c>
      <c r="N317" s="248" t="n">
        <f aca="false">SUMPRODUCT(($M$7:$M$557&gt;M317)*1)+SUMPRODUCT(($M$7:$M$557=M317)*(ROW($M$7:$M$557)&lt;ROW(M317)))+1</f>
        <v>272</v>
      </c>
      <c r="O317" s="248" t="str">
        <f aca="false">IF(M317&gt;=0.13,"★★★ EXCELLENT",IF(M317&gt;=0.12,"★★  GOOD",IF(M317&gt;=0.07,"★  FAIR",IF(M317&gt;=0.025,"⚠  MARGINAL","✗  AVOID"))))</f>
        <v>⚠  MARGINAL</v>
      </c>
    </row>
    <row r="318" customFormat="false" ht="15" hidden="false" customHeight="true" outlineLevel="0" collapsed="false">
      <c r="A318" s="249" t="n">
        <v>36.1</v>
      </c>
      <c r="B318" s="250"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0"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0"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0"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0"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0"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0"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0"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0"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0"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0"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0" t="n">
        <f aca="false">MIN(B318:L318)</f>
        <v>0.0466666666666669</v>
      </c>
      <c r="N318" s="250" t="n">
        <f aca="false">SUMPRODUCT(($M$7:$M$557&gt;M318)*1)+SUMPRODUCT(($M$7:$M$557=M318)*(ROW($M$7:$M$557)&lt;ROW(M318)))+1</f>
        <v>242</v>
      </c>
      <c r="O318" s="250" t="str">
        <f aca="false">IF(M318&gt;=0.13,"★★★ EXCELLENT",IF(M318&gt;=0.12,"★★  GOOD",IF(M318&gt;=0.07,"★  FAIR",IF(M318&gt;=0.025,"⚠  MARGINAL","✗  AVOID"))))</f>
        <v>⚠  MARGINAL</v>
      </c>
    </row>
    <row r="319" customFormat="false" ht="15" hidden="false" customHeight="true" outlineLevel="0" collapsed="false">
      <c r="A319" s="247" t="n">
        <v>36.2</v>
      </c>
      <c r="B319" s="248"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48"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48"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48"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48"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48"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48"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48"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48"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48"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48"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48" t="n">
        <f aca="false">MIN(B319:L319)</f>
        <v>0.0564912280701759</v>
      </c>
      <c r="N319" s="248" t="n">
        <f aca="false">SUMPRODUCT(($M$7:$M$557&gt;M319)*1)+SUMPRODUCT(($M$7:$M$557=M319)*(ROW($M$7:$M$557)&lt;ROW(M319)))+1</f>
        <v>212</v>
      </c>
      <c r="O319" s="248" t="str">
        <f aca="false">IF(M319&gt;=0.13,"★★★ EXCELLENT",IF(M319&gt;=0.12,"★★  GOOD",IF(M319&gt;=0.07,"★  FAIR",IF(M319&gt;=0.025,"⚠  MARGINAL","✗  AVOID"))))</f>
        <v>⚠  MARGINAL</v>
      </c>
    </row>
    <row r="320" customFormat="false" ht="15" hidden="false" customHeight="true" outlineLevel="0" collapsed="false">
      <c r="A320" s="249" t="n">
        <v>36.3</v>
      </c>
      <c r="B320" s="250"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0"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0"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0"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0"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0"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0"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0"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0"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0"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0"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0" t="n">
        <f aca="false">MIN(B320:L320)</f>
        <v>0.0663157894736837</v>
      </c>
      <c r="N320" s="250" t="n">
        <f aca="false">SUMPRODUCT(($M$7:$M$557&gt;M320)*1)+SUMPRODUCT(($M$7:$M$557=M320)*(ROW($M$7:$M$557)&lt;ROW(M320)))+1</f>
        <v>183</v>
      </c>
      <c r="O320" s="250" t="str">
        <f aca="false">IF(M320&gt;=0.13,"★★★ EXCELLENT",IF(M320&gt;=0.12,"★★  GOOD",IF(M320&gt;=0.07,"★  FAIR",IF(M320&gt;=0.025,"⚠  MARGINAL","✗  AVOID"))))</f>
        <v>⚠  MARGINAL</v>
      </c>
    </row>
    <row r="321" customFormat="false" ht="15" hidden="false" customHeight="true" outlineLevel="0" collapsed="false">
      <c r="A321" s="247" t="n">
        <v>36.4</v>
      </c>
      <c r="B321" s="248"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48"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48"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48"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48"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48"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48"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48"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48"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48"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48"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48" t="n">
        <f aca="false">MIN(B321:L321)</f>
        <v>0.0761403508771927</v>
      </c>
      <c r="N321" s="248" t="n">
        <f aca="false">SUMPRODUCT(($M$7:$M$557&gt;M321)*1)+SUMPRODUCT(($M$7:$M$557=M321)*(ROW($M$7:$M$557)&lt;ROW(M321)))+1</f>
        <v>154</v>
      </c>
      <c r="O321" s="248" t="str">
        <f aca="false">IF(M321&gt;=0.13,"★★★ EXCELLENT",IF(M321&gt;=0.12,"★★  GOOD",IF(M321&gt;=0.07,"★  FAIR",IF(M321&gt;=0.025,"⚠  MARGINAL","✗  AVOID"))))</f>
        <v>★  FAIR</v>
      </c>
    </row>
    <row r="322" customFormat="false" ht="15" hidden="false" customHeight="true" outlineLevel="0" collapsed="false">
      <c r="A322" s="249" t="n">
        <v>36.5</v>
      </c>
      <c r="B322" s="250"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0"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0"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0"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0"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0"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0"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0"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0"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0"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0"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0" t="n">
        <f aca="false">MIN(B322:L322)</f>
        <v>0.0859649122807018</v>
      </c>
      <c r="N322" s="250" t="n">
        <f aca="false">SUMPRODUCT(($M$7:$M$557&gt;M322)*1)+SUMPRODUCT(($M$7:$M$557=M322)*(ROW($M$7:$M$557)&lt;ROW(M322)))+1</f>
        <v>125</v>
      </c>
      <c r="O322" s="250" t="str">
        <f aca="false">IF(M322&gt;=0.13,"★★★ EXCELLENT",IF(M322&gt;=0.12,"★★  GOOD",IF(M322&gt;=0.07,"★  FAIR",IF(M322&gt;=0.025,"⚠  MARGINAL","✗  AVOID"))))</f>
        <v>★  FAIR</v>
      </c>
    </row>
    <row r="323" customFormat="false" ht="15" hidden="false" customHeight="true" outlineLevel="0" collapsed="false">
      <c r="A323" s="247" t="n">
        <v>36.6</v>
      </c>
      <c r="B323" s="248"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48"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48"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48"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48"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48"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48"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48"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48"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48"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48"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48" t="n">
        <f aca="false">MIN(B323:L323)</f>
        <v>0.0957894736842104</v>
      </c>
      <c r="N323" s="248" t="n">
        <f aca="false">SUMPRODUCT(($M$7:$M$557&gt;M323)*1)+SUMPRODUCT(($M$7:$M$557=M323)*(ROW($M$7:$M$557)&lt;ROW(M323)))+1</f>
        <v>98</v>
      </c>
      <c r="O323" s="248" t="str">
        <f aca="false">IF(M323&gt;=0.13,"★★★ EXCELLENT",IF(M323&gt;=0.12,"★★  GOOD",IF(M323&gt;=0.07,"★  FAIR",IF(M323&gt;=0.025,"⚠  MARGINAL","✗  AVOID"))))</f>
        <v>★  FAIR</v>
      </c>
    </row>
    <row r="324" customFormat="false" ht="15" hidden="false" customHeight="true" outlineLevel="0" collapsed="false">
      <c r="A324" s="249" t="n">
        <v>36.7</v>
      </c>
      <c r="B324" s="250"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0"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0"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0"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0"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0"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0"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0"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0"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0"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0"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0" t="n">
        <f aca="false">MIN(B324:L324)</f>
        <v>0.10561403508772</v>
      </c>
      <c r="N324" s="250" t="n">
        <f aca="false">SUMPRODUCT(($M$7:$M$557&gt;M324)*1)+SUMPRODUCT(($M$7:$M$557=M324)*(ROW($M$7:$M$557)&lt;ROW(M324)))+1</f>
        <v>72</v>
      </c>
      <c r="O324" s="250" t="str">
        <f aca="false">IF(M324&gt;=0.13,"★★★ EXCELLENT",IF(M324&gt;=0.12,"★★  GOOD",IF(M324&gt;=0.07,"★  FAIR",IF(M324&gt;=0.025,"⚠  MARGINAL","✗  AVOID"))))</f>
        <v>★  FAIR</v>
      </c>
    </row>
    <row r="325" customFormat="false" ht="15" hidden="false" customHeight="true" outlineLevel="0" collapsed="false">
      <c r="A325" s="247" t="n">
        <v>36.8</v>
      </c>
      <c r="B325" s="248"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48"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48"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48"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48"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48"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48"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48"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48"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48"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48"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48" t="n">
        <f aca="false">MIN(B325:L325)</f>
        <v>0.11480701754386</v>
      </c>
      <c r="N325" s="248" t="n">
        <f aca="false">SUMPRODUCT(($M$7:$M$557&gt;M325)*1)+SUMPRODUCT(($M$7:$M$557=M325)*(ROW($M$7:$M$557)&lt;ROW(M325)))+1</f>
        <v>50</v>
      </c>
      <c r="O325" s="248" t="str">
        <f aca="false">IF(M325&gt;=0.13,"★★★ EXCELLENT",IF(M325&gt;=0.12,"★★  GOOD",IF(M325&gt;=0.07,"★  FAIR",IF(M325&gt;=0.025,"⚠  MARGINAL","✗  AVOID"))))</f>
        <v>★  FAIR</v>
      </c>
    </row>
    <row r="326" customFormat="false" ht="15" hidden="false" customHeight="true" outlineLevel="0" collapsed="false">
      <c r="A326" s="249" t="n">
        <v>36.9</v>
      </c>
      <c r="B326" s="250"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0"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0"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0"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0"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0"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0"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0"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0"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0"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0"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0" t="n">
        <f aca="false">MIN(B326:L326)</f>
        <v>0.109684210526316</v>
      </c>
      <c r="N326" s="250" t="n">
        <f aca="false">SUMPRODUCT(($M$7:$M$557&gt;M326)*1)+SUMPRODUCT(($M$7:$M$557=M326)*(ROW($M$7:$M$557)&lt;ROW(M326)))+1</f>
        <v>63</v>
      </c>
      <c r="O326" s="250" t="str">
        <f aca="false">IF(M326&gt;=0.13,"★★★ EXCELLENT",IF(M326&gt;=0.12,"★★  GOOD",IF(M326&gt;=0.07,"★  FAIR",IF(M326&gt;=0.025,"⚠  MARGINAL","✗  AVOID"))))</f>
        <v>★  FAIR</v>
      </c>
    </row>
    <row r="327" customFormat="false" ht="15" hidden="false" customHeight="true" outlineLevel="0" collapsed="false">
      <c r="A327" s="247" t="n">
        <v>37</v>
      </c>
      <c r="B327" s="248"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48"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48"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48"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48"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48"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48"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48"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48"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48"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48"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48" t="n">
        <f aca="false">MIN(B327:L327)</f>
        <v>0.104561403508772</v>
      </c>
      <c r="N327" s="248" t="n">
        <f aca="false">SUMPRODUCT(($M$7:$M$557&gt;M327)*1)+SUMPRODUCT(($M$7:$M$557=M327)*(ROW($M$7:$M$557)&lt;ROW(M327)))+1</f>
        <v>74</v>
      </c>
      <c r="O327" s="248" t="str">
        <f aca="false">IF(M327&gt;=0.13,"★★★ EXCELLENT",IF(M327&gt;=0.12,"★★  GOOD",IF(M327&gt;=0.07,"★  FAIR",IF(M327&gt;=0.025,"⚠  MARGINAL","✗  AVOID"))))</f>
        <v>★  FAIR</v>
      </c>
    </row>
    <row r="328" customFormat="false" ht="15" hidden="false" customHeight="true" outlineLevel="0" collapsed="false">
      <c r="A328" s="249" t="n">
        <v>37.1</v>
      </c>
      <c r="B328" s="250"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0"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0"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0"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0"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0"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0"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0"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0"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0"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0"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0" t="n">
        <f aca="false">MIN(B328:L328)</f>
        <v>0.0994385964912281</v>
      </c>
      <c r="N328" s="250" t="n">
        <f aca="false">SUMPRODUCT(($M$7:$M$557&gt;M328)*1)+SUMPRODUCT(($M$7:$M$557=M328)*(ROW($M$7:$M$557)&lt;ROW(M328)))+1</f>
        <v>87</v>
      </c>
      <c r="O328" s="250" t="str">
        <f aca="false">IF(M328&gt;=0.13,"★★★ EXCELLENT",IF(M328&gt;=0.12,"★★  GOOD",IF(M328&gt;=0.07,"★  FAIR",IF(M328&gt;=0.025,"⚠  MARGINAL","✗  AVOID"))))</f>
        <v>★  FAIR</v>
      </c>
    </row>
    <row r="329" customFormat="false" ht="15" hidden="false" customHeight="true" outlineLevel="0" collapsed="false">
      <c r="A329" s="247" t="n">
        <v>37.2</v>
      </c>
      <c r="B329" s="248"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48"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48"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48"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48"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48"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48"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48"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48"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48"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48"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48" t="n">
        <f aca="false">MIN(B329:L329)</f>
        <v>0.0943157894736841</v>
      </c>
      <c r="N329" s="248" t="n">
        <f aca="false">SUMPRODUCT(($M$7:$M$557&gt;M329)*1)+SUMPRODUCT(($M$7:$M$557=M329)*(ROW($M$7:$M$557)&lt;ROW(M329)))+1</f>
        <v>101</v>
      </c>
      <c r="O329" s="248" t="str">
        <f aca="false">IF(M329&gt;=0.13,"★★★ EXCELLENT",IF(M329&gt;=0.12,"★★  GOOD",IF(M329&gt;=0.07,"★  FAIR",IF(M329&gt;=0.025,"⚠  MARGINAL","✗  AVOID"))))</f>
        <v>★  FAIR</v>
      </c>
    </row>
    <row r="330" customFormat="false" ht="15" hidden="false" customHeight="true" outlineLevel="0" collapsed="false">
      <c r="A330" s="249" t="n">
        <v>37.3</v>
      </c>
      <c r="B330" s="250"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0"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0"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0"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0"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0"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0"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0"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0"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0"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0"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0" t="n">
        <f aca="false">MIN(B330:L330)</f>
        <v>0.0891929824561406</v>
      </c>
      <c r="N330" s="250" t="n">
        <f aca="false">SUMPRODUCT(($M$7:$M$557&gt;M330)*1)+SUMPRODUCT(($M$7:$M$557=M330)*(ROW($M$7:$M$557)&lt;ROW(M330)))+1</f>
        <v>116</v>
      </c>
      <c r="O330" s="250" t="str">
        <f aca="false">IF(M330&gt;=0.13,"★★★ EXCELLENT",IF(M330&gt;=0.12,"★★  GOOD",IF(M330&gt;=0.07,"★  FAIR",IF(M330&gt;=0.025,"⚠  MARGINAL","✗  AVOID"))))</f>
        <v>★  FAIR</v>
      </c>
    </row>
    <row r="331" customFormat="false" ht="15" hidden="false" customHeight="true" outlineLevel="0" collapsed="false">
      <c r="A331" s="247" t="n">
        <v>37.4</v>
      </c>
      <c r="B331" s="248"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48"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48"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48"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48"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48"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48"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48"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48"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48"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48"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48" t="n">
        <f aca="false">MIN(B331:L331)</f>
        <v>0.0840701754385966</v>
      </c>
      <c r="N331" s="248" t="n">
        <f aca="false">SUMPRODUCT(($M$7:$M$557&gt;M331)*1)+SUMPRODUCT(($M$7:$M$557=M331)*(ROW($M$7:$M$557)&lt;ROW(M331)))+1</f>
        <v>129</v>
      </c>
      <c r="O331" s="248" t="str">
        <f aca="false">IF(M331&gt;=0.13,"★★★ EXCELLENT",IF(M331&gt;=0.12,"★★  GOOD",IF(M331&gt;=0.07,"★  FAIR",IF(M331&gt;=0.025,"⚠  MARGINAL","✗  AVOID"))))</f>
        <v>★  FAIR</v>
      </c>
    </row>
    <row r="332" customFormat="false" ht="15" hidden="false" customHeight="true" outlineLevel="0" collapsed="false">
      <c r="A332" s="249" t="n">
        <v>37.5</v>
      </c>
      <c r="B332" s="250"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0"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0"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0"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0"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0"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0"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0"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0"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0"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0"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0" t="n">
        <f aca="false">MIN(B332:L332)</f>
        <v>0.0789473684210527</v>
      </c>
      <c r="N332" s="250" t="n">
        <f aca="false">SUMPRODUCT(($M$7:$M$557&gt;M332)*1)+SUMPRODUCT(($M$7:$M$557=M332)*(ROW($M$7:$M$557)&lt;ROW(M332)))+1</f>
        <v>146</v>
      </c>
      <c r="O332" s="250" t="str">
        <f aca="false">IF(M332&gt;=0.13,"★★★ EXCELLENT",IF(M332&gt;=0.12,"★★  GOOD",IF(M332&gt;=0.07,"★  FAIR",IF(M332&gt;=0.025,"⚠  MARGINAL","✗  AVOID"))))</f>
        <v>★  FAIR</v>
      </c>
    </row>
    <row r="333" customFormat="false" ht="15" hidden="false" customHeight="true" outlineLevel="0" collapsed="false">
      <c r="A333" s="247" t="n">
        <v>37.6</v>
      </c>
      <c r="B333" s="248"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48"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48"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48"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48"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48"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48"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48"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48"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48"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48"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48" t="n">
        <f aca="false">MIN(B333:L333)</f>
        <v>0.0738245614035087</v>
      </c>
      <c r="N333" s="248" t="n">
        <f aca="false">SUMPRODUCT(($M$7:$M$557&gt;M333)*1)+SUMPRODUCT(($M$7:$M$557=M333)*(ROW($M$7:$M$557)&lt;ROW(M333)))+1</f>
        <v>161</v>
      </c>
      <c r="O333" s="248" t="str">
        <f aca="false">IF(M333&gt;=0.13,"★★★ EXCELLENT",IF(M333&gt;=0.12,"★★  GOOD",IF(M333&gt;=0.07,"★  FAIR",IF(M333&gt;=0.025,"⚠  MARGINAL","✗  AVOID"))))</f>
        <v>★  FAIR</v>
      </c>
    </row>
    <row r="334" customFormat="false" ht="15" hidden="false" customHeight="true" outlineLevel="0" collapsed="false">
      <c r="A334" s="249" t="n">
        <v>37.7</v>
      </c>
      <c r="B334" s="250"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0"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0"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0"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0"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0"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0"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0"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0"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0"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0"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0" t="n">
        <f aca="false">MIN(B334:L334)</f>
        <v>0.0687017543859647</v>
      </c>
      <c r="N334" s="250" t="n">
        <f aca="false">SUMPRODUCT(($M$7:$M$557&gt;M334)*1)+SUMPRODUCT(($M$7:$M$557=M334)*(ROW($M$7:$M$557)&lt;ROW(M334)))+1</f>
        <v>177</v>
      </c>
      <c r="O334" s="250" t="str">
        <f aca="false">IF(M334&gt;=0.13,"★★★ EXCELLENT",IF(M334&gt;=0.12,"★★  GOOD",IF(M334&gt;=0.07,"★  FAIR",IF(M334&gt;=0.025,"⚠  MARGINAL","✗  AVOID"))))</f>
        <v>⚠  MARGINAL</v>
      </c>
    </row>
    <row r="335" customFormat="false" ht="15" hidden="false" customHeight="true" outlineLevel="0" collapsed="false">
      <c r="A335" s="247" t="n">
        <v>37.8</v>
      </c>
      <c r="B335" s="248"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48"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48"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48"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48"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48"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48"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48"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48"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48"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48"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48" t="n">
        <f aca="false">MIN(B335:L335)</f>
        <v>0.0635789473684212</v>
      </c>
      <c r="N335" s="248" t="n">
        <f aca="false">SUMPRODUCT(($M$7:$M$557&gt;M335)*1)+SUMPRODUCT(($M$7:$M$557=M335)*(ROW($M$7:$M$557)&lt;ROW(M335)))+1</f>
        <v>191</v>
      </c>
      <c r="O335" s="248" t="str">
        <f aca="false">IF(M335&gt;=0.13,"★★★ EXCELLENT",IF(M335&gt;=0.12,"★★  GOOD",IF(M335&gt;=0.07,"★  FAIR",IF(M335&gt;=0.025,"⚠  MARGINAL","✗  AVOID"))))</f>
        <v>⚠  MARGINAL</v>
      </c>
    </row>
    <row r="336" customFormat="false" ht="15" hidden="false" customHeight="true" outlineLevel="0" collapsed="false">
      <c r="A336" s="249" t="n">
        <v>37.9</v>
      </c>
      <c r="B336" s="250"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0"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0"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0"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0"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0"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0"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0"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0"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0"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0"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0" t="n">
        <f aca="false">MIN(B336:L336)</f>
        <v>0.0584561403508774</v>
      </c>
      <c r="N336" s="250" t="n">
        <f aca="false">SUMPRODUCT(($M$7:$M$557&gt;M336)*1)+SUMPRODUCT(($M$7:$M$557=M336)*(ROW($M$7:$M$557)&lt;ROW(M336)))+1</f>
        <v>208</v>
      </c>
      <c r="O336" s="250" t="str">
        <f aca="false">IF(M336&gt;=0.13,"★★★ EXCELLENT",IF(M336&gt;=0.12,"★★  GOOD",IF(M336&gt;=0.07,"★  FAIR",IF(M336&gt;=0.025,"⚠  MARGINAL","✗  AVOID"))))</f>
        <v>⚠  MARGINAL</v>
      </c>
    </row>
    <row r="337" customFormat="false" ht="15" hidden="false" customHeight="true" outlineLevel="0" collapsed="false">
      <c r="A337" s="247" t="n">
        <v>38</v>
      </c>
      <c r="B337" s="248"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48"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48"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48"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48"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48"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48"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48"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48"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48"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48"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48" t="n">
        <f aca="false">MIN(B337:L337)</f>
        <v>0.0533333333333335</v>
      </c>
      <c r="N337" s="248" t="n">
        <f aca="false">SUMPRODUCT(($M$7:$M$557&gt;M337)*1)+SUMPRODUCT(($M$7:$M$557=M337)*(ROW($M$7:$M$557)&lt;ROW(M337)))+1</f>
        <v>221</v>
      </c>
      <c r="O337" s="248" t="str">
        <f aca="false">IF(M337&gt;=0.13,"★★★ EXCELLENT",IF(M337&gt;=0.12,"★★  GOOD",IF(M337&gt;=0.07,"★  FAIR",IF(M337&gt;=0.025,"⚠  MARGINAL","✗  AVOID"))))</f>
        <v>⚠  MARGINAL</v>
      </c>
    </row>
    <row r="338" customFormat="false" ht="15" hidden="false" customHeight="true" outlineLevel="0" collapsed="false">
      <c r="A338" s="249" t="n">
        <v>38.1</v>
      </c>
      <c r="B338" s="250"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0"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0"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0"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0"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0"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0"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0"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0"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0"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0"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0" t="n">
        <f aca="false">MIN(B338:L338)</f>
        <v>0.0482105263157895</v>
      </c>
      <c r="N338" s="250" t="n">
        <f aca="false">SUMPRODUCT(($M$7:$M$557&gt;M338)*1)+SUMPRODUCT(($M$7:$M$557=M338)*(ROW($M$7:$M$557)&lt;ROW(M338)))+1</f>
        <v>239</v>
      </c>
      <c r="O338" s="250" t="str">
        <f aca="false">IF(M338&gt;=0.13,"★★★ EXCELLENT",IF(M338&gt;=0.12,"★★  GOOD",IF(M338&gt;=0.07,"★  FAIR",IF(M338&gt;=0.025,"⚠  MARGINAL","✗  AVOID"))))</f>
        <v>⚠  MARGINAL</v>
      </c>
    </row>
    <row r="339" customFormat="false" ht="15" hidden="false" customHeight="true" outlineLevel="0" collapsed="false">
      <c r="A339" s="247" t="n">
        <v>38.2</v>
      </c>
      <c r="B339" s="248"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48"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48"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48"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48"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48"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48"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48"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48"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48"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48"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48" t="n">
        <f aca="false">MIN(B339:L339)</f>
        <v>0.0430877192982455</v>
      </c>
      <c r="N339" s="248" t="n">
        <f aca="false">SUMPRODUCT(($M$7:$M$557&gt;M339)*1)+SUMPRODUCT(($M$7:$M$557=M339)*(ROW($M$7:$M$557)&lt;ROW(M339)))+1</f>
        <v>252</v>
      </c>
      <c r="O339" s="248" t="str">
        <f aca="false">IF(M339&gt;=0.13,"★★★ EXCELLENT",IF(M339&gt;=0.12,"★★  GOOD",IF(M339&gt;=0.07,"★  FAIR",IF(M339&gt;=0.025,"⚠  MARGINAL","✗  AVOID"))))</f>
        <v>⚠  MARGINAL</v>
      </c>
    </row>
    <row r="340" customFormat="false" ht="15" hidden="false" customHeight="true" outlineLevel="0" collapsed="false">
      <c r="A340" s="249" t="n">
        <v>38.3</v>
      </c>
      <c r="B340" s="250"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0"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0"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0"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0"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0"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0"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0"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0"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0"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0"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0" t="n">
        <f aca="false">MIN(B340:L340)</f>
        <v>0.037964912280702</v>
      </c>
      <c r="N340" s="250" t="n">
        <f aca="false">SUMPRODUCT(($M$7:$M$557&gt;M340)*1)+SUMPRODUCT(($M$7:$M$557=M340)*(ROW($M$7:$M$557)&lt;ROW(M340)))+1</f>
        <v>269</v>
      </c>
      <c r="O340" s="250" t="str">
        <f aca="false">IF(M340&gt;=0.13,"★★★ EXCELLENT",IF(M340&gt;=0.12,"★★  GOOD",IF(M340&gt;=0.07,"★  FAIR",IF(M340&gt;=0.025,"⚠  MARGINAL","✗  AVOID"))))</f>
        <v>⚠  MARGINAL</v>
      </c>
    </row>
    <row r="341" customFormat="false" ht="15" hidden="false" customHeight="true" outlineLevel="0" collapsed="false">
      <c r="A341" s="247" t="n">
        <v>38.4</v>
      </c>
      <c r="B341" s="248"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48"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48"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48"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48"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48"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48"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48"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48"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48"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48"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48" t="n">
        <f aca="false">MIN(B341:L341)</f>
        <v>0.032842105263158</v>
      </c>
      <c r="N341" s="248" t="n">
        <f aca="false">SUMPRODUCT(($M$7:$M$557&gt;M341)*1)+SUMPRODUCT(($M$7:$M$557=M341)*(ROW($M$7:$M$557)&lt;ROW(M341)))+1</f>
        <v>282</v>
      </c>
      <c r="O341" s="248" t="str">
        <f aca="false">IF(M341&gt;=0.13,"★★★ EXCELLENT",IF(M341&gt;=0.12,"★★  GOOD",IF(M341&gt;=0.07,"★  FAIR",IF(M341&gt;=0.025,"⚠  MARGINAL","✗  AVOID"))))</f>
        <v>⚠  MARGINAL</v>
      </c>
    </row>
    <row r="342" customFormat="false" ht="15" hidden="false" customHeight="true" outlineLevel="0" collapsed="false">
      <c r="A342" s="249" t="n">
        <v>38.5</v>
      </c>
      <c r="B342" s="250"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0"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0"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0"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0"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0"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0"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0"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0"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0"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0"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0" t="n">
        <f aca="false">MIN(B342:L342)</f>
        <v>0.027719298245614</v>
      </c>
      <c r="N342" s="250" t="n">
        <f aca="false">SUMPRODUCT(($M$7:$M$557&gt;M342)*1)+SUMPRODUCT(($M$7:$M$557=M342)*(ROW($M$7:$M$557)&lt;ROW(M342)))+1</f>
        <v>300</v>
      </c>
      <c r="O342" s="250" t="str">
        <f aca="false">IF(M342&gt;=0.13,"★★★ EXCELLENT",IF(M342&gt;=0.12,"★★  GOOD",IF(M342&gt;=0.07,"★  FAIR",IF(M342&gt;=0.025,"⚠  MARGINAL","✗  AVOID"))))</f>
        <v>⚠  MARGINAL</v>
      </c>
    </row>
    <row r="343" customFormat="false" ht="15" hidden="false" customHeight="true" outlineLevel="0" collapsed="false">
      <c r="A343" s="247" t="n">
        <v>38.6</v>
      </c>
      <c r="B343" s="248"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48"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48"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48"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48"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48"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48"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48"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48"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48"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48"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48" t="n">
        <f aca="false">MIN(B343:L343)</f>
        <v>0.0225964912280701</v>
      </c>
      <c r="N343" s="248" t="n">
        <f aca="false">SUMPRODUCT(($M$7:$M$557&gt;M343)*1)+SUMPRODUCT(($M$7:$M$557=M343)*(ROW($M$7:$M$557)&lt;ROW(M343)))+1</f>
        <v>315</v>
      </c>
      <c r="O343" s="248" t="str">
        <f aca="false">IF(M343&gt;=0.13,"★★★ EXCELLENT",IF(M343&gt;=0.12,"★★  GOOD",IF(M343&gt;=0.07,"★  FAIR",IF(M343&gt;=0.025,"⚠  MARGINAL","✗  AVOID"))))</f>
        <v>✗  AVOID</v>
      </c>
    </row>
    <row r="344" customFormat="false" ht="15" hidden="false" customHeight="true" outlineLevel="0" collapsed="false">
      <c r="A344" s="249" t="n">
        <v>38.7</v>
      </c>
      <c r="B344" s="250"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0"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0"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0"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0"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0"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0"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0"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0"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0"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0"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0" t="n">
        <f aca="false">MIN(B344:L344)</f>
        <v>0.0174736842105263</v>
      </c>
      <c r="N344" s="250" t="n">
        <f aca="false">SUMPRODUCT(($M$7:$M$557&gt;M344)*1)+SUMPRODUCT(($M$7:$M$557=M344)*(ROW($M$7:$M$557)&lt;ROW(M344)))+1</f>
        <v>330</v>
      </c>
      <c r="O344" s="250" t="str">
        <f aca="false">IF(M344&gt;=0.13,"★★★ EXCELLENT",IF(M344&gt;=0.12,"★★  GOOD",IF(M344&gt;=0.07,"★  FAIR",IF(M344&gt;=0.025,"⚠  MARGINAL","✗  AVOID"))))</f>
        <v>✗  AVOID</v>
      </c>
    </row>
    <row r="345" customFormat="false" ht="15" hidden="false" customHeight="true" outlineLevel="0" collapsed="false">
      <c r="A345" s="247" t="n">
        <v>38.8</v>
      </c>
      <c r="B345" s="248"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48"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48"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48"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48"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48"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48"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48"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48"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48"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48"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48" t="n">
        <f aca="false">MIN(B345:L345)</f>
        <v>0.0123508771929828</v>
      </c>
      <c r="N345" s="248" t="n">
        <f aca="false">SUMPRODUCT(($M$7:$M$557&gt;M345)*1)+SUMPRODUCT(($M$7:$M$557=M345)*(ROW($M$7:$M$557)&lt;ROW(M345)))+1</f>
        <v>345</v>
      </c>
      <c r="O345" s="248" t="str">
        <f aca="false">IF(M345&gt;=0.13,"★★★ EXCELLENT",IF(M345&gt;=0.12,"★★  GOOD",IF(M345&gt;=0.07,"★  FAIR",IF(M345&gt;=0.025,"⚠  MARGINAL","✗  AVOID"))))</f>
        <v>✗  AVOID</v>
      </c>
    </row>
    <row r="346" customFormat="false" ht="15" hidden="false" customHeight="true" outlineLevel="0" collapsed="false">
      <c r="A346" s="249" t="n">
        <v>38.9</v>
      </c>
      <c r="B346" s="250"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0"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0"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0"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0"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0"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0"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0"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0"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0"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0"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0" t="n">
        <f aca="false">MIN(B346:L346)</f>
        <v>0.00722807017543881</v>
      </c>
      <c r="N346" s="250" t="n">
        <f aca="false">SUMPRODUCT(($M$7:$M$557&gt;M346)*1)+SUMPRODUCT(($M$7:$M$557=M346)*(ROW($M$7:$M$557)&lt;ROW(M346)))+1</f>
        <v>361</v>
      </c>
      <c r="O346" s="250" t="str">
        <f aca="false">IF(M346&gt;=0.13,"★★★ EXCELLENT",IF(M346&gt;=0.12,"★★  GOOD",IF(M346&gt;=0.07,"★  FAIR",IF(M346&gt;=0.025,"⚠  MARGINAL","✗  AVOID"))))</f>
        <v>✗  AVOID</v>
      </c>
    </row>
    <row r="347" customFormat="false" ht="15" hidden="false" customHeight="true" outlineLevel="0" collapsed="false">
      <c r="A347" s="247" t="n">
        <v>39</v>
      </c>
      <c r="B347" s="248"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48"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48"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48"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48"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48"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48"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48"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48"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48"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48"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48" t="n">
        <f aca="false">MIN(B347:L347)</f>
        <v>0.00210526315789483</v>
      </c>
      <c r="N347" s="248" t="n">
        <f aca="false">SUMPRODUCT(($M$7:$M$557&gt;M347)*1)+SUMPRODUCT(($M$7:$M$557=M347)*(ROW($M$7:$M$557)&lt;ROW(M347)))+1</f>
        <v>375</v>
      </c>
      <c r="O347" s="248" t="str">
        <f aca="false">IF(M347&gt;=0.13,"★★★ EXCELLENT",IF(M347&gt;=0.12,"★★  GOOD",IF(M347&gt;=0.07,"★  FAIR",IF(M347&gt;=0.025,"⚠  MARGINAL","✗  AVOID"))))</f>
        <v>✗  AVOID</v>
      </c>
    </row>
    <row r="348" customFormat="false" ht="15" hidden="false" customHeight="true" outlineLevel="0" collapsed="false">
      <c r="A348" s="249" t="n">
        <v>39.1</v>
      </c>
      <c r="B348" s="250"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0"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0"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0"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0"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0"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0"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0"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0"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0"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0"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0" t="n">
        <f aca="false">MIN(B348:L348)</f>
        <v>0</v>
      </c>
      <c r="N348" s="250" t="n">
        <f aca="false">SUMPRODUCT(($M$7:$M$557&gt;M348)*1)+SUMPRODUCT(($M$7:$M$557=M348)*(ROW($M$7:$M$557)&lt;ROW(M348)))+1</f>
        <v>475</v>
      </c>
      <c r="O348" s="250" t="str">
        <f aca="false">IF(M348&gt;=0.13,"★★★ EXCELLENT",IF(M348&gt;=0.12,"★★  GOOD",IF(M348&gt;=0.07,"★  FAIR",IF(M348&gt;=0.025,"⚠  MARGINAL","✗  AVOID"))))</f>
        <v>✗  AVOID</v>
      </c>
    </row>
    <row r="349" customFormat="false" ht="15" hidden="false" customHeight="true" outlineLevel="0" collapsed="false">
      <c r="A349" s="247" t="n">
        <v>39.2</v>
      </c>
      <c r="B349" s="248"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48"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48"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48"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48"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48"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48"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48"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48"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48"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48"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48" t="n">
        <f aca="false">MIN(B349:L349)</f>
        <v>0</v>
      </c>
      <c r="N349" s="248" t="n">
        <f aca="false">SUMPRODUCT(($M$7:$M$557&gt;M349)*1)+SUMPRODUCT(($M$7:$M$557=M349)*(ROW($M$7:$M$557)&lt;ROW(M349)))+1</f>
        <v>476</v>
      </c>
      <c r="O349" s="248" t="str">
        <f aca="false">IF(M349&gt;=0.13,"★★★ EXCELLENT",IF(M349&gt;=0.12,"★★  GOOD",IF(M349&gt;=0.07,"★  FAIR",IF(M349&gt;=0.025,"⚠  MARGINAL","✗  AVOID"))))</f>
        <v>✗  AVOID</v>
      </c>
    </row>
    <row r="350" customFormat="false" ht="15" hidden="false" customHeight="true" outlineLevel="0" collapsed="false">
      <c r="A350" s="249" t="n">
        <v>39.3</v>
      </c>
      <c r="B350" s="250"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0"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0"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0"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0"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0"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0"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0"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0"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0"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0"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0" t="n">
        <f aca="false">MIN(B350:L350)</f>
        <v>0</v>
      </c>
      <c r="N350" s="250" t="n">
        <f aca="false">SUMPRODUCT(($M$7:$M$557&gt;M350)*1)+SUMPRODUCT(($M$7:$M$557=M350)*(ROW($M$7:$M$557)&lt;ROW(M350)))+1</f>
        <v>477</v>
      </c>
      <c r="O350" s="250" t="str">
        <f aca="false">IF(M350&gt;=0.13,"★★★ EXCELLENT",IF(M350&gt;=0.12,"★★  GOOD",IF(M350&gt;=0.07,"★  FAIR",IF(M350&gt;=0.025,"⚠  MARGINAL","✗  AVOID"))))</f>
        <v>✗  AVOID</v>
      </c>
    </row>
    <row r="351" customFormat="false" ht="15" hidden="false" customHeight="true" outlineLevel="0" collapsed="false">
      <c r="A351" s="247" t="n">
        <v>39.4</v>
      </c>
      <c r="B351" s="248"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48"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48"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48"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48"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48"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48"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48"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48"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48"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48"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48" t="n">
        <f aca="false">MIN(B351:L351)</f>
        <v>0</v>
      </c>
      <c r="N351" s="248" t="n">
        <f aca="false">SUMPRODUCT(($M$7:$M$557&gt;M351)*1)+SUMPRODUCT(($M$7:$M$557=M351)*(ROW($M$7:$M$557)&lt;ROW(M351)))+1</f>
        <v>478</v>
      </c>
      <c r="O351" s="248" t="str">
        <f aca="false">IF(M351&gt;=0.13,"★★★ EXCELLENT",IF(M351&gt;=0.12,"★★  GOOD",IF(M351&gt;=0.07,"★  FAIR",IF(M351&gt;=0.025,"⚠  MARGINAL","✗  AVOID"))))</f>
        <v>✗  AVOID</v>
      </c>
    </row>
    <row r="352" customFormat="false" ht="15" hidden="false" customHeight="true" outlineLevel="0" collapsed="false">
      <c r="A352" s="249" t="n">
        <v>39.5</v>
      </c>
      <c r="B352" s="250"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0"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0"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0"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0"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0"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0"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0"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0"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0"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0"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0" t="n">
        <f aca="false">MIN(B352:L352)</f>
        <v>0</v>
      </c>
      <c r="N352" s="250" t="n">
        <f aca="false">SUMPRODUCT(($M$7:$M$557&gt;M352)*1)+SUMPRODUCT(($M$7:$M$557=M352)*(ROW($M$7:$M$557)&lt;ROW(M352)))+1</f>
        <v>479</v>
      </c>
      <c r="O352" s="250" t="str">
        <f aca="false">IF(M352&gt;=0.13,"★★★ EXCELLENT",IF(M352&gt;=0.12,"★★  GOOD",IF(M352&gt;=0.07,"★  FAIR",IF(M352&gt;=0.025,"⚠  MARGINAL","✗  AVOID"))))</f>
        <v>✗  AVOID</v>
      </c>
    </row>
    <row r="353" customFormat="false" ht="15" hidden="false" customHeight="true" outlineLevel="0" collapsed="false">
      <c r="A353" s="247" t="n">
        <v>39.6</v>
      </c>
      <c r="B353" s="248"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48"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48"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48"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48"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48"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48"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48"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48"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48"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48"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48" t="n">
        <f aca="false">MIN(B353:L353)</f>
        <v>0</v>
      </c>
      <c r="N353" s="248" t="n">
        <f aca="false">SUMPRODUCT(($M$7:$M$557&gt;M353)*1)+SUMPRODUCT(($M$7:$M$557=M353)*(ROW($M$7:$M$557)&lt;ROW(M353)))+1</f>
        <v>480</v>
      </c>
      <c r="O353" s="248" t="str">
        <f aca="false">IF(M353&gt;=0.13,"★★★ EXCELLENT",IF(M353&gt;=0.12,"★★  GOOD",IF(M353&gt;=0.07,"★  FAIR",IF(M353&gt;=0.025,"⚠  MARGINAL","✗  AVOID"))))</f>
        <v>✗  AVOID</v>
      </c>
    </row>
    <row r="354" customFormat="false" ht="15" hidden="false" customHeight="true" outlineLevel="0" collapsed="false">
      <c r="A354" s="249" t="n">
        <v>39.7</v>
      </c>
      <c r="B354" s="250"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0"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0"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0"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0"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0"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0"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0"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0"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0"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0"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0" t="n">
        <f aca="false">MIN(B354:L354)</f>
        <v>0</v>
      </c>
      <c r="N354" s="250" t="n">
        <f aca="false">SUMPRODUCT(($M$7:$M$557&gt;M354)*1)+SUMPRODUCT(($M$7:$M$557=M354)*(ROW($M$7:$M$557)&lt;ROW(M354)))+1</f>
        <v>481</v>
      </c>
      <c r="O354" s="250" t="str">
        <f aca="false">IF(M354&gt;=0.13,"★★★ EXCELLENT",IF(M354&gt;=0.12,"★★  GOOD",IF(M354&gt;=0.07,"★  FAIR",IF(M354&gt;=0.025,"⚠  MARGINAL","✗  AVOID"))))</f>
        <v>✗  AVOID</v>
      </c>
    </row>
    <row r="355" customFormat="false" ht="15" hidden="false" customHeight="true" outlineLevel="0" collapsed="false">
      <c r="A355" s="247" t="n">
        <v>39.8</v>
      </c>
      <c r="B355" s="248"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48"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48"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48"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48"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48"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48"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48"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48"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48"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48"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48" t="n">
        <f aca="false">MIN(B355:L355)</f>
        <v>0</v>
      </c>
      <c r="N355" s="248" t="n">
        <f aca="false">SUMPRODUCT(($M$7:$M$557&gt;M355)*1)+SUMPRODUCT(($M$7:$M$557=M355)*(ROW($M$7:$M$557)&lt;ROW(M355)))+1</f>
        <v>482</v>
      </c>
      <c r="O355" s="248" t="str">
        <f aca="false">IF(M355&gt;=0.13,"★★★ EXCELLENT",IF(M355&gt;=0.12,"★★  GOOD",IF(M355&gt;=0.07,"★  FAIR",IF(M355&gt;=0.025,"⚠  MARGINAL","✗  AVOID"))))</f>
        <v>✗  AVOID</v>
      </c>
    </row>
    <row r="356" customFormat="false" ht="15" hidden="false" customHeight="true" outlineLevel="0" collapsed="false">
      <c r="A356" s="249" t="n">
        <v>39.9</v>
      </c>
      <c r="B356" s="250"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0"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0"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0"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0"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0"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0"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0"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0"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0"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0"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0" t="n">
        <f aca="false">MIN(B356:L356)</f>
        <v>0</v>
      </c>
      <c r="N356" s="250" t="n">
        <f aca="false">SUMPRODUCT(($M$7:$M$557&gt;M356)*1)+SUMPRODUCT(($M$7:$M$557=M356)*(ROW($M$7:$M$557)&lt;ROW(M356)))+1</f>
        <v>483</v>
      </c>
      <c r="O356" s="250" t="str">
        <f aca="false">IF(M356&gt;=0.13,"★★★ EXCELLENT",IF(M356&gt;=0.12,"★★  GOOD",IF(M356&gt;=0.07,"★  FAIR",IF(M356&gt;=0.025,"⚠  MARGINAL","✗  AVOID"))))</f>
        <v>✗  AVOID</v>
      </c>
    </row>
    <row r="357" customFormat="false" ht="15" hidden="false" customHeight="true" outlineLevel="0" collapsed="false">
      <c r="A357" s="247" t="n">
        <v>40</v>
      </c>
      <c r="B357" s="248"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48"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48"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48"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48"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48"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48"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48"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48"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48"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48"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48" t="n">
        <f aca="false">MIN(B357:L357)</f>
        <v>0</v>
      </c>
      <c r="N357" s="248" t="n">
        <f aca="false">SUMPRODUCT(($M$7:$M$557&gt;M357)*1)+SUMPRODUCT(($M$7:$M$557=M357)*(ROW($M$7:$M$557)&lt;ROW(M357)))+1</f>
        <v>484</v>
      </c>
      <c r="O357" s="248" t="str">
        <f aca="false">IF(M357&gt;=0.13,"★★★ EXCELLENT",IF(M357&gt;=0.12,"★★  GOOD",IF(M357&gt;=0.07,"★  FAIR",IF(M357&gt;=0.025,"⚠  MARGINAL","✗  AVOID"))))</f>
        <v>✗  AVOID</v>
      </c>
    </row>
    <row r="358" customFormat="false" ht="15" hidden="false" customHeight="true" outlineLevel="0" collapsed="false">
      <c r="A358" s="249" t="n">
        <v>40.1</v>
      </c>
      <c r="B358" s="250"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0"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0"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0"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0"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0"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0"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0"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0"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0"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0"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0" t="n">
        <f aca="false">MIN(B358:L358)</f>
        <v>0</v>
      </c>
      <c r="N358" s="250" t="n">
        <f aca="false">SUMPRODUCT(($M$7:$M$557&gt;M358)*1)+SUMPRODUCT(($M$7:$M$557=M358)*(ROW($M$7:$M$557)&lt;ROW(M358)))+1</f>
        <v>485</v>
      </c>
      <c r="O358" s="250" t="str">
        <f aca="false">IF(M358&gt;=0.13,"★★★ EXCELLENT",IF(M358&gt;=0.12,"★★  GOOD",IF(M358&gt;=0.07,"★  FAIR",IF(M358&gt;=0.025,"⚠  MARGINAL","✗  AVOID"))))</f>
        <v>✗  AVOID</v>
      </c>
    </row>
    <row r="359" customFormat="false" ht="15" hidden="false" customHeight="true" outlineLevel="0" collapsed="false">
      <c r="A359" s="247" t="n">
        <v>40.2</v>
      </c>
      <c r="B359" s="248"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48"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48"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48"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48"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48"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48"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48"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48"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48"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48"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48" t="n">
        <f aca="false">MIN(B359:L359)</f>
        <v>0</v>
      </c>
      <c r="N359" s="248" t="n">
        <f aca="false">SUMPRODUCT(($M$7:$M$557&gt;M359)*1)+SUMPRODUCT(($M$7:$M$557=M359)*(ROW($M$7:$M$557)&lt;ROW(M359)))+1</f>
        <v>486</v>
      </c>
      <c r="O359" s="248" t="str">
        <f aca="false">IF(M359&gt;=0.13,"★★★ EXCELLENT",IF(M359&gt;=0.12,"★★  GOOD",IF(M359&gt;=0.07,"★  FAIR",IF(M359&gt;=0.025,"⚠  MARGINAL","✗  AVOID"))))</f>
        <v>✗  AVOID</v>
      </c>
    </row>
    <row r="360" customFormat="false" ht="15" hidden="false" customHeight="true" outlineLevel="0" collapsed="false">
      <c r="A360" s="249" t="n">
        <v>40.3</v>
      </c>
      <c r="B360" s="250"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0"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0"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0"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0"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0"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0"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0"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0"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0"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0"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0" t="n">
        <f aca="false">MIN(B360:L360)</f>
        <v>0</v>
      </c>
      <c r="N360" s="250" t="n">
        <f aca="false">SUMPRODUCT(($M$7:$M$557&gt;M360)*1)+SUMPRODUCT(($M$7:$M$557=M360)*(ROW($M$7:$M$557)&lt;ROW(M360)))+1</f>
        <v>487</v>
      </c>
      <c r="O360" s="250" t="str">
        <f aca="false">IF(M360&gt;=0.13,"★★★ EXCELLENT",IF(M360&gt;=0.12,"★★  GOOD",IF(M360&gt;=0.07,"★  FAIR",IF(M360&gt;=0.025,"⚠  MARGINAL","✗  AVOID"))))</f>
        <v>✗  AVOID</v>
      </c>
    </row>
    <row r="361" customFormat="false" ht="15" hidden="false" customHeight="true" outlineLevel="0" collapsed="false">
      <c r="A361" s="247" t="n">
        <v>40.4</v>
      </c>
      <c r="B361" s="248"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48"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48"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48"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48"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48"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48"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48"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48"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48"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48"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48" t="n">
        <f aca="false">MIN(B361:L361)</f>
        <v>0</v>
      </c>
      <c r="N361" s="248" t="n">
        <f aca="false">SUMPRODUCT(($M$7:$M$557&gt;M361)*1)+SUMPRODUCT(($M$7:$M$557=M361)*(ROW($M$7:$M$557)&lt;ROW(M361)))+1</f>
        <v>488</v>
      </c>
      <c r="O361" s="248" t="str">
        <f aca="false">IF(M361&gt;=0.13,"★★★ EXCELLENT",IF(M361&gt;=0.12,"★★  GOOD",IF(M361&gt;=0.07,"★  FAIR",IF(M361&gt;=0.025,"⚠  MARGINAL","✗  AVOID"))))</f>
        <v>✗  AVOID</v>
      </c>
    </row>
    <row r="362" customFormat="false" ht="15" hidden="false" customHeight="true" outlineLevel="0" collapsed="false">
      <c r="A362" s="249" t="n">
        <v>40.5</v>
      </c>
      <c r="B362" s="250"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0"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0"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0"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0"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0"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0"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0"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0"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0"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0"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0" t="n">
        <f aca="false">MIN(B362:L362)</f>
        <v>0</v>
      </c>
      <c r="N362" s="250" t="n">
        <f aca="false">SUMPRODUCT(($M$7:$M$557&gt;M362)*1)+SUMPRODUCT(($M$7:$M$557=M362)*(ROW($M$7:$M$557)&lt;ROW(M362)))+1</f>
        <v>489</v>
      </c>
      <c r="O362" s="250" t="str">
        <f aca="false">IF(M362&gt;=0.13,"★★★ EXCELLENT",IF(M362&gt;=0.12,"★★  GOOD",IF(M362&gt;=0.07,"★  FAIR",IF(M362&gt;=0.025,"⚠  MARGINAL","✗  AVOID"))))</f>
        <v>✗  AVOID</v>
      </c>
    </row>
    <row r="363" customFormat="false" ht="15" hidden="false" customHeight="true" outlineLevel="0" collapsed="false">
      <c r="A363" s="247" t="n">
        <v>40.6</v>
      </c>
      <c r="B363" s="248"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48"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48"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48"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48"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48"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48"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48"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48"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48"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48"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48" t="n">
        <f aca="false">MIN(B363:L363)</f>
        <v>0</v>
      </c>
      <c r="N363" s="248" t="n">
        <f aca="false">SUMPRODUCT(($M$7:$M$557&gt;M363)*1)+SUMPRODUCT(($M$7:$M$557=M363)*(ROW($M$7:$M$557)&lt;ROW(M363)))+1</f>
        <v>490</v>
      </c>
      <c r="O363" s="248" t="str">
        <f aca="false">IF(M363&gt;=0.13,"★★★ EXCELLENT",IF(M363&gt;=0.12,"★★  GOOD",IF(M363&gt;=0.07,"★  FAIR",IF(M363&gt;=0.025,"⚠  MARGINAL","✗  AVOID"))))</f>
        <v>✗  AVOID</v>
      </c>
    </row>
    <row r="364" customFormat="false" ht="15" hidden="false" customHeight="true" outlineLevel="0" collapsed="false">
      <c r="A364" s="249" t="n">
        <v>40.7</v>
      </c>
      <c r="B364" s="250"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0"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0"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0"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0"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0"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0"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0"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0"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0"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0"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0" t="n">
        <f aca="false">MIN(B364:L364)</f>
        <v>0</v>
      </c>
      <c r="N364" s="250" t="n">
        <f aca="false">SUMPRODUCT(($M$7:$M$557&gt;M364)*1)+SUMPRODUCT(($M$7:$M$557=M364)*(ROW($M$7:$M$557)&lt;ROW(M364)))+1</f>
        <v>491</v>
      </c>
      <c r="O364" s="250" t="str">
        <f aca="false">IF(M364&gt;=0.13,"★★★ EXCELLENT",IF(M364&gt;=0.12,"★★  GOOD",IF(M364&gt;=0.07,"★  FAIR",IF(M364&gt;=0.025,"⚠  MARGINAL","✗  AVOID"))))</f>
        <v>✗  AVOID</v>
      </c>
    </row>
    <row r="365" customFormat="false" ht="15" hidden="false" customHeight="true" outlineLevel="0" collapsed="false">
      <c r="A365" s="247" t="n">
        <v>40.8</v>
      </c>
      <c r="B365" s="248"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48"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48"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48"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48"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48"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48"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48"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48"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48"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48"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48" t="n">
        <f aca="false">MIN(B365:L365)</f>
        <v>0.00421052631578922</v>
      </c>
      <c r="N365" s="248" t="n">
        <f aca="false">SUMPRODUCT(($M$7:$M$557&gt;M365)*1)+SUMPRODUCT(($M$7:$M$557=M365)*(ROW($M$7:$M$557)&lt;ROW(M365)))+1</f>
        <v>369</v>
      </c>
      <c r="O365" s="248" t="str">
        <f aca="false">IF(M365&gt;=0.13,"★★★ EXCELLENT",IF(M365&gt;=0.12,"★★  GOOD",IF(M365&gt;=0.07,"★  FAIR",IF(M365&gt;=0.025,"⚠  MARGINAL","✗  AVOID"))))</f>
        <v>✗  AVOID</v>
      </c>
    </row>
    <row r="366" customFormat="false" ht="15" hidden="false" customHeight="true" outlineLevel="0" collapsed="false">
      <c r="A366" s="249" t="n">
        <v>40.9</v>
      </c>
      <c r="B366" s="250"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0"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0"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0"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0"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0"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0"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0"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0"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0"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0"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0" t="n">
        <f aca="false">MIN(B366:L366)</f>
        <v>0.00912280701754398</v>
      </c>
      <c r="N366" s="250" t="n">
        <f aca="false">SUMPRODUCT(($M$7:$M$557&gt;M366)*1)+SUMPRODUCT(($M$7:$M$557=M366)*(ROW($M$7:$M$557)&lt;ROW(M366)))+1</f>
        <v>356</v>
      </c>
      <c r="O366" s="250" t="str">
        <f aca="false">IF(M366&gt;=0.13,"★★★ EXCELLENT",IF(M366&gt;=0.12,"★★  GOOD",IF(M366&gt;=0.07,"★  FAIR",IF(M366&gt;=0.025,"⚠  MARGINAL","✗  AVOID"))))</f>
        <v>✗  AVOID</v>
      </c>
    </row>
    <row r="367" customFormat="false" ht="15" hidden="false" customHeight="true" outlineLevel="0" collapsed="false">
      <c r="A367" s="247" t="n">
        <v>41</v>
      </c>
      <c r="B367" s="248"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48"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48"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48"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48"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48"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48"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48"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48"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48"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48"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48" t="n">
        <f aca="false">MIN(B367:L367)</f>
        <v>0.0140350877192983</v>
      </c>
      <c r="N367" s="248" t="n">
        <f aca="false">SUMPRODUCT(($M$7:$M$557&gt;M367)*1)+SUMPRODUCT(($M$7:$M$557=M367)*(ROW($M$7:$M$557)&lt;ROW(M367)))+1</f>
        <v>340</v>
      </c>
      <c r="O367" s="248" t="str">
        <f aca="false">IF(M367&gt;=0.13,"★★★ EXCELLENT",IF(M367&gt;=0.12,"★★  GOOD",IF(M367&gt;=0.07,"★  FAIR",IF(M367&gt;=0.025,"⚠  MARGINAL","✗  AVOID"))))</f>
        <v>✗  AVOID</v>
      </c>
    </row>
    <row r="368" customFormat="false" ht="15" hidden="false" customHeight="true" outlineLevel="0" collapsed="false">
      <c r="A368" s="249" t="n">
        <v>41.1</v>
      </c>
      <c r="B368" s="250"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0"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0"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0"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0"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0"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0"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0"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0"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0"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0"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0" t="n">
        <f aca="false">MIN(B368:L368)</f>
        <v>0.0189473684210526</v>
      </c>
      <c r="N368" s="250" t="n">
        <f aca="false">SUMPRODUCT(($M$7:$M$557&gt;M368)*1)+SUMPRODUCT(($M$7:$M$557=M368)*(ROW($M$7:$M$557)&lt;ROW(M368)))+1</f>
        <v>326</v>
      </c>
      <c r="O368" s="250" t="str">
        <f aca="false">IF(M368&gt;=0.13,"★★★ EXCELLENT",IF(M368&gt;=0.12,"★★  GOOD",IF(M368&gt;=0.07,"★  FAIR",IF(M368&gt;=0.025,"⚠  MARGINAL","✗  AVOID"))))</f>
        <v>✗  AVOID</v>
      </c>
    </row>
    <row r="369" customFormat="false" ht="15" hidden="false" customHeight="true" outlineLevel="0" collapsed="false">
      <c r="A369" s="247" t="n">
        <v>41.2</v>
      </c>
      <c r="B369" s="248"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48"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48"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48"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48"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48"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48"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48"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48"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48"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48"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48" t="n">
        <f aca="false">MIN(B369:L369)</f>
        <v>0.0238596491228074</v>
      </c>
      <c r="N369" s="248" t="n">
        <f aca="false">SUMPRODUCT(($M$7:$M$557&gt;M369)*1)+SUMPRODUCT(($M$7:$M$557=M369)*(ROW($M$7:$M$557)&lt;ROW(M369)))+1</f>
        <v>310</v>
      </c>
      <c r="O369" s="248" t="str">
        <f aca="false">IF(M369&gt;=0.13,"★★★ EXCELLENT",IF(M369&gt;=0.12,"★★  GOOD",IF(M369&gt;=0.07,"★  FAIR",IF(M369&gt;=0.025,"⚠  MARGINAL","✗  AVOID"))))</f>
        <v>✗  AVOID</v>
      </c>
    </row>
    <row r="370" customFormat="false" ht="15" hidden="false" customHeight="true" outlineLevel="0" collapsed="false">
      <c r="A370" s="249" t="n">
        <v>41.3</v>
      </c>
      <c r="B370" s="250"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0"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0"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0"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0"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0"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0"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0"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0"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0"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0"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0" t="n">
        <f aca="false">MIN(B370:L370)</f>
        <v>0.0287719298245612</v>
      </c>
      <c r="N370" s="250" t="n">
        <f aca="false">SUMPRODUCT(($M$7:$M$557&gt;M370)*1)+SUMPRODUCT(($M$7:$M$557=M370)*(ROW($M$7:$M$557)&lt;ROW(M370)))+1</f>
        <v>298</v>
      </c>
      <c r="O370" s="250" t="str">
        <f aca="false">IF(M370&gt;=0.13,"★★★ EXCELLENT",IF(M370&gt;=0.12,"★★  GOOD",IF(M370&gt;=0.07,"★  FAIR",IF(M370&gt;=0.025,"⚠  MARGINAL","✗  AVOID"))))</f>
        <v>⚠  MARGINAL</v>
      </c>
    </row>
    <row r="371" customFormat="false" ht="15" hidden="false" customHeight="true" outlineLevel="0" collapsed="false">
      <c r="A371" s="247" t="n">
        <v>41.4</v>
      </c>
      <c r="B371" s="248"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48"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48"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48"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48"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48"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48"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48"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48"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48"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48"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48" t="n">
        <f aca="false">MIN(B371:L371)</f>
        <v>0.033684210526316</v>
      </c>
      <c r="N371" s="248" t="n">
        <f aca="false">SUMPRODUCT(($M$7:$M$557&gt;M371)*1)+SUMPRODUCT(($M$7:$M$557=M371)*(ROW($M$7:$M$557)&lt;ROW(M371)))+1</f>
        <v>281</v>
      </c>
      <c r="O371" s="248" t="str">
        <f aca="false">IF(M371&gt;=0.13,"★★★ EXCELLENT",IF(M371&gt;=0.12,"★★  GOOD",IF(M371&gt;=0.07,"★  FAIR",IF(M371&gt;=0.025,"⚠  MARGINAL","✗  AVOID"))))</f>
        <v>⚠  MARGINAL</v>
      </c>
    </row>
    <row r="372" customFormat="false" ht="15" hidden="false" customHeight="true" outlineLevel="0" collapsed="false">
      <c r="A372" s="249" t="n">
        <v>41.5</v>
      </c>
      <c r="B372" s="250"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0"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0"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0"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0"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0"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0"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0"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0"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0"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0"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0" t="n">
        <f aca="false">MIN(B372:L372)</f>
        <v>0.0385964912280703</v>
      </c>
      <c r="N372" s="250" t="n">
        <f aca="false">SUMPRODUCT(($M$7:$M$557&gt;M372)*1)+SUMPRODUCT(($M$7:$M$557=M372)*(ROW($M$7:$M$557)&lt;ROW(M372)))+1</f>
        <v>268</v>
      </c>
      <c r="O372" s="250" t="str">
        <f aca="false">IF(M372&gt;=0.13,"★★★ EXCELLENT",IF(M372&gt;=0.12,"★★  GOOD",IF(M372&gt;=0.07,"★  FAIR",IF(M372&gt;=0.025,"⚠  MARGINAL","✗  AVOID"))))</f>
        <v>⚠  MARGINAL</v>
      </c>
    </row>
    <row r="373" customFormat="false" ht="15" hidden="false" customHeight="true" outlineLevel="0" collapsed="false">
      <c r="A373" s="247" t="n">
        <v>41.6</v>
      </c>
      <c r="B373" s="248"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48"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48"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48"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48"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48"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48"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48"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48"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48"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48"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48" t="n">
        <f aca="false">MIN(B373:L373)</f>
        <v>0.0435087719298246</v>
      </c>
      <c r="N373" s="248" t="n">
        <f aca="false">SUMPRODUCT(($M$7:$M$557&gt;M373)*1)+SUMPRODUCT(($M$7:$M$557=M373)*(ROW($M$7:$M$557)&lt;ROW(M373)))+1</f>
        <v>251</v>
      </c>
      <c r="O373" s="248" t="str">
        <f aca="false">IF(M373&gt;=0.13,"★★★ EXCELLENT",IF(M373&gt;=0.12,"★★  GOOD",IF(M373&gt;=0.07,"★  FAIR",IF(M373&gt;=0.025,"⚠  MARGINAL","✗  AVOID"))))</f>
        <v>⚠  MARGINAL</v>
      </c>
    </row>
    <row r="374" customFormat="false" ht="15" hidden="false" customHeight="true" outlineLevel="0" collapsed="false">
      <c r="A374" s="249" t="n">
        <v>41.7</v>
      </c>
      <c r="B374" s="250"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0"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0"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0"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0"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0"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0"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0"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0"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0"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0"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0" t="n">
        <f aca="false">MIN(B374:L374)</f>
        <v>0.0484210526315794</v>
      </c>
      <c r="N374" s="250" t="n">
        <f aca="false">SUMPRODUCT(($M$7:$M$557&gt;M374)*1)+SUMPRODUCT(($M$7:$M$557=M374)*(ROW($M$7:$M$557)&lt;ROW(M374)))+1</f>
        <v>238</v>
      </c>
      <c r="O374" s="250" t="str">
        <f aca="false">IF(M374&gt;=0.13,"★★★ EXCELLENT",IF(M374&gt;=0.12,"★★  GOOD",IF(M374&gt;=0.07,"★  FAIR",IF(M374&gt;=0.025,"⚠  MARGINAL","✗  AVOID"))))</f>
        <v>⚠  MARGINAL</v>
      </c>
    </row>
    <row r="375" customFormat="false" ht="15" hidden="false" customHeight="true" outlineLevel="0" collapsed="false">
      <c r="A375" s="247" t="n">
        <v>41.8</v>
      </c>
      <c r="B375" s="248"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48"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48"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48"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48"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48"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48"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48"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48"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48"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48"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48" t="n">
        <f aca="false">MIN(B375:L375)</f>
        <v>0.0533333333333332</v>
      </c>
      <c r="N375" s="248" t="n">
        <f aca="false">SUMPRODUCT(($M$7:$M$557&gt;M375)*1)+SUMPRODUCT(($M$7:$M$557=M375)*(ROW($M$7:$M$557)&lt;ROW(M375)))+1</f>
        <v>222</v>
      </c>
      <c r="O375" s="248" t="str">
        <f aca="false">IF(M375&gt;=0.13,"★★★ EXCELLENT",IF(M375&gt;=0.12,"★★  GOOD",IF(M375&gt;=0.07,"★  FAIR",IF(M375&gt;=0.025,"⚠  MARGINAL","✗  AVOID"))))</f>
        <v>⚠  MARGINAL</v>
      </c>
    </row>
    <row r="376" customFormat="false" ht="15" hidden="false" customHeight="true" outlineLevel="0" collapsed="false">
      <c r="A376" s="249" t="n">
        <v>41.9</v>
      </c>
      <c r="B376" s="250"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0"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0"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0"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0"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0"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0"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0"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0"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0"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0"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0" t="n">
        <f aca="false">MIN(B376:L376)</f>
        <v>0.058245614035088</v>
      </c>
      <c r="N376" s="250" t="n">
        <f aca="false">SUMPRODUCT(($M$7:$M$557&gt;M376)*1)+SUMPRODUCT(($M$7:$M$557=M376)*(ROW($M$7:$M$557)&lt;ROW(M376)))+1</f>
        <v>209</v>
      </c>
      <c r="O376" s="250" t="str">
        <f aca="false">IF(M376&gt;=0.13,"★★★ EXCELLENT",IF(M376&gt;=0.12,"★★  GOOD",IF(M376&gt;=0.07,"★  FAIR",IF(M376&gt;=0.025,"⚠  MARGINAL","✗  AVOID"))))</f>
        <v>⚠  MARGINAL</v>
      </c>
    </row>
    <row r="377" customFormat="false" ht="15" hidden="false" customHeight="true" outlineLevel="0" collapsed="false">
      <c r="A377" s="247" t="n">
        <v>42</v>
      </c>
      <c r="B377" s="248"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48"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48"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48"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48"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48"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48"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48"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48"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48"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48"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48" t="n">
        <f aca="false">MIN(B377:L377)</f>
        <v>0.0631578947368423</v>
      </c>
      <c r="N377" s="248" t="n">
        <f aca="false">SUMPRODUCT(($M$7:$M$557&gt;M377)*1)+SUMPRODUCT(($M$7:$M$557=M377)*(ROW($M$7:$M$557)&lt;ROW(M377)))+1</f>
        <v>192</v>
      </c>
      <c r="O377" s="248" t="str">
        <f aca="false">IF(M377&gt;=0.13,"★★★ EXCELLENT",IF(M377&gt;=0.12,"★★  GOOD",IF(M377&gt;=0.07,"★  FAIR",IF(M377&gt;=0.025,"⚠  MARGINAL","✗  AVOID"))))</f>
        <v>⚠  MARGINAL</v>
      </c>
    </row>
    <row r="378" customFormat="false" ht="15" hidden="false" customHeight="true" outlineLevel="0" collapsed="false">
      <c r="A378" s="249" t="n">
        <v>42.1</v>
      </c>
      <c r="B378" s="250"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0"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0"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0"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0"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0"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0"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0"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0"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0"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0"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0" t="n">
        <f aca="false">MIN(B378:L378)</f>
        <v>0.0680701754385966</v>
      </c>
      <c r="N378" s="250" t="n">
        <f aca="false">SUMPRODUCT(($M$7:$M$557&gt;M378)*1)+SUMPRODUCT(($M$7:$M$557=M378)*(ROW($M$7:$M$557)&lt;ROW(M378)))+1</f>
        <v>179</v>
      </c>
      <c r="O378" s="250" t="str">
        <f aca="false">IF(M378&gt;=0.13,"★★★ EXCELLENT",IF(M378&gt;=0.12,"★★  GOOD",IF(M378&gt;=0.07,"★  FAIR",IF(M378&gt;=0.025,"⚠  MARGINAL","✗  AVOID"))))</f>
        <v>⚠  MARGINAL</v>
      </c>
    </row>
    <row r="379" customFormat="false" ht="15" hidden="false" customHeight="true" outlineLevel="0" collapsed="false">
      <c r="A379" s="247" t="n">
        <v>42.2</v>
      </c>
      <c r="B379" s="248"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48"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48"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48"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48"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48"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48"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48"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48"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48"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48"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48" t="n">
        <f aca="false">MIN(B379:L379)</f>
        <v>0.0729824561403509</v>
      </c>
      <c r="N379" s="248" t="n">
        <f aca="false">SUMPRODUCT(($M$7:$M$557&gt;M379)*1)+SUMPRODUCT(($M$7:$M$557=M379)*(ROW($M$7:$M$557)&lt;ROW(M379)))+1</f>
        <v>163</v>
      </c>
      <c r="O379" s="248" t="str">
        <f aca="false">IF(M379&gt;=0.13,"★★★ EXCELLENT",IF(M379&gt;=0.12,"★★  GOOD",IF(M379&gt;=0.07,"★  FAIR",IF(M379&gt;=0.025,"⚠  MARGINAL","✗  AVOID"))))</f>
        <v>★  FAIR</v>
      </c>
    </row>
    <row r="380" customFormat="false" ht="15" hidden="false" customHeight="true" outlineLevel="0" collapsed="false">
      <c r="A380" s="249" t="n">
        <v>42.3</v>
      </c>
      <c r="B380" s="250"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0"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0"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0"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0"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0"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0"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0"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0"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0"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0"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0" t="n">
        <f aca="false">MIN(B380:L380)</f>
        <v>0.0778947368421052</v>
      </c>
      <c r="N380" s="250" t="n">
        <f aca="false">SUMPRODUCT(($M$7:$M$557&gt;M380)*1)+SUMPRODUCT(($M$7:$M$557=M380)*(ROW($M$7:$M$557)&lt;ROW(M380)))+1</f>
        <v>150</v>
      </c>
      <c r="O380" s="250" t="str">
        <f aca="false">IF(M380&gt;=0.13,"★★★ EXCELLENT",IF(M380&gt;=0.12,"★★  GOOD",IF(M380&gt;=0.07,"★  FAIR",IF(M380&gt;=0.025,"⚠  MARGINAL","✗  AVOID"))))</f>
        <v>★  FAIR</v>
      </c>
    </row>
    <row r="381" customFormat="false" ht="15" hidden="false" customHeight="true" outlineLevel="0" collapsed="false">
      <c r="A381" s="247" t="n">
        <v>42.4</v>
      </c>
      <c r="B381" s="248"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48"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48"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48"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48"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48"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48"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48"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48"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48"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48"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48" t="n">
        <f aca="false">MIN(B381:L381)</f>
        <v>0.0828070175438596</v>
      </c>
      <c r="N381" s="248" t="n">
        <f aca="false">SUMPRODUCT(($M$7:$M$557&gt;M381)*1)+SUMPRODUCT(($M$7:$M$557=M381)*(ROW($M$7:$M$557)&lt;ROW(M381)))+1</f>
        <v>134</v>
      </c>
      <c r="O381" s="248" t="str">
        <f aca="false">IF(M381&gt;=0.13,"★★★ EXCELLENT",IF(M381&gt;=0.12,"★★  GOOD",IF(M381&gt;=0.07,"★  FAIR",IF(M381&gt;=0.025,"⚠  MARGINAL","✗  AVOID"))))</f>
        <v>★  FAIR</v>
      </c>
    </row>
    <row r="382" customFormat="false" ht="15" hidden="false" customHeight="true" outlineLevel="0" collapsed="false">
      <c r="A382" s="249" t="n">
        <v>42.5</v>
      </c>
      <c r="B382" s="250"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0"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0"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0"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0"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0"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0"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0"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0"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0"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0"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0" t="n">
        <f aca="false">MIN(B382:L382)</f>
        <v>0.0877192982456139</v>
      </c>
      <c r="N382" s="250" t="n">
        <f aca="false">SUMPRODUCT(($M$7:$M$557&gt;M382)*1)+SUMPRODUCT(($M$7:$M$557=M382)*(ROW($M$7:$M$557)&lt;ROW(M382)))+1</f>
        <v>120</v>
      </c>
      <c r="O382" s="250" t="str">
        <f aca="false">IF(M382&gt;=0.13,"★★★ EXCELLENT",IF(M382&gt;=0.12,"★★  GOOD",IF(M382&gt;=0.07,"★  FAIR",IF(M382&gt;=0.025,"⚠  MARGINAL","✗  AVOID"))))</f>
        <v>★  FAIR</v>
      </c>
    </row>
    <row r="383" customFormat="false" ht="15" hidden="false" customHeight="true" outlineLevel="0" collapsed="false">
      <c r="A383" s="247" t="n">
        <v>42.6</v>
      </c>
      <c r="B383" s="248"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48"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48"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48"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48"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48"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48"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48"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48"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48"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48"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48" t="n">
        <f aca="false">MIN(B383:L383)</f>
        <v>0.0926315789473682</v>
      </c>
      <c r="N383" s="248" t="n">
        <f aca="false">SUMPRODUCT(($M$7:$M$557&gt;M383)*1)+SUMPRODUCT(($M$7:$M$557=M383)*(ROW($M$7:$M$557)&lt;ROW(M383)))+1</f>
        <v>106</v>
      </c>
      <c r="O383" s="248" t="str">
        <f aca="false">IF(M383&gt;=0.13,"★★★ EXCELLENT",IF(M383&gt;=0.12,"★★  GOOD",IF(M383&gt;=0.07,"★  FAIR",IF(M383&gt;=0.025,"⚠  MARGINAL","✗  AVOID"))))</f>
        <v>★  FAIR</v>
      </c>
    </row>
    <row r="384" customFormat="false" ht="15" hidden="false" customHeight="true" outlineLevel="0" collapsed="false">
      <c r="A384" s="249" t="n">
        <v>42.7</v>
      </c>
      <c r="B384" s="250"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0"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0"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0"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0"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0"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0"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0"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0"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0"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0"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0" t="n">
        <f aca="false">MIN(B384:L384)</f>
        <v>0.0975438596491229</v>
      </c>
      <c r="N384" s="250" t="n">
        <f aca="false">SUMPRODUCT(($M$7:$M$557&gt;M384)*1)+SUMPRODUCT(($M$7:$M$557=M384)*(ROW($M$7:$M$557)&lt;ROW(M384)))+1</f>
        <v>93</v>
      </c>
      <c r="O384" s="250" t="str">
        <f aca="false">IF(M384&gt;=0.13,"★★★ EXCELLENT",IF(M384&gt;=0.12,"★★  GOOD",IF(M384&gt;=0.07,"★  FAIR",IF(M384&gt;=0.025,"⚠  MARGINAL","✗  AVOID"))))</f>
        <v>★  FAIR</v>
      </c>
    </row>
    <row r="385" customFormat="false" ht="15" hidden="false" customHeight="true" outlineLevel="0" collapsed="false">
      <c r="A385" s="247" t="n">
        <v>42.8</v>
      </c>
      <c r="B385" s="248"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48"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48"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48"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48"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48"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48"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48"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48"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48"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48"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48" t="n">
        <f aca="false">MIN(B385:L385)</f>
        <v>0.102456140350877</v>
      </c>
      <c r="N385" s="248" t="n">
        <f aca="false">SUMPRODUCT(($M$7:$M$557&gt;M385)*1)+SUMPRODUCT(($M$7:$M$557=M385)*(ROW($M$7:$M$557)&lt;ROW(M385)))+1</f>
        <v>80</v>
      </c>
      <c r="O385" s="248" t="str">
        <f aca="false">IF(M385&gt;=0.13,"★★★ EXCELLENT",IF(M385&gt;=0.12,"★★  GOOD",IF(M385&gt;=0.07,"★  FAIR",IF(M385&gt;=0.025,"⚠  MARGINAL","✗  AVOID"))))</f>
        <v>★  FAIR</v>
      </c>
    </row>
    <row r="386" customFormat="false" ht="15" hidden="false" customHeight="true" outlineLevel="0" collapsed="false">
      <c r="A386" s="249" t="n">
        <v>42.9</v>
      </c>
      <c r="B386" s="250"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0"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0"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0"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0"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0"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0"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0"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0"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0"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0"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0" t="n">
        <f aca="false">MIN(B386:L386)</f>
        <v>0.107368421052632</v>
      </c>
      <c r="N386" s="250" t="n">
        <f aca="false">SUMPRODUCT(($M$7:$M$557&gt;M386)*1)+SUMPRODUCT(($M$7:$M$557=M386)*(ROW($M$7:$M$557)&lt;ROW(M386)))+1</f>
        <v>68</v>
      </c>
      <c r="O386" s="250" t="str">
        <f aca="false">IF(M386&gt;=0.13,"★★★ EXCELLENT",IF(M386&gt;=0.12,"★★  GOOD",IF(M386&gt;=0.07,"★  FAIR",IF(M386&gt;=0.025,"⚠  MARGINAL","✗  AVOID"))))</f>
        <v>★  FAIR</v>
      </c>
    </row>
    <row r="387" customFormat="false" ht="15" hidden="false" customHeight="true" outlineLevel="0" collapsed="false">
      <c r="A387" s="247" t="n">
        <v>43</v>
      </c>
      <c r="B387" s="248"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48"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48"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48"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48"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48"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48"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48"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48"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48"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48"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48" t="n">
        <f aca="false">MIN(B387:L387)</f>
        <v>0.112280701754386</v>
      </c>
      <c r="N387" s="248" t="n">
        <f aca="false">SUMPRODUCT(($M$7:$M$557&gt;M387)*1)+SUMPRODUCT(($M$7:$M$557=M387)*(ROW($M$7:$M$557)&lt;ROW(M387)))+1</f>
        <v>57</v>
      </c>
      <c r="O387" s="248" t="str">
        <f aca="false">IF(M387&gt;=0.13,"★★★ EXCELLENT",IF(M387&gt;=0.12,"★★  GOOD",IF(M387&gt;=0.07,"★  FAIR",IF(M387&gt;=0.025,"⚠  MARGINAL","✗  AVOID"))))</f>
        <v>★  FAIR</v>
      </c>
    </row>
    <row r="388" customFormat="false" ht="15" hidden="false" customHeight="true" outlineLevel="0" collapsed="false">
      <c r="A388" s="249" t="n">
        <v>43.1</v>
      </c>
      <c r="B388" s="250"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0"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0"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0"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0"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0"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0"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0"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0"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0"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0"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0" t="n">
        <f aca="false">MIN(B388:L388)</f>
        <v>0.11719298245614</v>
      </c>
      <c r="N388" s="250" t="n">
        <f aca="false">SUMPRODUCT(($M$7:$M$557&gt;M388)*1)+SUMPRODUCT(($M$7:$M$557=M388)*(ROW($M$7:$M$557)&lt;ROW(M388)))+1</f>
        <v>45</v>
      </c>
      <c r="O388" s="250" t="str">
        <f aca="false">IF(M388&gt;=0.13,"★★★ EXCELLENT",IF(M388&gt;=0.12,"★★  GOOD",IF(M388&gt;=0.07,"★  FAIR",IF(M388&gt;=0.025,"⚠  MARGINAL","✗  AVOID"))))</f>
        <v>★  FAIR</v>
      </c>
    </row>
    <row r="389" customFormat="false" ht="15" hidden="false" customHeight="true" outlineLevel="0" collapsed="false">
      <c r="A389" s="247" t="n">
        <v>43.2</v>
      </c>
      <c r="B389" s="248"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48"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48"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48"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48"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48"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48"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48"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48"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48"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48"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48" t="n">
        <f aca="false">MIN(B389:L389)</f>
        <v>0.122105263157895</v>
      </c>
      <c r="N389" s="248" t="n">
        <f aca="false">SUMPRODUCT(($M$7:$M$557&gt;M389)*1)+SUMPRODUCT(($M$7:$M$557=M389)*(ROW($M$7:$M$557)&lt;ROW(M389)))+1</f>
        <v>35</v>
      </c>
      <c r="O389" s="248" t="str">
        <f aca="false">IF(M389&gt;=0.13,"★★★ EXCELLENT",IF(M389&gt;=0.12,"★★  GOOD",IF(M389&gt;=0.07,"★  FAIR",IF(M389&gt;=0.025,"⚠  MARGINAL","✗  AVOID"))))</f>
        <v>★★  GOOD</v>
      </c>
    </row>
    <row r="390" customFormat="false" ht="15" hidden="false" customHeight="true" outlineLevel="0" collapsed="false">
      <c r="A390" s="249" t="n">
        <v>43.3</v>
      </c>
      <c r="B390" s="250"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0"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0"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0"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0"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0"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0"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0"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0"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0"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0"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0" t="n">
        <f aca="false">MIN(B390:L390)</f>
        <v>0.127017543859649</v>
      </c>
      <c r="N390" s="250" t="n">
        <f aca="false">SUMPRODUCT(($M$7:$M$557&gt;M390)*1)+SUMPRODUCT(($M$7:$M$557=M390)*(ROW($M$7:$M$557)&lt;ROW(M390)))+1</f>
        <v>26</v>
      </c>
      <c r="O390" s="250" t="str">
        <f aca="false">IF(M390&gt;=0.13,"★★★ EXCELLENT",IF(M390&gt;=0.12,"★★  GOOD",IF(M390&gt;=0.07,"★  FAIR",IF(M390&gt;=0.025,"⚠  MARGINAL","✗  AVOID"))))</f>
        <v>★★  GOOD</v>
      </c>
    </row>
    <row r="391" customFormat="false" ht="15" hidden="false" customHeight="true" outlineLevel="0" collapsed="false">
      <c r="A391" s="247" t="n">
        <v>43.4</v>
      </c>
      <c r="B391" s="248"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48"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48"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48"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48"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48"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48"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48"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48"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48"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48"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48" t="n">
        <f aca="false">MIN(B391:L391)</f>
        <v>0.129543859649123</v>
      </c>
      <c r="N391" s="248" t="n">
        <f aca="false">SUMPRODUCT(($M$7:$M$557&gt;M391)*1)+SUMPRODUCT(($M$7:$M$557=M391)*(ROW($M$7:$M$557)&lt;ROW(M391)))+1</f>
        <v>22</v>
      </c>
      <c r="O391" s="248" t="str">
        <f aca="false">IF(M391&gt;=0.13,"★★★ EXCELLENT",IF(M391&gt;=0.12,"★★  GOOD",IF(M391&gt;=0.07,"★  FAIR",IF(M391&gt;=0.025,"⚠  MARGINAL","✗  AVOID"))))</f>
        <v>★★  GOOD</v>
      </c>
    </row>
    <row r="392" customFormat="false" ht="15" hidden="false" customHeight="true" outlineLevel="0" collapsed="false">
      <c r="A392" s="249" t="n">
        <v>43.5</v>
      </c>
      <c r="B392" s="250"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0"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0"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0"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0"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0"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0"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0"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0"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0"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0"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0" t="n">
        <f aca="false">MIN(B392:L392)</f>
        <v>0.119473684210526</v>
      </c>
      <c r="N392" s="250" t="n">
        <f aca="false">SUMPRODUCT(($M$7:$M$557&gt;M392)*1)+SUMPRODUCT(($M$7:$M$557=M392)*(ROW($M$7:$M$557)&lt;ROW(M392)))+1</f>
        <v>41</v>
      </c>
      <c r="O392" s="250" t="str">
        <f aca="false">IF(M392&gt;=0.13,"★★★ EXCELLENT",IF(M392&gt;=0.12,"★★  GOOD",IF(M392&gt;=0.07,"★  FAIR",IF(M392&gt;=0.025,"⚠  MARGINAL","✗  AVOID"))))</f>
        <v>★  FAIR</v>
      </c>
    </row>
    <row r="393" customFormat="false" ht="15" hidden="false" customHeight="true" outlineLevel="0" collapsed="false">
      <c r="A393" s="247" t="n">
        <v>43.6</v>
      </c>
      <c r="B393" s="248"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48"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48"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48"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48"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48"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48"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48"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48"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48"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48"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48" t="n">
        <f aca="false">MIN(B393:L393)</f>
        <v>0.10940350877193</v>
      </c>
      <c r="N393" s="248" t="n">
        <f aca="false">SUMPRODUCT(($M$7:$M$557&gt;M393)*1)+SUMPRODUCT(($M$7:$M$557=M393)*(ROW($M$7:$M$557)&lt;ROW(M393)))+1</f>
        <v>64</v>
      </c>
      <c r="O393" s="248" t="str">
        <f aca="false">IF(M393&gt;=0.13,"★★★ EXCELLENT",IF(M393&gt;=0.12,"★★  GOOD",IF(M393&gt;=0.07,"★  FAIR",IF(M393&gt;=0.025,"⚠  MARGINAL","✗  AVOID"))))</f>
        <v>★  FAIR</v>
      </c>
    </row>
    <row r="394" customFormat="false" ht="15" hidden="false" customHeight="true" outlineLevel="0" collapsed="false">
      <c r="A394" s="249" t="n">
        <v>43.7</v>
      </c>
      <c r="B394" s="250"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0"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0"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0"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0"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0"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0"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0"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0"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0"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0"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0" t="n">
        <f aca="false">MIN(B394:L394)</f>
        <v>0.0993333333333331</v>
      </c>
      <c r="N394" s="250" t="n">
        <f aca="false">SUMPRODUCT(($M$7:$M$557&gt;M394)*1)+SUMPRODUCT(($M$7:$M$557=M394)*(ROW($M$7:$M$557)&lt;ROW(M394)))+1</f>
        <v>88</v>
      </c>
      <c r="O394" s="250" t="str">
        <f aca="false">IF(M394&gt;=0.13,"★★★ EXCELLENT",IF(M394&gt;=0.12,"★★  GOOD",IF(M394&gt;=0.07,"★  FAIR",IF(M394&gt;=0.025,"⚠  MARGINAL","✗  AVOID"))))</f>
        <v>★  FAIR</v>
      </c>
    </row>
    <row r="395" customFormat="false" ht="15" hidden="false" customHeight="true" outlineLevel="0" collapsed="false">
      <c r="A395" s="247" t="n">
        <v>43.8</v>
      </c>
      <c r="B395" s="248"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48"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48"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48"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48"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48"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48"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48"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48"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48"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48"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48" t="n">
        <f aca="false">MIN(B395:L395)</f>
        <v>0.0892631578947372</v>
      </c>
      <c r="N395" s="248" t="n">
        <f aca="false">SUMPRODUCT(($M$7:$M$557&gt;M395)*1)+SUMPRODUCT(($M$7:$M$557=M395)*(ROW($M$7:$M$557)&lt;ROW(M395)))+1</f>
        <v>115</v>
      </c>
      <c r="O395" s="248" t="str">
        <f aca="false">IF(M395&gt;=0.13,"★★★ EXCELLENT",IF(M395&gt;=0.12,"★★  GOOD",IF(M395&gt;=0.07,"★  FAIR",IF(M395&gt;=0.025,"⚠  MARGINAL","✗  AVOID"))))</f>
        <v>★  FAIR</v>
      </c>
    </row>
    <row r="396" customFormat="false" ht="15" hidden="false" customHeight="true" outlineLevel="0" collapsed="false">
      <c r="A396" s="249" t="n">
        <v>43.9</v>
      </c>
      <c r="B396" s="250"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0"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0"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0"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0"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0"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0"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0"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0"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0"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0"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0" t="n">
        <f aca="false">MIN(B396:L396)</f>
        <v>0.0791929824561413</v>
      </c>
      <c r="N396" s="250" t="n">
        <f aca="false">SUMPRODUCT(($M$7:$M$557&gt;M396)*1)+SUMPRODUCT(($M$7:$M$557=M396)*(ROW($M$7:$M$557)&lt;ROW(M396)))+1</f>
        <v>145</v>
      </c>
      <c r="O396" s="250" t="str">
        <f aca="false">IF(M396&gt;=0.13,"★★★ EXCELLENT",IF(M396&gt;=0.12,"★★  GOOD",IF(M396&gt;=0.07,"★  FAIR",IF(M396&gt;=0.025,"⚠  MARGINAL","✗  AVOID"))))</f>
        <v>★  FAIR</v>
      </c>
    </row>
    <row r="397" customFormat="false" ht="15" hidden="false" customHeight="true" outlineLevel="0" collapsed="false">
      <c r="A397" s="247" t="n">
        <v>44</v>
      </c>
      <c r="B397" s="248"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48"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48"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48"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48"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48"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48"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48"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48"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48"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48"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48" t="n">
        <f aca="false">MIN(B397:L397)</f>
        <v>0.0691228070175436</v>
      </c>
      <c r="N397" s="248" t="n">
        <f aca="false">SUMPRODUCT(($M$7:$M$557&gt;M397)*1)+SUMPRODUCT(($M$7:$M$557=M397)*(ROW($M$7:$M$557)&lt;ROW(M397)))+1</f>
        <v>175</v>
      </c>
      <c r="O397" s="248" t="str">
        <f aca="false">IF(M397&gt;=0.13,"★★★ EXCELLENT",IF(M397&gt;=0.12,"★★  GOOD",IF(M397&gt;=0.07,"★  FAIR",IF(M397&gt;=0.025,"⚠  MARGINAL","✗  AVOID"))))</f>
        <v>⚠  MARGINAL</v>
      </c>
    </row>
    <row r="398" customFormat="false" ht="15" hidden="false" customHeight="true" outlineLevel="0" collapsed="false">
      <c r="A398" s="249" t="n">
        <v>44.1</v>
      </c>
      <c r="B398" s="250"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0"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0"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0"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0"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0"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0"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0"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0"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0"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0"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0" t="n">
        <f aca="false">MIN(B398:L398)</f>
        <v>0.0590526315789468</v>
      </c>
      <c r="N398" s="250" t="n">
        <f aca="false">SUMPRODUCT(($M$7:$M$557&gt;M398)*1)+SUMPRODUCT(($M$7:$M$557=M398)*(ROW($M$7:$M$557)&lt;ROW(M398)))+1</f>
        <v>206</v>
      </c>
      <c r="O398" s="250" t="str">
        <f aca="false">IF(M398&gt;=0.13,"★★★ EXCELLENT",IF(M398&gt;=0.12,"★★  GOOD",IF(M398&gt;=0.07,"★  FAIR",IF(M398&gt;=0.025,"⚠  MARGINAL","✗  AVOID"))))</f>
        <v>⚠  MARGINAL</v>
      </c>
    </row>
    <row r="399" customFormat="false" ht="15" hidden="false" customHeight="true" outlineLevel="0" collapsed="false">
      <c r="A399" s="247" t="n">
        <v>44.2</v>
      </c>
      <c r="B399" s="248"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48"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48"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48"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48"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48"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48"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48"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48"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48"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48"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48" t="n">
        <f aca="false">MIN(B399:L399)</f>
        <v>0.0489824561403509</v>
      </c>
      <c r="N399" s="248" t="n">
        <f aca="false">SUMPRODUCT(($M$7:$M$557&gt;M399)*1)+SUMPRODUCT(($M$7:$M$557=M399)*(ROW($M$7:$M$557)&lt;ROW(M399)))+1</f>
        <v>236</v>
      </c>
      <c r="O399" s="248" t="str">
        <f aca="false">IF(M399&gt;=0.13,"★★★ EXCELLENT",IF(M399&gt;=0.12,"★★  GOOD",IF(M399&gt;=0.07,"★  FAIR",IF(M399&gt;=0.025,"⚠  MARGINAL","✗  AVOID"))))</f>
        <v>⚠  MARGINAL</v>
      </c>
    </row>
    <row r="400" customFormat="false" ht="15" hidden="false" customHeight="true" outlineLevel="0" collapsed="false">
      <c r="A400" s="249" t="n">
        <v>44.3</v>
      </c>
      <c r="B400" s="250"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0"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0"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0"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0"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0"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0"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0"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0"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0"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0"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0" t="n">
        <f aca="false">MIN(B400:L400)</f>
        <v>0.038912280701755</v>
      </c>
      <c r="N400" s="250" t="n">
        <f aca="false">SUMPRODUCT(($M$7:$M$557&gt;M400)*1)+SUMPRODUCT(($M$7:$M$557=M400)*(ROW($M$7:$M$557)&lt;ROW(M400)))+1</f>
        <v>267</v>
      </c>
      <c r="O400" s="250" t="str">
        <f aca="false">IF(M400&gt;=0.13,"★★★ EXCELLENT",IF(M400&gt;=0.12,"★★  GOOD",IF(M400&gt;=0.07,"★  FAIR",IF(M400&gt;=0.025,"⚠  MARGINAL","✗  AVOID"))))</f>
        <v>⚠  MARGINAL</v>
      </c>
    </row>
    <row r="401" customFormat="false" ht="15" hidden="false" customHeight="true" outlineLevel="0" collapsed="false">
      <c r="A401" s="247" t="n">
        <v>44.4</v>
      </c>
      <c r="B401" s="248"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48"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48"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48"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48"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48"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48"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48"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48"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48"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48"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48" t="n">
        <f aca="false">MIN(B401:L401)</f>
        <v>0.0288421052631582</v>
      </c>
      <c r="N401" s="248" t="n">
        <f aca="false">SUMPRODUCT(($M$7:$M$557&gt;M401)*1)+SUMPRODUCT(($M$7:$M$557=M401)*(ROW($M$7:$M$557)&lt;ROW(M401)))+1</f>
        <v>296</v>
      </c>
      <c r="O401" s="248" t="str">
        <f aca="false">IF(M401&gt;=0.13,"★★★ EXCELLENT",IF(M401&gt;=0.12,"★★  GOOD",IF(M401&gt;=0.07,"★  FAIR",IF(M401&gt;=0.025,"⚠  MARGINAL","✗  AVOID"))))</f>
        <v>⚠  MARGINAL</v>
      </c>
    </row>
    <row r="402" customFormat="false" ht="15" hidden="false" customHeight="true" outlineLevel="0" collapsed="false">
      <c r="A402" s="249" t="n">
        <v>44.5</v>
      </c>
      <c r="B402" s="250"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0"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0"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0"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0"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0"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0"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0"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0"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0"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0"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0" t="n">
        <f aca="false">MIN(B402:L402)</f>
        <v>0.0187719298245614</v>
      </c>
      <c r="N402" s="250" t="n">
        <f aca="false">SUMPRODUCT(($M$7:$M$557&gt;M402)*1)+SUMPRODUCT(($M$7:$M$557=M402)*(ROW($M$7:$M$557)&lt;ROW(M402)))+1</f>
        <v>327</v>
      </c>
      <c r="O402" s="250" t="str">
        <f aca="false">IF(M402&gt;=0.13,"★★★ EXCELLENT",IF(M402&gt;=0.12,"★★  GOOD",IF(M402&gt;=0.07,"★  FAIR",IF(M402&gt;=0.025,"⚠  MARGINAL","✗  AVOID"))))</f>
        <v>✗  AVOID</v>
      </c>
    </row>
    <row r="403" customFormat="false" ht="15" hidden="false" customHeight="true" outlineLevel="0" collapsed="false">
      <c r="A403" s="247" t="n">
        <v>44.6</v>
      </c>
      <c r="B403" s="248"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48"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48"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48"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48"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48"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48"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48"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48"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48"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48"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48" t="n">
        <f aca="false">MIN(B403:L403)</f>
        <v>0.00870175438596466</v>
      </c>
      <c r="N403" s="248" t="n">
        <f aca="false">SUMPRODUCT(($M$7:$M$557&gt;M403)*1)+SUMPRODUCT(($M$7:$M$557=M403)*(ROW($M$7:$M$557)&lt;ROW(M403)))+1</f>
        <v>357</v>
      </c>
      <c r="O403" s="248" t="str">
        <f aca="false">IF(M403&gt;=0.13,"★★★ EXCELLENT",IF(M403&gt;=0.12,"★★  GOOD",IF(M403&gt;=0.07,"★  FAIR",IF(M403&gt;=0.025,"⚠  MARGINAL","✗  AVOID"))))</f>
        <v>✗  AVOID</v>
      </c>
    </row>
    <row r="404" customFormat="false" ht="15" hidden="false" customHeight="true" outlineLevel="0" collapsed="false">
      <c r="A404" s="249" t="n">
        <v>44.7</v>
      </c>
      <c r="B404" s="250"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0"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0"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0"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0"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0"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0"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0"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0"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0"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0"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0" t="n">
        <f aca="false">MIN(B404:L404)</f>
        <v>0</v>
      </c>
      <c r="N404" s="250" t="n">
        <f aca="false">SUMPRODUCT(($M$7:$M$557&gt;M404)*1)+SUMPRODUCT(($M$7:$M$557=M404)*(ROW($M$7:$M$557)&lt;ROW(M404)))+1</f>
        <v>492</v>
      </c>
      <c r="O404" s="250" t="str">
        <f aca="false">IF(M404&gt;=0.13,"★★★ EXCELLENT",IF(M404&gt;=0.12,"★★  GOOD",IF(M404&gt;=0.07,"★  FAIR",IF(M404&gt;=0.025,"⚠  MARGINAL","✗  AVOID"))))</f>
        <v>✗  AVOID</v>
      </c>
    </row>
    <row r="405" customFormat="false" ht="15" hidden="false" customHeight="true" outlineLevel="0" collapsed="false">
      <c r="A405" s="247" t="n">
        <v>44.8</v>
      </c>
      <c r="B405" s="248"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48"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48"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48"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48"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48"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48"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48"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48"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48"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48"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48" t="n">
        <f aca="false">MIN(B405:L405)</f>
        <v>0</v>
      </c>
      <c r="N405" s="248" t="n">
        <f aca="false">SUMPRODUCT(($M$7:$M$557&gt;M405)*1)+SUMPRODUCT(($M$7:$M$557=M405)*(ROW($M$7:$M$557)&lt;ROW(M405)))+1</f>
        <v>493</v>
      </c>
      <c r="O405" s="248" t="str">
        <f aca="false">IF(M405&gt;=0.13,"★★★ EXCELLENT",IF(M405&gt;=0.12,"★★  GOOD",IF(M405&gt;=0.07,"★  FAIR",IF(M405&gt;=0.025,"⚠  MARGINAL","✗  AVOID"))))</f>
        <v>✗  AVOID</v>
      </c>
    </row>
    <row r="406" customFormat="false" ht="15" hidden="false" customHeight="true" outlineLevel="0" collapsed="false">
      <c r="A406" s="249" t="n">
        <v>44.9</v>
      </c>
      <c r="B406" s="250"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0"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0"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0"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0"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0"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0"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0"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0"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0"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0"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0" t="n">
        <f aca="false">MIN(B406:L406)</f>
        <v>0</v>
      </c>
      <c r="N406" s="250" t="n">
        <f aca="false">SUMPRODUCT(($M$7:$M$557&gt;M406)*1)+SUMPRODUCT(($M$7:$M$557=M406)*(ROW($M$7:$M$557)&lt;ROW(M406)))+1</f>
        <v>494</v>
      </c>
      <c r="O406" s="250" t="str">
        <f aca="false">IF(M406&gt;=0.13,"★★★ EXCELLENT",IF(M406&gt;=0.12,"★★  GOOD",IF(M406&gt;=0.07,"★  FAIR",IF(M406&gt;=0.025,"⚠  MARGINAL","✗  AVOID"))))</f>
        <v>✗  AVOID</v>
      </c>
    </row>
    <row r="407" customFormat="false" ht="15" hidden="false" customHeight="true" outlineLevel="0" collapsed="false">
      <c r="A407" s="247" t="n">
        <v>45</v>
      </c>
      <c r="B407" s="248"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48"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48"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48"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48"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48"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48"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48"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48"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48"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48"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48" t="n">
        <f aca="false">MIN(B407:L407)</f>
        <v>0</v>
      </c>
      <c r="N407" s="248" t="n">
        <f aca="false">SUMPRODUCT(($M$7:$M$557&gt;M407)*1)+SUMPRODUCT(($M$7:$M$557=M407)*(ROW($M$7:$M$557)&lt;ROW(M407)))+1</f>
        <v>495</v>
      </c>
      <c r="O407" s="248" t="str">
        <f aca="false">IF(M407&gt;=0.13,"★★★ EXCELLENT",IF(M407&gt;=0.12,"★★  GOOD",IF(M407&gt;=0.07,"★  FAIR",IF(M407&gt;=0.025,"⚠  MARGINAL","✗  AVOID"))))</f>
        <v>✗  AVOID</v>
      </c>
    </row>
    <row r="408" customFormat="false" ht="15" hidden="false" customHeight="true" outlineLevel="0" collapsed="false">
      <c r="A408" s="249" t="n">
        <v>45.1</v>
      </c>
      <c r="B408" s="250"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0"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0"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0"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0"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0"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0"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0"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0"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0"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0"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0" t="n">
        <f aca="false">MIN(B408:L408)</f>
        <v>0</v>
      </c>
      <c r="N408" s="250" t="n">
        <f aca="false">SUMPRODUCT(($M$7:$M$557&gt;M408)*1)+SUMPRODUCT(($M$7:$M$557=M408)*(ROW($M$7:$M$557)&lt;ROW(M408)))+1</f>
        <v>496</v>
      </c>
      <c r="O408" s="250" t="str">
        <f aca="false">IF(M408&gt;=0.13,"★★★ EXCELLENT",IF(M408&gt;=0.12,"★★  GOOD",IF(M408&gt;=0.07,"★  FAIR",IF(M408&gt;=0.025,"⚠  MARGINAL","✗  AVOID"))))</f>
        <v>✗  AVOID</v>
      </c>
    </row>
    <row r="409" customFormat="false" ht="15" hidden="false" customHeight="true" outlineLevel="0" collapsed="false">
      <c r="A409" s="247" t="n">
        <v>45.2</v>
      </c>
      <c r="B409" s="248"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48"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48"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48"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48"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48"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48"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48"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48"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48"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48"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48" t="n">
        <f aca="false">MIN(B409:L409)</f>
        <v>0</v>
      </c>
      <c r="N409" s="248" t="n">
        <f aca="false">SUMPRODUCT(($M$7:$M$557&gt;M409)*1)+SUMPRODUCT(($M$7:$M$557=M409)*(ROW($M$7:$M$557)&lt;ROW(M409)))+1</f>
        <v>497</v>
      </c>
      <c r="O409" s="248" t="str">
        <f aca="false">IF(M409&gt;=0.13,"★★★ EXCELLENT",IF(M409&gt;=0.12,"★★  GOOD",IF(M409&gt;=0.07,"★  FAIR",IF(M409&gt;=0.025,"⚠  MARGINAL","✗  AVOID"))))</f>
        <v>✗  AVOID</v>
      </c>
    </row>
    <row r="410" customFormat="false" ht="15" hidden="false" customHeight="true" outlineLevel="0" collapsed="false">
      <c r="A410" s="249" t="n">
        <v>45.3</v>
      </c>
      <c r="B410" s="250"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0"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0"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0"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0"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0"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0"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0"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0"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0"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0"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0" t="n">
        <f aca="false">MIN(B410:L410)</f>
        <v>0</v>
      </c>
      <c r="N410" s="250" t="n">
        <f aca="false">SUMPRODUCT(($M$7:$M$557&gt;M410)*1)+SUMPRODUCT(($M$7:$M$557=M410)*(ROW($M$7:$M$557)&lt;ROW(M410)))+1</f>
        <v>498</v>
      </c>
      <c r="O410" s="250" t="str">
        <f aca="false">IF(M410&gt;=0.13,"★★★ EXCELLENT",IF(M410&gt;=0.12,"★★  GOOD",IF(M410&gt;=0.07,"★  FAIR",IF(M410&gt;=0.025,"⚠  MARGINAL","✗  AVOID"))))</f>
        <v>✗  AVOID</v>
      </c>
    </row>
    <row r="411" customFormat="false" ht="15" hidden="false" customHeight="true" outlineLevel="0" collapsed="false">
      <c r="A411" s="247" t="n">
        <v>45.4</v>
      </c>
      <c r="B411" s="248"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48"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48"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48"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48"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48"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48"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48"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48"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48"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48"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48" t="n">
        <f aca="false">MIN(B411:L411)</f>
        <v>0</v>
      </c>
      <c r="N411" s="248" t="n">
        <f aca="false">SUMPRODUCT(($M$7:$M$557&gt;M411)*1)+SUMPRODUCT(($M$7:$M$557=M411)*(ROW($M$7:$M$557)&lt;ROW(M411)))+1</f>
        <v>499</v>
      </c>
      <c r="O411" s="248" t="str">
        <f aca="false">IF(M411&gt;=0.13,"★★★ EXCELLENT",IF(M411&gt;=0.12,"★★  GOOD",IF(M411&gt;=0.07,"★  FAIR",IF(M411&gt;=0.025,"⚠  MARGINAL","✗  AVOID"))))</f>
        <v>✗  AVOID</v>
      </c>
    </row>
    <row r="412" customFormat="false" ht="15" hidden="false" customHeight="true" outlineLevel="0" collapsed="false">
      <c r="A412" s="249" t="n">
        <v>45.5</v>
      </c>
      <c r="B412" s="250"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0"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0"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0"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0"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0"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0"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0"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0"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0"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0"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0" t="n">
        <f aca="false">MIN(B412:L412)</f>
        <v>0</v>
      </c>
      <c r="N412" s="250" t="n">
        <f aca="false">SUMPRODUCT(($M$7:$M$557&gt;M412)*1)+SUMPRODUCT(($M$7:$M$557=M412)*(ROW($M$7:$M$557)&lt;ROW(M412)))+1</f>
        <v>500</v>
      </c>
      <c r="O412" s="250" t="str">
        <f aca="false">IF(M412&gt;=0.13,"★★★ EXCELLENT",IF(M412&gt;=0.12,"★★  GOOD",IF(M412&gt;=0.07,"★  FAIR",IF(M412&gt;=0.025,"⚠  MARGINAL","✗  AVOID"))))</f>
        <v>✗  AVOID</v>
      </c>
    </row>
    <row r="413" customFormat="false" ht="15" hidden="false" customHeight="true" outlineLevel="0" collapsed="false">
      <c r="A413" s="247" t="n">
        <v>45.6</v>
      </c>
      <c r="B413" s="248"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48"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48"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48"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48"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48"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48"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48"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48"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48"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48"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48" t="n">
        <f aca="false">MIN(B413:L413)</f>
        <v>0</v>
      </c>
      <c r="N413" s="248" t="n">
        <f aca="false">SUMPRODUCT(($M$7:$M$557&gt;M413)*1)+SUMPRODUCT(($M$7:$M$557=M413)*(ROW($M$7:$M$557)&lt;ROW(M413)))+1</f>
        <v>501</v>
      </c>
      <c r="O413" s="248" t="str">
        <f aca="false">IF(M413&gt;=0.13,"★★★ EXCELLENT",IF(M413&gt;=0.12,"★★  GOOD",IF(M413&gt;=0.07,"★  FAIR",IF(M413&gt;=0.025,"⚠  MARGINAL","✗  AVOID"))))</f>
        <v>✗  AVOID</v>
      </c>
    </row>
    <row r="414" customFormat="false" ht="15" hidden="false" customHeight="true" outlineLevel="0" collapsed="false">
      <c r="A414" s="249" t="n">
        <v>45.7</v>
      </c>
      <c r="B414" s="250"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0"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0"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0"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0"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0"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0"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0"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0"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0"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0"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0" t="n">
        <f aca="false">MIN(B414:L414)</f>
        <v>0</v>
      </c>
      <c r="N414" s="250" t="n">
        <f aca="false">SUMPRODUCT(($M$7:$M$557&gt;M414)*1)+SUMPRODUCT(($M$7:$M$557=M414)*(ROW($M$7:$M$557)&lt;ROW(M414)))+1</f>
        <v>502</v>
      </c>
      <c r="O414" s="250" t="str">
        <f aca="false">IF(M414&gt;=0.13,"★★★ EXCELLENT",IF(M414&gt;=0.12,"★★  GOOD",IF(M414&gt;=0.07,"★  FAIR",IF(M414&gt;=0.025,"⚠  MARGINAL","✗  AVOID"))))</f>
        <v>✗  AVOID</v>
      </c>
    </row>
    <row r="415" customFormat="false" ht="15" hidden="false" customHeight="true" outlineLevel="0" collapsed="false">
      <c r="A415" s="247" t="n">
        <v>45.8</v>
      </c>
      <c r="B415" s="248"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48"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48"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48"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48"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48"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48"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48"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48"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48"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48"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48" t="n">
        <f aca="false">MIN(B415:L415)</f>
        <v>0</v>
      </c>
      <c r="N415" s="248" t="n">
        <f aca="false">SUMPRODUCT(($M$7:$M$557&gt;M415)*1)+SUMPRODUCT(($M$7:$M$557=M415)*(ROW($M$7:$M$557)&lt;ROW(M415)))+1</f>
        <v>503</v>
      </c>
      <c r="O415" s="248" t="str">
        <f aca="false">IF(M415&gt;=0.13,"★★★ EXCELLENT",IF(M415&gt;=0.12,"★★  GOOD",IF(M415&gt;=0.07,"★  FAIR",IF(M415&gt;=0.025,"⚠  MARGINAL","✗  AVOID"))))</f>
        <v>✗  AVOID</v>
      </c>
    </row>
    <row r="416" customFormat="false" ht="15" hidden="false" customHeight="true" outlineLevel="0" collapsed="false">
      <c r="A416" s="249" t="n">
        <v>45.9</v>
      </c>
      <c r="B416" s="250"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0"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0"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0"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0"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0"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0"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0"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0"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0"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0"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0" t="n">
        <f aca="false">MIN(B416:L416)</f>
        <v>0.0094736842105263</v>
      </c>
      <c r="N416" s="250" t="n">
        <f aca="false">SUMPRODUCT(($M$7:$M$557&gt;M416)*1)+SUMPRODUCT(($M$7:$M$557=M416)*(ROW($M$7:$M$557)&lt;ROW(M416)))+1</f>
        <v>354</v>
      </c>
      <c r="O416" s="250" t="str">
        <f aca="false">IF(M416&gt;=0.13,"★★★ EXCELLENT",IF(M416&gt;=0.12,"★★  GOOD",IF(M416&gt;=0.07,"★  FAIR",IF(M416&gt;=0.025,"⚠  MARGINAL","✗  AVOID"))))</f>
        <v>✗  AVOID</v>
      </c>
    </row>
    <row r="417" customFormat="false" ht="15" hidden="false" customHeight="true" outlineLevel="0" collapsed="false">
      <c r="A417" s="247" t="n">
        <v>46</v>
      </c>
      <c r="B417" s="248"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48"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48"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48"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48"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48"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48"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48"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48"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48"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48"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48" t="n">
        <f aca="false">MIN(B417:L417)</f>
        <v>0.0192982456140349</v>
      </c>
      <c r="N417" s="248" t="n">
        <f aca="false">SUMPRODUCT(($M$7:$M$557&gt;M417)*1)+SUMPRODUCT(($M$7:$M$557=M417)*(ROW($M$7:$M$557)&lt;ROW(M417)))+1</f>
        <v>325</v>
      </c>
      <c r="O417" s="248" t="str">
        <f aca="false">IF(M417&gt;=0.13,"★★★ EXCELLENT",IF(M417&gt;=0.12,"★★  GOOD",IF(M417&gt;=0.07,"★  FAIR",IF(M417&gt;=0.025,"⚠  MARGINAL","✗  AVOID"))))</f>
        <v>✗  AVOID</v>
      </c>
    </row>
    <row r="418" customFormat="false" ht="15" hidden="false" customHeight="true" outlineLevel="0" collapsed="false">
      <c r="A418" s="249" t="n">
        <v>46.1</v>
      </c>
      <c r="B418" s="250"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0"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0"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0"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0"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0"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0"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0"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0"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0"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0"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0" t="n">
        <f aca="false">MIN(B418:L418)</f>
        <v>0.0291228070175436</v>
      </c>
      <c r="N418" s="250" t="n">
        <f aca="false">SUMPRODUCT(($M$7:$M$557&gt;M418)*1)+SUMPRODUCT(($M$7:$M$557=M418)*(ROW($M$7:$M$557)&lt;ROW(M418)))+1</f>
        <v>295</v>
      </c>
      <c r="O418" s="250" t="str">
        <f aca="false">IF(M418&gt;=0.13,"★★★ EXCELLENT",IF(M418&gt;=0.12,"★★  GOOD",IF(M418&gt;=0.07,"★  FAIR",IF(M418&gt;=0.025,"⚠  MARGINAL","✗  AVOID"))))</f>
        <v>⚠  MARGINAL</v>
      </c>
    </row>
    <row r="419" customFormat="false" ht="15" hidden="false" customHeight="true" outlineLevel="0" collapsed="false">
      <c r="A419" s="247" t="n">
        <v>46.2</v>
      </c>
      <c r="B419" s="248"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48"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48"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48"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48"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48"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48"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48"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48"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48"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48"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48" t="n">
        <f aca="false">MIN(B419:L419)</f>
        <v>0.0389473684210531</v>
      </c>
      <c r="N419" s="248" t="n">
        <f aca="false">SUMPRODUCT(($M$7:$M$557&gt;M419)*1)+SUMPRODUCT(($M$7:$M$557=M419)*(ROW($M$7:$M$557)&lt;ROW(M419)))+1</f>
        <v>266</v>
      </c>
      <c r="O419" s="248" t="str">
        <f aca="false">IF(M419&gt;=0.13,"★★★ EXCELLENT",IF(M419&gt;=0.12,"★★  GOOD",IF(M419&gt;=0.07,"★  FAIR",IF(M419&gt;=0.025,"⚠  MARGINAL","✗  AVOID"))))</f>
        <v>⚠  MARGINAL</v>
      </c>
    </row>
    <row r="420" customFormat="false" ht="15" hidden="false" customHeight="true" outlineLevel="0" collapsed="false">
      <c r="A420" s="249" t="n">
        <v>46.3</v>
      </c>
      <c r="B420" s="250"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0"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0"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0"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0"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0"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0"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0"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0"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0"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0"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0" t="n">
        <f aca="false">MIN(B420:L420)</f>
        <v>0.0487719298245608</v>
      </c>
      <c r="N420" s="250" t="n">
        <f aca="false">SUMPRODUCT(($M$7:$M$557&gt;M420)*1)+SUMPRODUCT(($M$7:$M$557=M420)*(ROW($M$7:$M$557)&lt;ROW(M420)))+1</f>
        <v>237</v>
      </c>
      <c r="O420" s="250" t="str">
        <f aca="false">IF(M420&gt;=0.13,"★★★ EXCELLENT",IF(M420&gt;=0.12,"★★  GOOD",IF(M420&gt;=0.07,"★  FAIR",IF(M420&gt;=0.025,"⚠  MARGINAL","✗  AVOID"))))</f>
        <v>⚠  MARGINAL</v>
      </c>
    </row>
    <row r="421" customFormat="false" ht="15" hidden="false" customHeight="true" outlineLevel="0" collapsed="false">
      <c r="A421" s="247" t="n">
        <v>46.4</v>
      </c>
      <c r="B421" s="248"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48"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48"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48"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48"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48"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48"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48"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48"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48"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48"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48" t="n">
        <f aca="false">MIN(B421:L421)</f>
        <v>0.0585964912280703</v>
      </c>
      <c r="N421" s="248" t="n">
        <f aca="false">SUMPRODUCT(($M$7:$M$557&gt;M421)*1)+SUMPRODUCT(($M$7:$M$557=M421)*(ROW($M$7:$M$557)&lt;ROW(M421)))+1</f>
        <v>207</v>
      </c>
      <c r="O421" s="248" t="str">
        <f aca="false">IF(M421&gt;=0.13,"★★★ EXCELLENT",IF(M421&gt;=0.12,"★★  GOOD",IF(M421&gt;=0.07,"★  FAIR",IF(M421&gt;=0.025,"⚠  MARGINAL","✗  AVOID"))))</f>
        <v>⚠  MARGINAL</v>
      </c>
    </row>
    <row r="422" customFormat="false" ht="15" hidden="false" customHeight="true" outlineLevel="0" collapsed="false">
      <c r="A422" s="249" t="n">
        <v>46.5</v>
      </c>
      <c r="B422" s="250"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0"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0"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0"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0"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0"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0"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0"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0"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0"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0"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0" t="n">
        <f aca="false">MIN(B422:L422)</f>
        <v>0.0684210526315789</v>
      </c>
      <c r="N422" s="250" t="n">
        <f aca="false">SUMPRODUCT(($M$7:$M$557&gt;M422)*1)+SUMPRODUCT(($M$7:$M$557=M422)*(ROW($M$7:$M$557)&lt;ROW(M422)))+1</f>
        <v>178</v>
      </c>
      <c r="O422" s="250" t="str">
        <f aca="false">IF(M422&gt;=0.13,"★★★ EXCELLENT",IF(M422&gt;=0.12,"★★  GOOD",IF(M422&gt;=0.07,"★  FAIR",IF(M422&gt;=0.025,"⚠  MARGINAL","✗  AVOID"))))</f>
        <v>⚠  MARGINAL</v>
      </c>
    </row>
    <row r="423" customFormat="false" ht="15" hidden="false" customHeight="true" outlineLevel="0" collapsed="false">
      <c r="A423" s="247" t="n">
        <v>46.6</v>
      </c>
      <c r="B423" s="248"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48"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48"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48"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48"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48"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48"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48"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48"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48"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48"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48" t="n">
        <f aca="false">MIN(B423:L423)</f>
        <v>0.0782456140350876</v>
      </c>
      <c r="N423" s="248" t="n">
        <f aca="false">SUMPRODUCT(($M$7:$M$557&gt;M423)*1)+SUMPRODUCT(($M$7:$M$557=M423)*(ROW($M$7:$M$557)&lt;ROW(M423)))+1</f>
        <v>148</v>
      </c>
      <c r="O423" s="248" t="str">
        <f aca="false">IF(M423&gt;=0.13,"★★★ EXCELLENT",IF(M423&gt;=0.12,"★★  GOOD",IF(M423&gt;=0.07,"★  FAIR",IF(M423&gt;=0.025,"⚠  MARGINAL","✗  AVOID"))))</f>
        <v>★  FAIR</v>
      </c>
    </row>
    <row r="424" customFormat="false" ht="15" hidden="false" customHeight="true" outlineLevel="0" collapsed="false">
      <c r="A424" s="249" t="n">
        <v>46.7</v>
      </c>
      <c r="B424" s="250"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0"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0"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0"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0"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0"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0"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0"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0"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0"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0"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0" t="n">
        <f aca="false">MIN(B424:L424)</f>
        <v>0.0880701754385971</v>
      </c>
      <c r="N424" s="250" t="n">
        <f aca="false">SUMPRODUCT(($M$7:$M$557&gt;M424)*1)+SUMPRODUCT(($M$7:$M$557=M424)*(ROW($M$7:$M$557)&lt;ROW(M424)))+1</f>
        <v>119</v>
      </c>
      <c r="O424" s="250" t="str">
        <f aca="false">IF(M424&gt;=0.13,"★★★ EXCELLENT",IF(M424&gt;=0.12,"★★  GOOD",IF(M424&gt;=0.07,"★  FAIR",IF(M424&gt;=0.025,"⚠  MARGINAL","✗  AVOID"))))</f>
        <v>★  FAIR</v>
      </c>
    </row>
    <row r="425" customFormat="false" ht="15" hidden="false" customHeight="true" outlineLevel="0" collapsed="false">
      <c r="A425" s="247" t="n">
        <v>46.8</v>
      </c>
      <c r="B425" s="248"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48"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48"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48"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48"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48"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48"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48"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48"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48"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48"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48" t="n">
        <f aca="false">MIN(B425:L425)</f>
        <v>0.0978947368421048</v>
      </c>
      <c r="N425" s="248" t="n">
        <f aca="false">SUMPRODUCT(($M$7:$M$557&gt;M425)*1)+SUMPRODUCT(($M$7:$M$557=M425)*(ROW($M$7:$M$557)&lt;ROW(M425)))+1</f>
        <v>92</v>
      </c>
      <c r="O425" s="248" t="str">
        <f aca="false">IF(M425&gt;=0.13,"★★★ EXCELLENT",IF(M425&gt;=0.12,"★★  GOOD",IF(M425&gt;=0.07,"★  FAIR",IF(M425&gt;=0.025,"⚠  MARGINAL","✗  AVOID"))))</f>
        <v>★  FAIR</v>
      </c>
    </row>
    <row r="426" customFormat="false" ht="15" hidden="false" customHeight="true" outlineLevel="0" collapsed="false">
      <c r="A426" s="249" t="n">
        <v>46.9</v>
      </c>
      <c r="B426" s="250"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0"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0"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0"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0"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0"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0"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0"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0"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0"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0"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0" t="n">
        <f aca="false">MIN(B426:L426)</f>
        <v>0.0974035087719298</v>
      </c>
      <c r="N426" s="250" t="n">
        <f aca="false">SUMPRODUCT(($M$7:$M$557&gt;M426)*1)+SUMPRODUCT(($M$7:$M$557=M426)*(ROW($M$7:$M$557)&lt;ROW(M426)))+1</f>
        <v>94</v>
      </c>
      <c r="O426" s="250" t="str">
        <f aca="false">IF(M426&gt;=0.13,"★★★ EXCELLENT",IF(M426&gt;=0.12,"★★  GOOD",IF(M426&gt;=0.07,"★  FAIR",IF(M426&gt;=0.025,"⚠  MARGINAL","✗  AVOID"))))</f>
        <v>★  FAIR</v>
      </c>
    </row>
    <row r="427" customFormat="false" ht="15" hidden="false" customHeight="true" outlineLevel="0" collapsed="false">
      <c r="A427" s="247" t="n">
        <v>47</v>
      </c>
      <c r="B427" s="248"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48"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48"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48"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48"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48"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48"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48"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48"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48"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48"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48" t="n">
        <f aca="false">MIN(B427:L427)</f>
        <v>0.0922807017543863</v>
      </c>
      <c r="N427" s="248" t="n">
        <f aca="false">SUMPRODUCT(($M$7:$M$557&gt;M427)*1)+SUMPRODUCT(($M$7:$M$557=M427)*(ROW($M$7:$M$557)&lt;ROW(M427)))+1</f>
        <v>108</v>
      </c>
      <c r="O427" s="248" t="str">
        <f aca="false">IF(M427&gt;=0.13,"★★★ EXCELLENT",IF(M427&gt;=0.12,"★★  GOOD",IF(M427&gt;=0.07,"★  FAIR",IF(M427&gt;=0.025,"⚠  MARGINAL","✗  AVOID"))))</f>
        <v>★  FAIR</v>
      </c>
    </row>
    <row r="428" customFormat="false" ht="15" hidden="false" customHeight="true" outlineLevel="0" collapsed="false">
      <c r="A428" s="249" t="n">
        <v>47.1</v>
      </c>
      <c r="B428" s="250"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0"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0"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0"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0"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0"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0"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0"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0"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0"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0"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0" t="n">
        <f aca="false">MIN(B428:L428)</f>
        <v>0.0871578947368423</v>
      </c>
      <c r="N428" s="250" t="n">
        <f aca="false">SUMPRODUCT(($M$7:$M$557&gt;M428)*1)+SUMPRODUCT(($M$7:$M$557=M428)*(ROW($M$7:$M$557)&lt;ROW(M428)))+1</f>
        <v>121</v>
      </c>
      <c r="O428" s="250" t="str">
        <f aca="false">IF(M428&gt;=0.13,"★★★ EXCELLENT",IF(M428&gt;=0.12,"★★  GOOD",IF(M428&gt;=0.07,"★  FAIR",IF(M428&gt;=0.025,"⚠  MARGINAL","✗  AVOID"))))</f>
        <v>★  FAIR</v>
      </c>
    </row>
    <row r="429" customFormat="false" ht="15" hidden="false" customHeight="true" outlineLevel="0" collapsed="false">
      <c r="A429" s="247" t="n">
        <v>47.2</v>
      </c>
      <c r="B429" s="248"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48"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48"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48"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48"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48"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48"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48"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48"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48"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48"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48" t="n">
        <f aca="false">MIN(B429:L429)</f>
        <v>0.0820350877192984</v>
      </c>
      <c r="N429" s="248" t="n">
        <f aca="false">SUMPRODUCT(($M$7:$M$557&gt;M429)*1)+SUMPRODUCT(($M$7:$M$557=M429)*(ROW($M$7:$M$557)&lt;ROW(M429)))+1</f>
        <v>136</v>
      </c>
      <c r="O429" s="248" t="str">
        <f aca="false">IF(M429&gt;=0.13,"★★★ EXCELLENT",IF(M429&gt;=0.12,"★★  GOOD",IF(M429&gt;=0.07,"★  FAIR",IF(M429&gt;=0.025,"⚠  MARGINAL","✗  AVOID"))))</f>
        <v>★  FAIR</v>
      </c>
    </row>
    <row r="430" customFormat="false" ht="15" hidden="false" customHeight="true" outlineLevel="0" collapsed="false">
      <c r="A430" s="249" t="n">
        <v>47.3</v>
      </c>
      <c r="B430" s="250"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0"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0"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0"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0"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0"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0"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0"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0"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0"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0"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0" t="n">
        <f aca="false">MIN(B430:L430)</f>
        <v>0.0769122807017548</v>
      </c>
      <c r="N430" s="250" t="n">
        <f aca="false">SUMPRODUCT(($M$7:$M$557&gt;M430)*1)+SUMPRODUCT(($M$7:$M$557=M430)*(ROW($M$7:$M$557)&lt;ROW(M430)))+1</f>
        <v>151</v>
      </c>
      <c r="O430" s="250" t="str">
        <f aca="false">IF(M430&gt;=0.13,"★★★ EXCELLENT",IF(M430&gt;=0.12,"★★  GOOD",IF(M430&gt;=0.07,"★  FAIR",IF(M430&gt;=0.025,"⚠  MARGINAL","✗  AVOID"))))</f>
        <v>★  FAIR</v>
      </c>
    </row>
    <row r="431" customFormat="false" ht="15" hidden="false" customHeight="true" outlineLevel="0" collapsed="false">
      <c r="A431" s="247" t="n">
        <v>47.4</v>
      </c>
      <c r="B431" s="248"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48"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48"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48"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48"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48"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48"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48"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48"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48"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48"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48" t="n">
        <f aca="false">MIN(B431:L431)</f>
        <v>0.0717894736842109</v>
      </c>
      <c r="N431" s="248" t="n">
        <f aca="false">SUMPRODUCT(($M$7:$M$557&gt;M431)*1)+SUMPRODUCT(($M$7:$M$557=M431)*(ROW($M$7:$M$557)&lt;ROW(M431)))+1</f>
        <v>168</v>
      </c>
      <c r="O431" s="248" t="str">
        <f aca="false">IF(M431&gt;=0.13,"★★★ EXCELLENT",IF(M431&gt;=0.12,"★★  GOOD",IF(M431&gt;=0.07,"★  FAIR",IF(M431&gt;=0.025,"⚠  MARGINAL","✗  AVOID"))))</f>
        <v>★  FAIR</v>
      </c>
    </row>
    <row r="432" customFormat="false" ht="15" hidden="false" customHeight="true" outlineLevel="0" collapsed="false">
      <c r="A432" s="249" t="n">
        <v>47.5</v>
      </c>
      <c r="B432" s="250"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0"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0"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0"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0"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0"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0"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0"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0"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0"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0"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0" t="n">
        <f aca="false">MIN(B432:L432)</f>
        <v>0.0666666666666669</v>
      </c>
      <c r="N432" s="250" t="n">
        <f aca="false">SUMPRODUCT(($M$7:$M$557&gt;M432)*1)+SUMPRODUCT(($M$7:$M$557=M432)*(ROW($M$7:$M$557)&lt;ROW(M432)))+1</f>
        <v>182</v>
      </c>
      <c r="O432" s="250" t="str">
        <f aca="false">IF(M432&gt;=0.13,"★★★ EXCELLENT",IF(M432&gt;=0.12,"★★  GOOD",IF(M432&gt;=0.07,"★  FAIR",IF(M432&gt;=0.025,"⚠  MARGINAL","✗  AVOID"))))</f>
        <v>⚠  MARGINAL</v>
      </c>
    </row>
    <row r="433" customFormat="false" ht="15" hidden="false" customHeight="true" outlineLevel="0" collapsed="false">
      <c r="A433" s="247" t="n">
        <v>47.6</v>
      </c>
      <c r="B433" s="248"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48"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48"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48"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48"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48"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48"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48"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48"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48"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48"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48" t="n">
        <f aca="false">MIN(B433:L433)</f>
        <v>0.0615438596491229</v>
      </c>
      <c r="N433" s="248" t="n">
        <f aca="false">SUMPRODUCT(($M$7:$M$557&gt;M433)*1)+SUMPRODUCT(($M$7:$M$557=M433)*(ROW($M$7:$M$557)&lt;ROW(M433)))+1</f>
        <v>198</v>
      </c>
      <c r="O433" s="248" t="str">
        <f aca="false">IF(M433&gt;=0.13,"★★★ EXCELLENT",IF(M433&gt;=0.12,"★★  GOOD",IF(M433&gt;=0.07,"★  FAIR",IF(M433&gt;=0.025,"⚠  MARGINAL","✗  AVOID"))))</f>
        <v>⚠  MARGINAL</v>
      </c>
    </row>
    <row r="434" customFormat="false" ht="15" hidden="false" customHeight="true" outlineLevel="0" collapsed="false">
      <c r="A434" s="249" t="n">
        <v>47.7</v>
      </c>
      <c r="B434" s="250"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0"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0"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0"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0"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0"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0"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0"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0"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0"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0"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0" t="n">
        <f aca="false">MIN(B434:L434)</f>
        <v>0.0564210526315785</v>
      </c>
      <c r="N434" s="250" t="n">
        <f aca="false">SUMPRODUCT(($M$7:$M$557&gt;M434)*1)+SUMPRODUCT(($M$7:$M$557=M434)*(ROW($M$7:$M$557)&lt;ROW(M434)))+1</f>
        <v>213</v>
      </c>
      <c r="O434" s="250" t="str">
        <f aca="false">IF(M434&gt;=0.13,"★★★ EXCELLENT",IF(M434&gt;=0.12,"★★  GOOD",IF(M434&gt;=0.07,"★  FAIR",IF(M434&gt;=0.025,"⚠  MARGINAL","✗  AVOID"))))</f>
        <v>⚠  MARGINAL</v>
      </c>
    </row>
    <row r="435" customFormat="false" ht="15" hidden="false" customHeight="true" outlineLevel="0" collapsed="false">
      <c r="A435" s="247" t="n">
        <v>47.8</v>
      </c>
      <c r="B435" s="248"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48"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48"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48"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48"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48"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48"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48"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48"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48"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48"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48" t="n">
        <f aca="false">MIN(B435:L435)</f>
        <v>0.051298245614035</v>
      </c>
      <c r="N435" s="248" t="n">
        <f aca="false">SUMPRODUCT(($M$7:$M$557&gt;M435)*1)+SUMPRODUCT(($M$7:$M$557=M435)*(ROW($M$7:$M$557)&lt;ROW(M435)))+1</f>
        <v>228</v>
      </c>
      <c r="O435" s="248" t="str">
        <f aca="false">IF(M435&gt;=0.13,"★★★ EXCELLENT",IF(M435&gt;=0.12,"★★  GOOD",IF(M435&gt;=0.07,"★  FAIR",IF(M435&gt;=0.025,"⚠  MARGINAL","✗  AVOID"))))</f>
        <v>⚠  MARGINAL</v>
      </c>
    </row>
    <row r="436" customFormat="false" ht="15" hidden="false" customHeight="true" outlineLevel="0" collapsed="false">
      <c r="A436" s="249" t="n">
        <v>47.9</v>
      </c>
      <c r="B436" s="250"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0"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0"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0"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0"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0"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0"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0"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0"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0"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0"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0" t="n">
        <f aca="false">MIN(B436:L436)</f>
        <v>0.0461754385964914</v>
      </c>
      <c r="N436" s="250" t="n">
        <f aca="false">SUMPRODUCT(($M$7:$M$557&gt;M436)*1)+SUMPRODUCT(($M$7:$M$557=M436)*(ROW($M$7:$M$557)&lt;ROW(M436)))+1</f>
        <v>244</v>
      </c>
      <c r="O436" s="250" t="str">
        <f aca="false">IF(M436&gt;=0.13,"★★★ EXCELLENT",IF(M436&gt;=0.12,"★★  GOOD",IF(M436&gt;=0.07,"★  FAIR",IF(M436&gt;=0.025,"⚠  MARGINAL","✗  AVOID"))))</f>
        <v>⚠  MARGINAL</v>
      </c>
    </row>
    <row r="437" customFormat="false" ht="15" hidden="false" customHeight="true" outlineLevel="0" collapsed="false">
      <c r="A437" s="247" t="n">
        <v>48</v>
      </c>
      <c r="B437" s="248"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48"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48"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48"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48"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48"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48"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48"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48"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48"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48"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48" t="n">
        <f aca="false">MIN(B437:L437)</f>
        <v>0.0410526315789475</v>
      </c>
      <c r="N437" s="248" t="n">
        <f aca="false">SUMPRODUCT(($M$7:$M$557&gt;M437)*1)+SUMPRODUCT(($M$7:$M$557=M437)*(ROW($M$7:$M$557)&lt;ROW(M437)))+1</f>
        <v>260</v>
      </c>
      <c r="O437" s="248" t="str">
        <f aca="false">IF(M437&gt;=0.13,"★★★ EXCELLENT",IF(M437&gt;=0.12,"★★  GOOD",IF(M437&gt;=0.07,"★  FAIR",IF(M437&gt;=0.025,"⚠  MARGINAL","✗  AVOID"))))</f>
        <v>⚠  MARGINAL</v>
      </c>
    </row>
    <row r="438" customFormat="false" ht="15" hidden="false" customHeight="true" outlineLevel="0" collapsed="false">
      <c r="A438" s="249" t="n">
        <v>48.1</v>
      </c>
      <c r="B438" s="250"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0"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0"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0"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0"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0"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0"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0"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0"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0"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0"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0" t="n">
        <f aca="false">MIN(B438:L438)</f>
        <v>0.0359298245614035</v>
      </c>
      <c r="N438" s="250" t="n">
        <f aca="false">SUMPRODUCT(($M$7:$M$557&gt;M438)*1)+SUMPRODUCT(($M$7:$M$557=M438)*(ROW($M$7:$M$557)&lt;ROW(M438)))+1</f>
        <v>274</v>
      </c>
      <c r="O438" s="250" t="str">
        <f aca="false">IF(M438&gt;=0.13,"★★★ EXCELLENT",IF(M438&gt;=0.12,"★★  GOOD",IF(M438&gt;=0.07,"★  FAIR",IF(M438&gt;=0.025,"⚠  MARGINAL","✗  AVOID"))))</f>
        <v>⚠  MARGINAL</v>
      </c>
    </row>
    <row r="439" customFormat="false" ht="15" hidden="false" customHeight="true" outlineLevel="0" collapsed="false">
      <c r="A439" s="247" t="n">
        <v>48.2</v>
      </c>
      <c r="B439" s="248"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48"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48"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48"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48"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48"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48"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48"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48"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48"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48"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48" t="n">
        <f aca="false">MIN(B439:L439)</f>
        <v>0.0308070175438595</v>
      </c>
      <c r="N439" s="248" t="n">
        <f aca="false">SUMPRODUCT(($M$7:$M$557&gt;M439)*1)+SUMPRODUCT(($M$7:$M$557=M439)*(ROW($M$7:$M$557)&lt;ROW(M439)))+1</f>
        <v>290</v>
      </c>
      <c r="O439" s="248" t="str">
        <f aca="false">IF(M439&gt;=0.13,"★★★ EXCELLENT",IF(M439&gt;=0.12,"★★  GOOD",IF(M439&gt;=0.07,"★  FAIR",IF(M439&gt;=0.025,"⚠  MARGINAL","✗  AVOID"))))</f>
        <v>⚠  MARGINAL</v>
      </c>
    </row>
    <row r="440" customFormat="false" ht="15" hidden="false" customHeight="true" outlineLevel="0" collapsed="false">
      <c r="A440" s="249" t="n">
        <v>48.3</v>
      </c>
      <c r="B440" s="250"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0"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0"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0"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0"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0"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0"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0"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0"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0"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0"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0" t="n">
        <f aca="false">MIN(B440:L440)</f>
        <v>0.025684210526316</v>
      </c>
      <c r="N440" s="250" t="n">
        <f aca="false">SUMPRODUCT(($M$7:$M$557&gt;M440)*1)+SUMPRODUCT(($M$7:$M$557=M440)*(ROW($M$7:$M$557)&lt;ROW(M440)))+1</f>
        <v>305</v>
      </c>
      <c r="O440" s="250" t="str">
        <f aca="false">IF(M440&gt;=0.13,"★★★ EXCELLENT",IF(M440&gt;=0.12,"★★  GOOD",IF(M440&gt;=0.07,"★  FAIR",IF(M440&gt;=0.025,"⚠  MARGINAL","✗  AVOID"))))</f>
        <v>⚠  MARGINAL</v>
      </c>
    </row>
    <row r="441" customFormat="false" ht="15" hidden="false" customHeight="true" outlineLevel="0" collapsed="false">
      <c r="A441" s="247" t="n">
        <v>48.4</v>
      </c>
      <c r="B441" s="248"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48"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48"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48"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48"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48"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48"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48"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48"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48"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48"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48" t="n">
        <f aca="false">MIN(B441:L441)</f>
        <v>0.020561403508772</v>
      </c>
      <c r="N441" s="248" t="n">
        <f aca="false">SUMPRODUCT(($M$7:$M$557&gt;M441)*1)+SUMPRODUCT(($M$7:$M$557=M441)*(ROW($M$7:$M$557)&lt;ROW(M441)))+1</f>
        <v>321</v>
      </c>
      <c r="O441" s="248" t="str">
        <f aca="false">IF(M441&gt;=0.13,"★★★ EXCELLENT",IF(M441&gt;=0.12,"★★  GOOD",IF(M441&gt;=0.07,"★  FAIR",IF(M441&gt;=0.025,"⚠  MARGINAL","✗  AVOID"))))</f>
        <v>✗  AVOID</v>
      </c>
    </row>
    <row r="442" customFormat="false" ht="15" hidden="false" customHeight="true" outlineLevel="0" collapsed="false">
      <c r="A442" s="249" t="n">
        <v>48.5</v>
      </c>
      <c r="B442" s="250"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0"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0"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0"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0"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0"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0"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0"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0"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0"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0"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0" t="n">
        <f aca="false">MIN(B442:L442)</f>
        <v>0.015438596491228</v>
      </c>
      <c r="N442" s="250" t="n">
        <f aca="false">SUMPRODUCT(($M$7:$M$557&gt;M442)*1)+SUMPRODUCT(($M$7:$M$557=M442)*(ROW($M$7:$M$557)&lt;ROW(M442)))+1</f>
        <v>336</v>
      </c>
      <c r="O442" s="250" t="str">
        <f aca="false">IF(M442&gt;=0.13,"★★★ EXCELLENT",IF(M442&gt;=0.12,"★★  GOOD",IF(M442&gt;=0.07,"★  FAIR",IF(M442&gt;=0.025,"⚠  MARGINAL","✗  AVOID"))))</f>
        <v>✗  AVOID</v>
      </c>
    </row>
    <row r="443" customFormat="false" ht="15" hidden="false" customHeight="true" outlineLevel="0" collapsed="false">
      <c r="A443" s="247" t="n">
        <v>48.6</v>
      </c>
      <c r="B443" s="248"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48"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48"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48"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48"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48"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48"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48"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48"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48"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48"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48" t="n">
        <f aca="false">MIN(B443:L443)</f>
        <v>0.0103157894736841</v>
      </c>
      <c r="N443" s="248" t="n">
        <f aca="false">SUMPRODUCT(($M$7:$M$557&gt;M443)*1)+SUMPRODUCT(($M$7:$M$557=M443)*(ROW($M$7:$M$557)&lt;ROW(M443)))+1</f>
        <v>351</v>
      </c>
      <c r="O443" s="248" t="str">
        <f aca="false">IF(M443&gt;=0.13,"★★★ EXCELLENT",IF(M443&gt;=0.12,"★★  GOOD",IF(M443&gt;=0.07,"★  FAIR",IF(M443&gt;=0.025,"⚠  MARGINAL","✗  AVOID"))))</f>
        <v>✗  AVOID</v>
      </c>
    </row>
    <row r="444" customFormat="false" ht="15" hidden="false" customHeight="true" outlineLevel="0" collapsed="false">
      <c r="A444" s="249" t="n">
        <v>48.7</v>
      </c>
      <c r="B444" s="250"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0"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0"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0"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0"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0"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0"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0"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0"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0"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0"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0" t="n">
        <f aca="false">MIN(B444:L444)</f>
        <v>0.00519298245614053</v>
      </c>
      <c r="N444" s="250" t="n">
        <f aca="false">SUMPRODUCT(($M$7:$M$557&gt;M444)*1)+SUMPRODUCT(($M$7:$M$557=M444)*(ROW($M$7:$M$557)&lt;ROW(M444)))+1</f>
        <v>368</v>
      </c>
      <c r="O444" s="250" t="str">
        <f aca="false">IF(M444&gt;=0.13,"★★★ EXCELLENT",IF(M444&gt;=0.12,"★★  GOOD",IF(M444&gt;=0.07,"★  FAIR",IF(M444&gt;=0.025,"⚠  MARGINAL","✗  AVOID"))))</f>
        <v>✗  AVOID</v>
      </c>
    </row>
    <row r="445" customFormat="false" ht="15" hidden="false" customHeight="true" outlineLevel="0" collapsed="false">
      <c r="A445" s="247" t="n">
        <v>48.8</v>
      </c>
      <c r="B445" s="248"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48"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48"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48"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48"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48"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48"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48"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48"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48"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48"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48" t="n">
        <f aca="false">MIN(B445:L445)</f>
        <v>7.01754385969977E-005</v>
      </c>
      <c r="N445" s="248" t="n">
        <f aca="false">SUMPRODUCT(($M$7:$M$557&gt;M445)*1)+SUMPRODUCT(($M$7:$M$557=M445)*(ROW($M$7:$M$557)&lt;ROW(M445)))+1</f>
        <v>382</v>
      </c>
      <c r="O445" s="248" t="str">
        <f aca="false">IF(M445&gt;=0.13,"★★★ EXCELLENT",IF(M445&gt;=0.12,"★★  GOOD",IF(M445&gt;=0.07,"★  FAIR",IF(M445&gt;=0.025,"⚠  MARGINAL","✗  AVOID"))))</f>
        <v>✗  AVOID</v>
      </c>
    </row>
    <row r="446" customFormat="false" ht="15" hidden="false" customHeight="true" outlineLevel="0" collapsed="false">
      <c r="A446" s="249" t="n">
        <v>48.9</v>
      </c>
      <c r="B446" s="250"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0"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0"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0"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0"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0"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0"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0"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0"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0"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0"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0" t="n">
        <f aca="false">MIN(B446:L446)</f>
        <v>0</v>
      </c>
      <c r="N446" s="250" t="n">
        <f aca="false">SUMPRODUCT(($M$7:$M$557&gt;M446)*1)+SUMPRODUCT(($M$7:$M$557=M446)*(ROW($M$7:$M$557)&lt;ROW(M446)))+1</f>
        <v>504</v>
      </c>
      <c r="O446" s="250" t="str">
        <f aca="false">IF(M446&gt;=0.13,"★★★ EXCELLENT",IF(M446&gt;=0.12,"★★  GOOD",IF(M446&gt;=0.07,"★  FAIR",IF(M446&gt;=0.025,"⚠  MARGINAL","✗  AVOID"))))</f>
        <v>✗  AVOID</v>
      </c>
    </row>
    <row r="447" customFormat="false" ht="15" hidden="false" customHeight="true" outlineLevel="0" collapsed="false">
      <c r="A447" s="247" t="n">
        <v>49</v>
      </c>
      <c r="B447" s="248"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48"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48"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48"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48"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48"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48"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48"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48"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48"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48"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48" t="n">
        <f aca="false">MIN(B447:L447)</f>
        <v>0</v>
      </c>
      <c r="N447" s="248" t="n">
        <f aca="false">SUMPRODUCT(($M$7:$M$557&gt;M447)*1)+SUMPRODUCT(($M$7:$M$557=M447)*(ROW($M$7:$M$557)&lt;ROW(M447)))+1</f>
        <v>505</v>
      </c>
      <c r="O447" s="248" t="str">
        <f aca="false">IF(M447&gt;=0.13,"★★★ EXCELLENT",IF(M447&gt;=0.12,"★★  GOOD",IF(M447&gt;=0.07,"★  FAIR",IF(M447&gt;=0.025,"⚠  MARGINAL","✗  AVOID"))))</f>
        <v>✗  AVOID</v>
      </c>
    </row>
    <row r="448" customFormat="false" ht="15" hidden="false" customHeight="true" outlineLevel="0" collapsed="false">
      <c r="A448" s="249" t="n">
        <v>49.1</v>
      </c>
      <c r="B448" s="250"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0"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0"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0"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0"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0"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0"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0"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0"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0"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0"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0" t="n">
        <f aca="false">MIN(B448:L448)</f>
        <v>0</v>
      </c>
      <c r="N448" s="250" t="n">
        <f aca="false">SUMPRODUCT(($M$7:$M$557&gt;M448)*1)+SUMPRODUCT(($M$7:$M$557=M448)*(ROW($M$7:$M$557)&lt;ROW(M448)))+1</f>
        <v>506</v>
      </c>
      <c r="O448" s="250" t="str">
        <f aca="false">IF(M448&gt;=0.13,"★★★ EXCELLENT",IF(M448&gt;=0.12,"★★  GOOD",IF(M448&gt;=0.07,"★  FAIR",IF(M448&gt;=0.025,"⚠  MARGINAL","✗  AVOID"))))</f>
        <v>✗  AVOID</v>
      </c>
    </row>
    <row r="449" customFormat="false" ht="15" hidden="false" customHeight="true" outlineLevel="0" collapsed="false">
      <c r="A449" s="247" t="n">
        <v>49.2</v>
      </c>
      <c r="B449" s="248"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48"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48"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48"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48"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48"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48"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48"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48"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48"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48"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48" t="n">
        <f aca="false">MIN(B449:L449)</f>
        <v>0</v>
      </c>
      <c r="N449" s="248" t="n">
        <f aca="false">SUMPRODUCT(($M$7:$M$557&gt;M449)*1)+SUMPRODUCT(($M$7:$M$557=M449)*(ROW($M$7:$M$557)&lt;ROW(M449)))+1</f>
        <v>507</v>
      </c>
      <c r="O449" s="248" t="str">
        <f aca="false">IF(M449&gt;=0.13,"★★★ EXCELLENT",IF(M449&gt;=0.12,"★★  GOOD",IF(M449&gt;=0.07,"★  FAIR",IF(M449&gt;=0.025,"⚠  MARGINAL","✗  AVOID"))))</f>
        <v>✗  AVOID</v>
      </c>
    </row>
    <row r="450" customFormat="false" ht="15" hidden="false" customHeight="true" outlineLevel="0" collapsed="false">
      <c r="A450" s="249" t="n">
        <v>49.3</v>
      </c>
      <c r="B450" s="250"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0"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0"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0"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0"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0"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0"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0"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0"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0"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0"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0" t="n">
        <f aca="false">MIN(B450:L450)</f>
        <v>0</v>
      </c>
      <c r="N450" s="250" t="n">
        <f aca="false">SUMPRODUCT(($M$7:$M$557&gt;M450)*1)+SUMPRODUCT(($M$7:$M$557=M450)*(ROW($M$7:$M$557)&lt;ROW(M450)))+1</f>
        <v>508</v>
      </c>
      <c r="O450" s="250" t="str">
        <f aca="false">IF(M450&gt;=0.13,"★★★ EXCELLENT",IF(M450&gt;=0.12,"★★  GOOD",IF(M450&gt;=0.07,"★  FAIR",IF(M450&gt;=0.025,"⚠  MARGINAL","✗  AVOID"))))</f>
        <v>✗  AVOID</v>
      </c>
    </row>
    <row r="451" customFormat="false" ht="15" hidden="false" customHeight="true" outlineLevel="0" collapsed="false">
      <c r="A451" s="247" t="n">
        <v>49.4</v>
      </c>
      <c r="B451" s="248"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48"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48"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48"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48"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48"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48"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48"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48"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48"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48"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48" t="n">
        <f aca="false">MIN(B451:L451)</f>
        <v>0</v>
      </c>
      <c r="N451" s="248" t="n">
        <f aca="false">SUMPRODUCT(($M$7:$M$557&gt;M451)*1)+SUMPRODUCT(($M$7:$M$557=M451)*(ROW($M$7:$M$557)&lt;ROW(M451)))+1</f>
        <v>509</v>
      </c>
      <c r="O451" s="248" t="str">
        <f aca="false">IF(M451&gt;=0.13,"★★★ EXCELLENT",IF(M451&gt;=0.12,"★★  GOOD",IF(M451&gt;=0.07,"★  FAIR",IF(M451&gt;=0.025,"⚠  MARGINAL","✗  AVOID"))))</f>
        <v>✗  AVOID</v>
      </c>
    </row>
    <row r="452" customFormat="false" ht="15" hidden="false" customHeight="true" outlineLevel="0" collapsed="false">
      <c r="A452" s="249" t="n">
        <v>49.5</v>
      </c>
      <c r="B452" s="250"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0"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0"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0"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0"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0"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0"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0"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0"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0"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0"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0" t="n">
        <f aca="false">MIN(B452:L452)</f>
        <v>0</v>
      </c>
      <c r="N452" s="250" t="n">
        <f aca="false">SUMPRODUCT(($M$7:$M$557&gt;M452)*1)+SUMPRODUCT(($M$7:$M$557=M452)*(ROW($M$7:$M$557)&lt;ROW(M452)))+1</f>
        <v>510</v>
      </c>
      <c r="O452" s="250" t="str">
        <f aca="false">IF(M452&gt;=0.13,"★★★ EXCELLENT",IF(M452&gt;=0.12,"★★  GOOD",IF(M452&gt;=0.07,"★  FAIR",IF(M452&gt;=0.025,"⚠  MARGINAL","✗  AVOID"))))</f>
        <v>✗  AVOID</v>
      </c>
    </row>
    <row r="453" customFormat="false" ht="15" hidden="false" customHeight="true" outlineLevel="0" collapsed="false">
      <c r="A453" s="247" t="n">
        <v>49.6</v>
      </c>
      <c r="B453" s="248"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48"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48"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48"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48"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48"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48"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48"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48"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48"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48"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48" t="n">
        <f aca="false">MIN(B453:L453)</f>
        <v>0</v>
      </c>
      <c r="N453" s="248" t="n">
        <f aca="false">SUMPRODUCT(($M$7:$M$557&gt;M453)*1)+SUMPRODUCT(($M$7:$M$557=M453)*(ROW($M$7:$M$557)&lt;ROW(M453)))+1</f>
        <v>511</v>
      </c>
      <c r="O453" s="248" t="str">
        <f aca="false">IF(M453&gt;=0.13,"★★★ EXCELLENT",IF(M453&gt;=0.12,"★★  GOOD",IF(M453&gt;=0.07,"★  FAIR",IF(M453&gt;=0.025,"⚠  MARGINAL","✗  AVOID"))))</f>
        <v>✗  AVOID</v>
      </c>
    </row>
    <row r="454" customFormat="false" ht="15" hidden="false" customHeight="true" outlineLevel="0" collapsed="false">
      <c r="A454" s="249" t="n">
        <v>49.7</v>
      </c>
      <c r="B454" s="250"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0"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0"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0"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0"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0"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0"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0"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0"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0"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0"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0" t="n">
        <f aca="false">MIN(B454:L454)</f>
        <v>0</v>
      </c>
      <c r="N454" s="250" t="n">
        <f aca="false">SUMPRODUCT(($M$7:$M$557&gt;M454)*1)+SUMPRODUCT(($M$7:$M$557=M454)*(ROW($M$7:$M$557)&lt;ROW(M454)))+1</f>
        <v>512</v>
      </c>
      <c r="O454" s="250" t="str">
        <f aca="false">IF(M454&gt;=0.13,"★★★ EXCELLENT",IF(M454&gt;=0.12,"★★  GOOD",IF(M454&gt;=0.07,"★  FAIR",IF(M454&gt;=0.025,"⚠  MARGINAL","✗  AVOID"))))</f>
        <v>✗  AVOID</v>
      </c>
    </row>
    <row r="455" customFormat="false" ht="15" hidden="false" customHeight="true" outlineLevel="0" collapsed="false">
      <c r="A455" s="247" t="n">
        <v>49.8</v>
      </c>
      <c r="B455" s="248"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48"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48"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48"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48"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48"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48"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48"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48"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48"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48"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48" t="n">
        <f aca="false">MIN(B455:L455)</f>
        <v>0</v>
      </c>
      <c r="N455" s="248" t="n">
        <f aca="false">SUMPRODUCT(($M$7:$M$557&gt;M455)*1)+SUMPRODUCT(($M$7:$M$557=M455)*(ROW($M$7:$M$557)&lt;ROW(M455)))+1</f>
        <v>513</v>
      </c>
      <c r="O455" s="248" t="str">
        <f aca="false">IF(M455&gt;=0.13,"★★★ EXCELLENT",IF(M455&gt;=0.12,"★★  GOOD",IF(M455&gt;=0.07,"★  FAIR",IF(M455&gt;=0.025,"⚠  MARGINAL","✗  AVOID"))))</f>
        <v>✗  AVOID</v>
      </c>
    </row>
    <row r="456" customFormat="false" ht="15" hidden="false" customHeight="true" outlineLevel="0" collapsed="false">
      <c r="A456" s="249" t="n">
        <v>49.9</v>
      </c>
      <c r="B456" s="250"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0"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0"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0"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0"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0"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0"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0"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0"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0"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0"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0" t="n">
        <f aca="false">MIN(B456:L456)</f>
        <v>0</v>
      </c>
      <c r="N456" s="250" t="n">
        <f aca="false">SUMPRODUCT(($M$7:$M$557&gt;M456)*1)+SUMPRODUCT(($M$7:$M$557=M456)*(ROW($M$7:$M$557)&lt;ROW(M456)))+1</f>
        <v>514</v>
      </c>
      <c r="O456" s="250" t="str">
        <f aca="false">IF(M456&gt;=0.13,"★★★ EXCELLENT",IF(M456&gt;=0.12,"★★  GOOD",IF(M456&gt;=0.07,"★  FAIR",IF(M456&gt;=0.025,"⚠  MARGINAL","✗  AVOID"))))</f>
        <v>✗  AVOID</v>
      </c>
    </row>
    <row r="457" customFormat="false" ht="15" hidden="false" customHeight="true" outlineLevel="0" collapsed="false">
      <c r="A457" s="247" t="n">
        <v>50</v>
      </c>
      <c r="B457" s="248"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48"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48"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48"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48"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48"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48"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48"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48"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48"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48"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48" t="n">
        <f aca="false">MIN(B457:L457)</f>
        <v>0</v>
      </c>
      <c r="N457" s="248" t="n">
        <f aca="false">SUMPRODUCT(($M$7:$M$557&gt;M457)*1)+SUMPRODUCT(($M$7:$M$557=M457)*(ROW($M$7:$M$557)&lt;ROW(M457)))+1</f>
        <v>515</v>
      </c>
      <c r="O457" s="248" t="str">
        <f aca="false">IF(M457&gt;=0.13,"★★★ EXCELLENT",IF(M457&gt;=0.12,"★★  GOOD",IF(M457&gt;=0.07,"★  FAIR",IF(M457&gt;=0.025,"⚠  MARGINAL","✗  AVOID"))))</f>
        <v>✗  AVOID</v>
      </c>
    </row>
    <row r="458" customFormat="false" ht="15" hidden="false" customHeight="true" outlineLevel="0" collapsed="false">
      <c r="A458" s="249" t="n">
        <v>50.1</v>
      </c>
      <c r="B458" s="250"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0"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0"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0"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0"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0"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0"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0"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0"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0"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0"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0" t="n">
        <f aca="false">MIN(B458:L458)</f>
        <v>0</v>
      </c>
      <c r="N458" s="250" t="n">
        <f aca="false">SUMPRODUCT(($M$7:$M$557&gt;M458)*1)+SUMPRODUCT(($M$7:$M$557=M458)*(ROW($M$7:$M$557)&lt;ROW(M458)))+1</f>
        <v>516</v>
      </c>
      <c r="O458" s="250" t="str">
        <f aca="false">IF(M458&gt;=0.13,"★★★ EXCELLENT",IF(M458&gt;=0.12,"★★  GOOD",IF(M458&gt;=0.07,"★  FAIR",IF(M458&gt;=0.025,"⚠  MARGINAL","✗  AVOID"))))</f>
        <v>✗  AVOID</v>
      </c>
    </row>
    <row r="459" customFormat="false" ht="15" hidden="false" customHeight="true" outlineLevel="0" collapsed="false">
      <c r="A459" s="247" t="n">
        <v>50.2</v>
      </c>
      <c r="B459" s="248"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48"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48"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48"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48"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48"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48"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48"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48"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48"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48"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48" t="n">
        <f aca="false">MIN(B459:L459)</f>
        <v>0</v>
      </c>
      <c r="N459" s="248" t="n">
        <f aca="false">SUMPRODUCT(($M$7:$M$557&gt;M459)*1)+SUMPRODUCT(($M$7:$M$557=M459)*(ROW($M$7:$M$557)&lt;ROW(M459)))+1</f>
        <v>517</v>
      </c>
      <c r="O459" s="248" t="str">
        <f aca="false">IF(M459&gt;=0.13,"★★★ EXCELLENT",IF(M459&gt;=0.12,"★★  GOOD",IF(M459&gt;=0.07,"★  FAIR",IF(M459&gt;=0.025,"⚠  MARGINAL","✗  AVOID"))))</f>
        <v>✗  AVOID</v>
      </c>
    </row>
    <row r="460" customFormat="false" ht="15" hidden="false" customHeight="true" outlineLevel="0" collapsed="false">
      <c r="A460" s="249" t="n">
        <v>50.3</v>
      </c>
      <c r="B460" s="250"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0"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0"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0"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0"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0"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0"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0"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0"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0"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0"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0" t="n">
        <f aca="false">MIN(B460:L460)</f>
        <v>0</v>
      </c>
      <c r="N460" s="250" t="n">
        <f aca="false">SUMPRODUCT(($M$7:$M$557&gt;M460)*1)+SUMPRODUCT(($M$7:$M$557=M460)*(ROW($M$7:$M$557)&lt;ROW(M460)))+1</f>
        <v>518</v>
      </c>
      <c r="O460" s="250" t="str">
        <f aca="false">IF(M460&gt;=0.13,"★★★ EXCELLENT",IF(M460&gt;=0.12,"★★  GOOD",IF(M460&gt;=0.07,"★  FAIR",IF(M460&gt;=0.025,"⚠  MARGINAL","✗  AVOID"))))</f>
        <v>✗  AVOID</v>
      </c>
    </row>
    <row r="461" customFormat="false" ht="15" hidden="false" customHeight="true" outlineLevel="0" collapsed="false">
      <c r="A461" s="247" t="n">
        <v>50.4</v>
      </c>
      <c r="B461" s="248"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48"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48"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48"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48"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48"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48"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48"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48"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48"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48"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48" t="n">
        <f aca="false">MIN(B461:L461)</f>
        <v>0</v>
      </c>
      <c r="N461" s="248" t="n">
        <f aca="false">SUMPRODUCT(($M$7:$M$557&gt;M461)*1)+SUMPRODUCT(($M$7:$M$557=M461)*(ROW($M$7:$M$557)&lt;ROW(M461)))+1</f>
        <v>519</v>
      </c>
      <c r="O461" s="248" t="str">
        <f aca="false">IF(M461&gt;=0.13,"★★★ EXCELLENT",IF(M461&gt;=0.12,"★★  GOOD",IF(M461&gt;=0.07,"★  FAIR",IF(M461&gt;=0.025,"⚠  MARGINAL","✗  AVOID"))))</f>
        <v>✗  AVOID</v>
      </c>
    </row>
    <row r="462" customFormat="false" ht="15" hidden="false" customHeight="true" outlineLevel="0" collapsed="false">
      <c r="A462" s="249" t="n">
        <v>50.5</v>
      </c>
      <c r="B462" s="250"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0"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0"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0"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0"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0"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0"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0"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0"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0"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0"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0" t="n">
        <f aca="false">MIN(B462:L462)</f>
        <v>0</v>
      </c>
      <c r="N462" s="250" t="n">
        <f aca="false">SUMPRODUCT(($M$7:$M$557&gt;M462)*1)+SUMPRODUCT(($M$7:$M$557=M462)*(ROW($M$7:$M$557)&lt;ROW(M462)))+1</f>
        <v>520</v>
      </c>
      <c r="O462" s="250" t="str">
        <f aca="false">IF(M462&gt;=0.13,"★★★ EXCELLENT",IF(M462&gt;=0.12,"★★  GOOD",IF(M462&gt;=0.07,"★  FAIR",IF(M462&gt;=0.025,"⚠  MARGINAL","✗  AVOID"))))</f>
        <v>✗  AVOID</v>
      </c>
    </row>
    <row r="463" customFormat="false" ht="15" hidden="false" customHeight="true" outlineLevel="0" collapsed="false">
      <c r="A463" s="247" t="n">
        <v>50.6</v>
      </c>
      <c r="B463" s="248"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48"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48"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48"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48"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48"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48"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48"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48"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48"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48"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48" t="n">
        <f aca="false">MIN(B463:L463)</f>
        <v>0</v>
      </c>
      <c r="N463" s="248" t="n">
        <f aca="false">SUMPRODUCT(($M$7:$M$557&gt;M463)*1)+SUMPRODUCT(($M$7:$M$557=M463)*(ROW($M$7:$M$557)&lt;ROW(M463)))+1</f>
        <v>521</v>
      </c>
      <c r="O463" s="248" t="str">
        <f aca="false">IF(M463&gt;=0.13,"★★★ EXCELLENT",IF(M463&gt;=0.12,"★★  GOOD",IF(M463&gt;=0.07,"★  FAIR",IF(M463&gt;=0.025,"⚠  MARGINAL","✗  AVOID"))))</f>
        <v>✗  AVOID</v>
      </c>
    </row>
    <row r="464" customFormat="false" ht="15" hidden="false" customHeight="true" outlineLevel="0" collapsed="false">
      <c r="A464" s="249" t="n">
        <v>50.7</v>
      </c>
      <c r="B464" s="250"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0"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0"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0"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0"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0"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0"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0"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0"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0"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0"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0" t="n">
        <f aca="false">MIN(B464:L464)</f>
        <v>0</v>
      </c>
      <c r="N464" s="250" t="n">
        <f aca="false">SUMPRODUCT(($M$7:$M$557&gt;M464)*1)+SUMPRODUCT(($M$7:$M$557=M464)*(ROW($M$7:$M$557)&lt;ROW(M464)))+1</f>
        <v>522</v>
      </c>
      <c r="O464" s="250" t="str">
        <f aca="false">IF(M464&gt;=0.13,"★★★ EXCELLENT",IF(M464&gt;=0.12,"★★  GOOD",IF(M464&gt;=0.07,"★  FAIR",IF(M464&gt;=0.025,"⚠  MARGINAL","✗  AVOID"))))</f>
        <v>✗  AVOID</v>
      </c>
    </row>
    <row r="465" customFormat="false" ht="15" hidden="false" customHeight="true" outlineLevel="0" collapsed="false">
      <c r="A465" s="247" t="n">
        <v>50.8</v>
      </c>
      <c r="B465" s="248"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48"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48"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48"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48"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48"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48"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48"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48"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48"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48"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48" t="n">
        <f aca="false">MIN(B465:L465)</f>
        <v>0</v>
      </c>
      <c r="N465" s="248" t="n">
        <f aca="false">SUMPRODUCT(($M$7:$M$557&gt;M465)*1)+SUMPRODUCT(($M$7:$M$557=M465)*(ROW($M$7:$M$557)&lt;ROW(M465)))+1</f>
        <v>523</v>
      </c>
      <c r="O465" s="248" t="str">
        <f aca="false">IF(M465&gt;=0.13,"★★★ EXCELLENT",IF(M465&gt;=0.12,"★★  GOOD",IF(M465&gt;=0.07,"★  FAIR",IF(M465&gt;=0.025,"⚠  MARGINAL","✗  AVOID"))))</f>
        <v>✗  AVOID</v>
      </c>
    </row>
    <row r="466" customFormat="false" ht="15" hidden="false" customHeight="true" outlineLevel="0" collapsed="false">
      <c r="A466" s="249" t="n">
        <v>50.9</v>
      </c>
      <c r="B466" s="250"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0"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0"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0"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0"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0"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0"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0"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0"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0"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0"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0" t="n">
        <f aca="false">MIN(B466:L466)</f>
        <v>0.000350877192982324</v>
      </c>
      <c r="N466" s="250" t="n">
        <f aca="false">SUMPRODUCT(($M$7:$M$557&gt;M466)*1)+SUMPRODUCT(($M$7:$M$557=M466)*(ROW($M$7:$M$557)&lt;ROW(M466)))+1</f>
        <v>381</v>
      </c>
      <c r="O466" s="250" t="str">
        <f aca="false">IF(M466&gt;=0.13,"★★★ EXCELLENT",IF(M466&gt;=0.12,"★★  GOOD",IF(M466&gt;=0.07,"★  FAIR",IF(M466&gt;=0.025,"⚠  MARGINAL","✗  AVOID"))))</f>
        <v>✗  AVOID</v>
      </c>
    </row>
    <row r="467" customFormat="false" ht="15" hidden="false" customHeight="true" outlineLevel="0" collapsed="false">
      <c r="A467" s="247" t="n">
        <v>51</v>
      </c>
      <c r="B467" s="248"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48"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48"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48"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48"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48"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48"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48"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48"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48"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48"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48" t="n">
        <f aca="false">MIN(B467:L467)</f>
        <v>0.00526315789473664</v>
      </c>
      <c r="N467" s="248" t="n">
        <f aca="false">SUMPRODUCT(($M$7:$M$557&gt;M467)*1)+SUMPRODUCT(($M$7:$M$557=M467)*(ROW($M$7:$M$557)&lt;ROW(M467)))+1</f>
        <v>367</v>
      </c>
      <c r="O467" s="248" t="str">
        <f aca="false">IF(M467&gt;=0.13,"★★★ EXCELLENT",IF(M467&gt;=0.12,"★★  GOOD",IF(M467&gt;=0.07,"★  FAIR",IF(M467&gt;=0.025,"⚠  MARGINAL","✗  AVOID"))))</f>
        <v>✗  AVOID</v>
      </c>
    </row>
    <row r="468" customFormat="false" ht="15" hidden="false" customHeight="true" outlineLevel="0" collapsed="false">
      <c r="A468" s="249" t="n">
        <v>51.1</v>
      </c>
      <c r="B468" s="250"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0"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0"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0"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0"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0"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0"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0"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0"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0"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0"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0" t="n">
        <f aca="false">MIN(B468:L468)</f>
        <v>0.0101754385964909</v>
      </c>
      <c r="N468" s="250" t="n">
        <f aca="false">SUMPRODUCT(($M$7:$M$557&gt;M468)*1)+SUMPRODUCT(($M$7:$M$557=M468)*(ROW($M$7:$M$557)&lt;ROW(M468)))+1</f>
        <v>352</v>
      </c>
      <c r="O468" s="250" t="str">
        <f aca="false">IF(M468&gt;=0.13,"★★★ EXCELLENT",IF(M468&gt;=0.12,"★★  GOOD",IF(M468&gt;=0.07,"★  FAIR",IF(M468&gt;=0.025,"⚠  MARGINAL","✗  AVOID"))))</f>
        <v>✗  AVOID</v>
      </c>
    </row>
    <row r="469" customFormat="false" ht="15" hidden="false" customHeight="true" outlineLevel="0" collapsed="false">
      <c r="A469" s="247" t="n">
        <v>51.2</v>
      </c>
      <c r="B469" s="248"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48"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48"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48"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48"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48"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48"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48"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48"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48"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48"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48" t="n">
        <f aca="false">MIN(B469:L469)</f>
        <v>0.0150877192982457</v>
      </c>
      <c r="N469" s="248" t="n">
        <f aca="false">SUMPRODUCT(($M$7:$M$557&gt;M469)*1)+SUMPRODUCT(($M$7:$M$557=M469)*(ROW($M$7:$M$557)&lt;ROW(M469)))+1</f>
        <v>338</v>
      </c>
      <c r="O469" s="248" t="str">
        <f aca="false">IF(M469&gt;=0.13,"★★★ EXCELLENT",IF(M469&gt;=0.12,"★★  GOOD",IF(M469&gt;=0.07,"★  FAIR",IF(M469&gt;=0.025,"⚠  MARGINAL","✗  AVOID"))))</f>
        <v>✗  AVOID</v>
      </c>
    </row>
    <row r="470" customFormat="false" ht="15" hidden="false" customHeight="true" outlineLevel="0" collapsed="false">
      <c r="A470" s="249" t="n">
        <v>51.3</v>
      </c>
      <c r="B470" s="250"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0"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0"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0"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0"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0"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0"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0"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0"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0"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0"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0" t="n">
        <f aca="false">MIN(B470:L470)</f>
        <v>0.0199999999999996</v>
      </c>
      <c r="N470" s="250" t="n">
        <f aca="false">SUMPRODUCT(($M$7:$M$557&gt;M470)*1)+SUMPRODUCT(($M$7:$M$557=M470)*(ROW($M$7:$M$557)&lt;ROW(M470)))+1</f>
        <v>322</v>
      </c>
      <c r="O470" s="250" t="str">
        <f aca="false">IF(M470&gt;=0.13,"★★★ EXCELLENT",IF(M470&gt;=0.12,"★★  GOOD",IF(M470&gt;=0.07,"★  FAIR",IF(M470&gt;=0.025,"⚠  MARGINAL","✗  AVOID"))))</f>
        <v>✗  AVOID</v>
      </c>
    </row>
    <row r="471" customFormat="false" ht="15" hidden="false" customHeight="true" outlineLevel="0" collapsed="false">
      <c r="A471" s="247" t="n">
        <v>51.4</v>
      </c>
      <c r="B471" s="248"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48"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48"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48"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48"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48"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48"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48"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48"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48"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48"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48" t="n">
        <f aca="false">MIN(B471:L471)</f>
        <v>0.0249122807017543</v>
      </c>
      <c r="N471" s="248" t="n">
        <f aca="false">SUMPRODUCT(($M$7:$M$557&gt;M471)*1)+SUMPRODUCT(($M$7:$M$557=M471)*(ROW($M$7:$M$557)&lt;ROW(M471)))+1</f>
        <v>308</v>
      </c>
      <c r="O471" s="248" t="str">
        <f aca="false">IF(M471&gt;=0.13,"★★★ EXCELLENT",IF(M471&gt;=0.12,"★★  GOOD",IF(M471&gt;=0.07,"★  FAIR",IF(M471&gt;=0.025,"⚠  MARGINAL","✗  AVOID"))))</f>
        <v>✗  AVOID</v>
      </c>
    </row>
    <row r="472" customFormat="false" ht="15" hidden="false" customHeight="true" outlineLevel="0" collapsed="false">
      <c r="A472" s="249" t="n">
        <v>51.5</v>
      </c>
      <c r="B472" s="250"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0"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0"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0"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0"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0"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0"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0"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0"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0"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0"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0" t="n">
        <f aca="false">MIN(B472:L472)</f>
        <v>0.0298245614035086</v>
      </c>
      <c r="N472" s="250" t="n">
        <f aca="false">SUMPRODUCT(($M$7:$M$557&gt;M472)*1)+SUMPRODUCT(($M$7:$M$557=M472)*(ROW($M$7:$M$557)&lt;ROW(M472)))+1</f>
        <v>292</v>
      </c>
      <c r="O472" s="250" t="str">
        <f aca="false">IF(M472&gt;=0.13,"★★★ EXCELLENT",IF(M472&gt;=0.12,"★★  GOOD",IF(M472&gt;=0.07,"★  FAIR",IF(M472&gt;=0.025,"⚠  MARGINAL","✗  AVOID"))))</f>
        <v>⚠  MARGINAL</v>
      </c>
    </row>
    <row r="473" customFormat="false" ht="15" hidden="false" customHeight="true" outlineLevel="0" collapsed="false">
      <c r="A473" s="247" t="n">
        <v>51.6</v>
      </c>
      <c r="B473" s="248"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48"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48"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48"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48"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48"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48"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48"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48"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48"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48"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48" t="n">
        <f aca="false">MIN(B473:L473)</f>
        <v>0.034736842105263</v>
      </c>
      <c r="N473" s="248" t="n">
        <f aca="false">SUMPRODUCT(($M$7:$M$557&gt;M473)*1)+SUMPRODUCT(($M$7:$M$557=M473)*(ROW($M$7:$M$557)&lt;ROW(M473)))+1</f>
        <v>279</v>
      </c>
      <c r="O473" s="248" t="str">
        <f aca="false">IF(M473&gt;=0.13,"★★★ EXCELLENT",IF(M473&gt;=0.12,"★★  GOOD",IF(M473&gt;=0.07,"★  FAIR",IF(M473&gt;=0.025,"⚠  MARGINAL","✗  AVOID"))))</f>
        <v>⚠  MARGINAL</v>
      </c>
    </row>
    <row r="474" customFormat="false" ht="15" hidden="false" customHeight="true" outlineLevel="0" collapsed="false">
      <c r="A474" s="249" t="n">
        <v>51.7</v>
      </c>
      <c r="B474" s="250"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0"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0"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0"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0"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0"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0"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0"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0"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0"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0"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0" t="n">
        <f aca="false">MIN(B474:L474)</f>
        <v>0.0396491228070177</v>
      </c>
      <c r="N474" s="250" t="n">
        <f aca="false">SUMPRODUCT(($M$7:$M$557&gt;M474)*1)+SUMPRODUCT(($M$7:$M$557=M474)*(ROW($M$7:$M$557)&lt;ROW(M474)))+1</f>
        <v>264</v>
      </c>
      <c r="O474" s="250" t="str">
        <f aca="false">IF(M474&gt;=0.13,"★★★ EXCELLENT",IF(M474&gt;=0.12,"★★  GOOD",IF(M474&gt;=0.07,"★  FAIR",IF(M474&gt;=0.025,"⚠  MARGINAL","✗  AVOID"))))</f>
        <v>⚠  MARGINAL</v>
      </c>
    </row>
    <row r="475" customFormat="false" ht="15" hidden="false" customHeight="true" outlineLevel="0" collapsed="false">
      <c r="A475" s="247" t="n">
        <v>51.8</v>
      </c>
      <c r="B475" s="248"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48"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48"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48"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48"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48"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48"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48"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48"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48"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48"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48" t="n">
        <f aca="false">MIN(B475:L475)</f>
        <v>0.0445614035087716</v>
      </c>
      <c r="N475" s="248" t="n">
        <f aca="false">SUMPRODUCT(($M$7:$M$557&gt;M475)*1)+SUMPRODUCT(($M$7:$M$557=M475)*(ROW($M$7:$M$557)&lt;ROW(M475)))+1</f>
        <v>249</v>
      </c>
      <c r="O475" s="248" t="str">
        <f aca="false">IF(M475&gt;=0.13,"★★★ EXCELLENT",IF(M475&gt;=0.12,"★★  GOOD",IF(M475&gt;=0.07,"★  FAIR",IF(M475&gt;=0.025,"⚠  MARGINAL","✗  AVOID"))))</f>
        <v>⚠  MARGINAL</v>
      </c>
    </row>
    <row r="476" customFormat="false" ht="15" hidden="false" customHeight="true" outlineLevel="0" collapsed="false">
      <c r="A476" s="249" t="n">
        <v>51.9</v>
      </c>
      <c r="B476" s="250"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0"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0"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0"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0"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0"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0"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0"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0"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0"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0"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0" t="n">
        <f aca="false">MIN(B476:L476)</f>
        <v>0.0494736842105263</v>
      </c>
      <c r="N476" s="250" t="n">
        <f aca="false">SUMPRODUCT(($M$7:$M$557&gt;M476)*1)+SUMPRODUCT(($M$7:$M$557=M476)*(ROW($M$7:$M$557)&lt;ROW(M476)))+1</f>
        <v>234</v>
      </c>
      <c r="O476" s="250" t="str">
        <f aca="false">IF(M476&gt;=0.13,"★★★ EXCELLENT",IF(M476&gt;=0.12,"★★  GOOD",IF(M476&gt;=0.07,"★  FAIR",IF(M476&gt;=0.025,"⚠  MARGINAL","✗  AVOID"))))</f>
        <v>⚠  MARGINAL</v>
      </c>
    </row>
    <row r="477" customFormat="false" ht="15" hidden="false" customHeight="true" outlineLevel="0" collapsed="false">
      <c r="A477" s="247" t="n">
        <v>52</v>
      </c>
      <c r="B477" s="248"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48"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48"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48"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48"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48"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48"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48"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48"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48"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48"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48" t="n">
        <f aca="false">MIN(B477:L477)</f>
        <v>0.0543859649122807</v>
      </c>
      <c r="N477" s="248" t="n">
        <f aca="false">SUMPRODUCT(($M$7:$M$557&gt;M477)*1)+SUMPRODUCT(($M$7:$M$557=M477)*(ROW($M$7:$M$557)&lt;ROW(M477)))+1</f>
        <v>219</v>
      </c>
      <c r="O477" s="248" t="str">
        <f aca="false">IF(M477&gt;=0.13,"★★★ EXCELLENT",IF(M477&gt;=0.12,"★★  GOOD",IF(M477&gt;=0.07,"★  FAIR",IF(M477&gt;=0.025,"⚠  MARGINAL","✗  AVOID"))))</f>
        <v>⚠  MARGINAL</v>
      </c>
    </row>
    <row r="478" customFormat="false" ht="15" hidden="false" customHeight="true" outlineLevel="0" collapsed="false">
      <c r="A478" s="249" t="n">
        <v>52.1</v>
      </c>
      <c r="B478" s="250"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0"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0"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0"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0"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0"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0"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0"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0"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0"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0"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0" t="n">
        <f aca="false">MIN(B478:L478)</f>
        <v>0.059298245614035</v>
      </c>
      <c r="N478" s="250" t="n">
        <f aca="false">SUMPRODUCT(($M$7:$M$557&gt;M478)*1)+SUMPRODUCT(($M$7:$M$557=M478)*(ROW($M$7:$M$557)&lt;ROW(M478)))+1</f>
        <v>205</v>
      </c>
      <c r="O478" s="250" t="str">
        <f aca="false">IF(M478&gt;=0.13,"★★★ EXCELLENT",IF(M478&gt;=0.12,"★★  GOOD",IF(M478&gt;=0.07,"★  FAIR",IF(M478&gt;=0.025,"⚠  MARGINAL","✗  AVOID"))))</f>
        <v>⚠  MARGINAL</v>
      </c>
    </row>
    <row r="479" customFormat="false" ht="15" hidden="false" customHeight="true" outlineLevel="0" collapsed="false">
      <c r="A479" s="247" t="n">
        <v>52.2</v>
      </c>
      <c r="B479" s="248"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48"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48"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48"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48"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48"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48"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48"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48"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48"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48"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48" t="n">
        <f aca="false">MIN(B479:L479)</f>
        <v>0.0642105263157897</v>
      </c>
      <c r="N479" s="248" t="n">
        <f aca="false">SUMPRODUCT(($M$7:$M$557&gt;M479)*1)+SUMPRODUCT(($M$7:$M$557=M479)*(ROW($M$7:$M$557)&lt;ROW(M479)))+1</f>
        <v>190</v>
      </c>
      <c r="O479" s="248" t="str">
        <f aca="false">IF(M479&gt;=0.13,"★★★ EXCELLENT",IF(M479&gt;=0.12,"★★  GOOD",IF(M479&gt;=0.07,"★  FAIR",IF(M479&gt;=0.025,"⚠  MARGINAL","✗  AVOID"))))</f>
        <v>⚠  MARGINAL</v>
      </c>
    </row>
    <row r="480" customFormat="false" ht="15" hidden="false" customHeight="true" outlineLevel="0" collapsed="false">
      <c r="A480" s="249" t="n">
        <v>52.3</v>
      </c>
      <c r="B480" s="250"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0"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0"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0"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0"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0"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0"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0"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0"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0"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0"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0" t="n">
        <f aca="false">MIN(B480:L480)</f>
        <v>0.0691228070175436</v>
      </c>
      <c r="N480" s="250" t="n">
        <f aca="false">SUMPRODUCT(($M$7:$M$557&gt;M480)*1)+SUMPRODUCT(($M$7:$M$557=M480)*(ROW($M$7:$M$557)&lt;ROW(M480)))+1</f>
        <v>176</v>
      </c>
      <c r="O480" s="250" t="str">
        <f aca="false">IF(M480&gt;=0.13,"★★★ EXCELLENT",IF(M480&gt;=0.12,"★★  GOOD",IF(M480&gt;=0.07,"★  FAIR",IF(M480&gt;=0.025,"⚠  MARGINAL","✗  AVOID"))))</f>
        <v>⚠  MARGINAL</v>
      </c>
    </row>
    <row r="481" customFormat="false" ht="15" hidden="false" customHeight="true" outlineLevel="0" collapsed="false">
      <c r="A481" s="247" t="n">
        <v>52.4</v>
      </c>
      <c r="B481" s="248"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48"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48"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48"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48"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48"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48"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48"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48"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48"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48"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48" t="n">
        <f aca="false">MIN(B481:L481)</f>
        <v>0.0740350877192983</v>
      </c>
      <c r="N481" s="248" t="n">
        <f aca="false">SUMPRODUCT(($M$7:$M$557&gt;M481)*1)+SUMPRODUCT(($M$7:$M$557=M481)*(ROW($M$7:$M$557)&lt;ROW(M481)))+1</f>
        <v>160</v>
      </c>
      <c r="O481" s="248" t="str">
        <f aca="false">IF(M481&gt;=0.13,"★★★ EXCELLENT",IF(M481&gt;=0.12,"★★  GOOD",IF(M481&gt;=0.07,"★  FAIR",IF(M481&gt;=0.025,"⚠  MARGINAL","✗  AVOID"))))</f>
        <v>★  FAIR</v>
      </c>
    </row>
    <row r="482" customFormat="false" ht="15" hidden="false" customHeight="true" outlineLevel="0" collapsed="false">
      <c r="A482" s="249" t="n">
        <v>52.5</v>
      </c>
      <c r="B482" s="250"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0"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0"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0"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0"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0"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0"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0"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0"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0"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0"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0" t="n">
        <f aca="false">MIN(B482:L482)</f>
        <v>0.0789473684210527</v>
      </c>
      <c r="N482" s="250" t="n">
        <f aca="false">SUMPRODUCT(($M$7:$M$557&gt;M482)*1)+SUMPRODUCT(($M$7:$M$557=M482)*(ROW($M$7:$M$557)&lt;ROW(M482)))+1</f>
        <v>147</v>
      </c>
      <c r="O482" s="250" t="str">
        <f aca="false">IF(M482&gt;=0.13,"★★★ EXCELLENT",IF(M482&gt;=0.12,"★★  GOOD",IF(M482&gt;=0.07,"★  FAIR",IF(M482&gt;=0.025,"⚠  MARGINAL","✗  AVOID"))))</f>
        <v>★  FAIR</v>
      </c>
    </row>
    <row r="483" customFormat="false" ht="15" hidden="false" customHeight="true" outlineLevel="0" collapsed="false">
      <c r="A483" s="247" t="n">
        <v>52.6</v>
      </c>
      <c r="B483" s="248"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48"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48"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48"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48"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48"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48"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48"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48"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48"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48"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48" t="n">
        <f aca="false">MIN(B483:L483)</f>
        <v>0.083859649122807</v>
      </c>
      <c r="N483" s="248" t="n">
        <f aca="false">SUMPRODUCT(($M$7:$M$557&gt;M483)*1)+SUMPRODUCT(($M$7:$M$557=M483)*(ROW($M$7:$M$557)&lt;ROW(M483)))+1</f>
        <v>131</v>
      </c>
      <c r="O483" s="248" t="str">
        <f aca="false">IF(M483&gt;=0.13,"★★★ EXCELLENT",IF(M483&gt;=0.12,"★★  GOOD",IF(M483&gt;=0.07,"★  FAIR",IF(M483&gt;=0.025,"⚠  MARGINAL","✗  AVOID"))))</f>
        <v>★  FAIR</v>
      </c>
    </row>
    <row r="484" customFormat="false" ht="15" hidden="false" customHeight="true" outlineLevel="0" collapsed="false">
      <c r="A484" s="249" t="n">
        <v>52.7</v>
      </c>
      <c r="B484" s="250"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0"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0"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0"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0"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0"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0"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0"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0"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0"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0"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0" t="n">
        <f aca="false">MIN(B484:L484)</f>
        <v>0.0887719298245617</v>
      </c>
      <c r="N484" s="250" t="n">
        <f aca="false">SUMPRODUCT(($M$7:$M$557&gt;M484)*1)+SUMPRODUCT(($M$7:$M$557=M484)*(ROW($M$7:$M$557)&lt;ROW(M484)))+1</f>
        <v>117</v>
      </c>
      <c r="O484" s="250" t="str">
        <f aca="false">IF(M484&gt;=0.13,"★★★ EXCELLENT",IF(M484&gt;=0.12,"★★  GOOD",IF(M484&gt;=0.07,"★  FAIR",IF(M484&gt;=0.025,"⚠  MARGINAL","✗  AVOID"))))</f>
        <v>★  FAIR</v>
      </c>
    </row>
    <row r="485" customFormat="false" ht="15" hidden="false" customHeight="true" outlineLevel="0" collapsed="false">
      <c r="A485" s="247" t="n">
        <v>52.8</v>
      </c>
      <c r="B485" s="248"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48"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48"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48"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48"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48"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48"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48"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48"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48"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48"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48" t="n">
        <f aca="false">MIN(B485:L485)</f>
        <v>0.0936842105263156</v>
      </c>
      <c r="N485" s="248" t="n">
        <f aca="false">SUMPRODUCT(($M$7:$M$557&gt;M485)*1)+SUMPRODUCT(($M$7:$M$557=M485)*(ROW($M$7:$M$557)&lt;ROW(M485)))+1</f>
        <v>103</v>
      </c>
      <c r="O485" s="248" t="str">
        <f aca="false">IF(M485&gt;=0.13,"★★★ EXCELLENT",IF(M485&gt;=0.12,"★★  GOOD",IF(M485&gt;=0.07,"★  FAIR",IF(M485&gt;=0.025,"⚠  MARGINAL","✗  AVOID"))))</f>
        <v>★  FAIR</v>
      </c>
    </row>
    <row r="486" customFormat="false" ht="15" hidden="false" customHeight="true" outlineLevel="0" collapsed="false">
      <c r="A486" s="249" t="n">
        <v>52.9</v>
      </c>
      <c r="B486" s="250"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0"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0"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0"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0"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0"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0"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0"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0"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0"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0"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0" t="n">
        <f aca="false">MIN(B486:L486)</f>
        <v>0.0985964912280704</v>
      </c>
      <c r="N486" s="250" t="n">
        <f aca="false">SUMPRODUCT(($M$7:$M$557&gt;M486)*1)+SUMPRODUCT(($M$7:$M$557=M486)*(ROW($M$7:$M$557)&lt;ROW(M486)))+1</f>
        <v>90</v>
      </c>
      <c r="O486" s="250" t="str">
        <f aca="false">IF(M486&gt;=0.13,"★★★ EXCELLENT",IF(M486&gt;=0.12,"★★  GOOD",IF(M486&gt;=0.07,"★  FAIR",IF(M486&gt;=0.025,"⚠  MARGINAL","✗  AVOID"))))</f>
        <v>★  FAIR</v>
      </c>
    </row>
    <row r="487" customFormat="false" ht="15" hidden="false" customHeight="true" outlineLevel="0" collapsed="false">
      <c r="A487" s="247" t="n">
        <v>53</v>
      </c>
      <c r="B487" s="248"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48"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48"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48"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48"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48"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48"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48"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48"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48"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48"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48" t="n">
        <f aca="false">MIN(B487:L487)</f>
        <v>0.103508771929825</v>
      </c>
      <c r="N487" s="248" t="n">
        <f aca="false">SUMPRODUCT(($M$7:$M$557&gt;M487)*1)+SUMPRODUCT(($M$7:$M$557=M487)*(ROW($M$7:$M$557)&lt;ROW(M487)))+1</f>
        <v>78</v>
      </c>
      <c r="O487" s="248" t="str">
        <f aca="false">IF(M487&gt;=0.13,"★★★ EXCELLENT",IF(M487&gt;=0.12,"★★  GOOD",IF(M487&gt;=0.07,"★  FAIR",IF(M487&gt;=0.025,"⚠  MARGINAL","✗  AVOID"))))</f>
        <v>★  FAIR</v>
      </c>
    </row>
    <row r="488" customFormat="false" ht="15" hidden="false" customHeight="true" outlineLevel="0" collapsed="false">
      <c r="A488" s="249" t="n">
        <v>53.1</v>
      </c>
      <c r="B488" s="250"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0"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0"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0"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0"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0"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0"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0"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0"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0"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0"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0" t="n">
        <f aca="false">MIN(B488:L488)</f>
        <v>0.108421052631579</v>
      </c>
      <c r="N488" s="250" t="n">
        <f aca="false">SUMPRODUCT(($M$7:$M$557&gt;M488)*1)+SUMPRODUCT(($M$7:$M$557=M488)*(ROW($M$7:$M$557)&lt;ROW(M488)))+1</f>
        <v>67</v>
      </c>
      <c r="O488" s="250" t="str">
        <f aca="false">IF(M488&gt;=0.13,"★★★ EXCELLENT",IF(M488&gt;=0.12,"★★  GOOD",IF(M488&gt;=0.07,"★  FAIR",IF(M488&gt;=0.025,"⚠  MARGINAL","✗  AVOID"))))</f>
        <v>★  FAIR</v>
      </c>
    </row>
    <row r="489" customFormat="false" ht="15" hidden="false" customHeight="true" outlineLevel="0" collapsed="false">
      <c r="A489" s="247" t="n">
        <v>53.2</v>
      </c>
      <c r="B489" s="248"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48"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48"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48"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48"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48"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48"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48"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48"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48"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48"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48" t="n">
        <f aca="false">MIN(B489:L489)</f>
        <v>0.113333333333334</v>
      </c>
      <c r="N489" s="248" t="n">
        <f aca="false">SUMPRODUCT(($M$7:$M$557&gt;M489)*1)+SUMPRODUCT(($M$7:$M$557=M489)*(ROW($M$7:$M$557)&lt;ROW(M489)))+1</f>
        <v>55</v>
      </c>
      <c r="O489" s="248" t="str">
        <f aca="false">IF(M489&gt;=0.13,"★★★ EXCELLENT",IF(M489&gt;=0.12,"★★  GOOD",IF(M489&gt;=0.07,"★  FAIR",IF(M489&gt;=0.025,"⚠  MARGINAL","✗  AVOID"))))</f>
        <v>★  FAIR</v>
      </c>
    </row>
    <row r="490" customFormat="false" ht="15" hidden="false" customHeight="true" outlineLevel="0" collapsed="false">
      <c r="A490" s="249" t="n">
        <v>53.3</v>
      </c>
      <c r="B490" s="250"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0"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0"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0"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0"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0"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0"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0"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0"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0"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0"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0" t="n">
        <f aca="false">MIN(B490:L490)</f>
        <v>0.118245614035088</v>
      </c>
      <c r="N490" s="250" t="n">
        <f aca="false">SUMPRODUCT(($M$7:$M$557&gt;M490)*1)+SUMPRODUCT(($M$7:$M$557=M490)*(ROW($M$7:$M$557)&lt;ROW(M490)))+1</f>
        <v>44</v>
      </c>
      <c r="O490" s="250" t="str">
        <f aca="false">IF(M490&gt;=0.13,"★★★ EXCELLENT",IF(M490&gt;=0.12,"★★  GOOD",IF(M490&gt;=0.07,"★  FAIR",IF(M490&gt;=0.025,"⚠  MARGINAL","✗  AVOID"))))</f>
        <v>★  FAIR</v>
      </c>
    </row>
    <row r="491" customFormat="false" ht="15" hidden="false" customHeight="true" outlineLevel="0" collapsed="false">
      <c r="A491" s="247" t="n">
        <v>53.4</v>
      </c>
      <c r="B491" s="248"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48"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48"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48"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48"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48"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48"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48"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48"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48"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48"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48" t="n">
        <f aca="false">MIN(B491:L491)</f>
        <v>0.122526315789474</v>
      </c>
      <c r="N491" s="248" t="n">
        <f aca="false">SUMPRODUCT(($M$7:$M$557&gt;M491)*1)+SUMPRODUCT(($M$7:$M$557=M491)*(ROW($M$7:$M$557)&lt;ROW(M491)))+1</f>
        <v>34</v>
      </c>
      <c r="O491" s="248" t="str">
        <f aca="false">IF(M491&gt;=0.13,"★★★ EXCELLENT",IF(M491&gt;=0.12,"★★  GOOD",IF(M491&gt;=0.07,"★  FAIR",IF(M491&gt;=0.025,"⚠  MARGINAL","✗  AVOID"))))</f>
        <v>★★  GOOD</v>
      </c>
    </row>
    <row r="492" customFormat="false" ht="15" hidden="false" customHeight="true" outlineLevel="0" collapsed="false">
      <c r="A492" s="249" t="n">
        <v>53.5</v>
      </c>
      <c r="B492" s="250"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0"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0"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0"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0"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0"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0"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0"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0"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0"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0"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0" t="n">
        <f aca="false">MIN(B492:L492)</f>
        <v>0.112456140350877</v>
      </c>
      <c r="N492" s="250" t="n">
        <f aca="false">SUMPRODUCT(($M$7:$M$557&gt;M492)*1)+SUMPRODUCT(($M$7:$M$557=M492)*(ROW($M$7:$M$557)&lt;ROW(M492)))+1</f>
        <v>56</v>
      </c>
      <c r="O492" s="250" t="str">
        <f aca="false">IF(M492&gt;=0.13,"★★★ EXCELLENT",IF(M492&gt;=0.12,"★★  GOOD",IF(M492&gt;=0.07,"★  FAIR",IF(M492&gt;=0.025,"⚠  MARGINAL","✗  AVOID"))))</f>
        <v>★  FAIR</v>
      </c>
    </row>
    <row r="493" customFormat="false" ht="15" hidden="false" customHeight="true" outlineLevel="0" collapsed="false">
      <c r="A493" s="247" t="n">
        <v>53.6</v>
      </c>
      <c r="B493" s="248"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48"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48"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48"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48"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48"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48"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48"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48"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48"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48"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48" t="n">
        <f aca="false">MIN(B493:L493)</f>
        <v>0.102385964912281</v>
      </c>
      <c r="N493" s="248" t="n">
        <f aca="false">SUMPRODUCT(($M$7:$M$557&gt;M493)*1)+SUMPRODUCT(($M$7:$M$557=M493)*(ROW($M$7:$M$557)&lt;ROW(M493)))+1</f>
        <v>81</v>
      </c>
      <c r="O493" s="248" t="str">
        <f aca="false">IF(M493&gt;=0.13,"★★★ EXCELLENT",IF(M493&gt;=0.12,"★★  GOOD",IF(M493&gt;=0.07,"★  FAIR",IF(M493&gt;=0.025,"⚠  MARGINAL","✗  AVOID"))))</f>
        <v>★  FAIR</v>
      </c>
    </row>
    <row r="494" customFormat="false" ht="15" hidden="false" customHeight="true" outlineLevel="0" collapsed="false">
      <c r="A494" s="249" t="n">
        <v>53.7</v>
      </c>
      <c r="B494" s="250"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0"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0"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0"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0"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0"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0"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0"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0"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0"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0"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0" t="n">
        <f aca="false">MIN(B494:L494)</f>
        <v>0.0923157894736839</v>
      </c>
      <c r="N494" s="250" t="n">
        <f aca="false">SUMPRODUCT(($M$7:$M$557&gt;M494)*1)+SUMPRODUCT(($M$7:$M$557=M494)*(ROW($M$7:$M$557)&lt;ROW(M494)))+1</f>
        <v>107</v>
      </c>
      <c r="O494" s="250" t="str">
        <f aca="false">IF(M494&gt;=0.13,"★★★ EXCELLENT",IF(M494&gt;=0.12,"★★  GOOD",IF(M494&gt;=0.07,"★  FAIR",IF(M494&gt;=0.025,"⚠  MARGINAL","✗  AVOID"))))</f>
        <v>★  FAIR</v>
      </c>
    </row>
    <row r="495" customFormat="false" ht="15" hidden="false" customHeight="true" outlineLevel="0" collapsed="false">
      <c r="A495" s="247" t="n">
        <v>53.8</v>
      </c>
      <c r="B495" s="248"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48"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48"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48"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48"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48"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48"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48"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48"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48"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48"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48" t="n">
        <f aca="false">MIN(B495:L495)</f>
        <v>0.082245614035088</v>
      </c>
      <c r="N495" s="248" t="n">
        <f aca="false">SUMPRODUCT(($M$7:$M$557&gt;M495)*1)+SUMPRODUCT(($M$7:$M$557=M495)*(ROW($M$7:$M$557)&lt;ROW(M495)))+1</f>
        <v>135</v>
      </c>
      <c r="O495" s="248" t="str">
        <f aca="false">IF(M495&gt;=0.13,"★★★ EXCELLENT",IF(M495&gt;=0.12,"★★  GOOD",IF(M495&gt;=0.07,"★  FAIR",IF(M495&gt;=0.025,"⚠  MARGINAL","✗  AVOID"))))</f>
        <v>★  FAIR</v>
      </c>
    </row>
    <row r="496" customFormat="false" ht="15" hidden="false" customHeight="true" outlineLevel="0" collapsed="false">
      <c r="A496" s="249" t="n">
        <v>53.9</v>
      </c>
      <c r="B496" s="250"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0"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0"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0"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0"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0"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0"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0"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0"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0"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0"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0" t="n">
        <f aca="false">MIN(B496:L496)</f>
        <v>0.0721754385964921</v>
      </c>
      <c r="N496" s="250" t="n">
        <f aca="false">SUMPRODUCT(($M$7:$M$557&gt;M496)*1)+SUMPRODUCT(($M$7:$M$557=M496)*(ROW($M$7:$M$557)&lt;ROW(M496)))+1</f>
        <v>165</v>
      </c>
      <c r="O496" s="250" t="str">
        <f aca="false">IF(M496&gt;=0.13,"★★★ EXCELLENT",IF(M496&gt;=0.12,"★★  GOOD",IF(M496&gt;=0.07,"★  FAIR",IF(M496&gt;=0.025,"⚠  MARGINAL","✗  AVOID"))))</f>
        <v>★  FAIR</v>
      </c>
    </row>
    <row r="497" customFormat="false" ht="15" hidden="false" customHeight="true" outlineLevel="0" collapsed="false">
      <c r="A497" s="247" t="n">
        <v>54</v>
      </c>
      <c r="B497" s="248"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48"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48"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48"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48"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48"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48"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48"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48"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48"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48"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48" t="n">
        <f aca="false">MIN(B497:L497)</f>
        <v>0.0621052631578953</v>
      </c>
      <c r="N497" s="248" t="n">
        <f aca="false">SUMPRODUCT(($M$7:$M$557&gt;M497)*1)+SUMPRODUCT(($M$7:$M$557=M497)*(ROW($M$7:$M$557)&lt;ROW(M497)))+1</f>
        <v>195</v>
      </c>
      <c r="O497" s="248" t="str">
        <f aca="false">IF(M497&gt;=0.13,"★★★ EXCELLENT",IF(M497&gt;=0.12,"★★  GOOD",IF(M497&gt;=0.07,"★  FAIR",IF(M497&gt;=0.025,"⚠  MARGINAL","✗  AVOID"))))</f>
        <v>⚠  MARGINAL</v>
      </c>
    </row>
    <row r="498" customFormat="false" ht="15" hidden="false" customHeight="true" outlineLevel="0" collapsed="false">
      <c r="A498" s="249" t="n">
        <v>54.1</v>
      </c>
      <c r="B498" s="250"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0"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0"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0"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0"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0"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0"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0"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0"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0"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0"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0" t="n">
        <f aca="false">MIN(B498:L498)</f>
        <v>0.0520350877192977</v>
      </c>
      <c r="N498" s="250" t="n">
        <f aca="false">SUMPRODUCT(($M$7:$M$557&gt;M498)*1)+SUMPRODUCT(($M$7:$M$557=M498)*(ROW($M$7:$M$557)&lt;ROW(M498)))+1</f>
        <v>227</v>
      </c>
      <c r="O498" s="250" t="str">
        <f aca="false">IF(M498&gt;=0.13,"★★★ EXCELLENT",IF(M498&gt;=0.12,"★★  GOOD",IF(M498&gt;=0.07,"★  FAIR",IF(M498&gt;=0.025,"⚠  MARGINAL","✗  AVOID"))))</f>
        <v>⚠  MARGINAL</v>
      </c>
    </row>
    <row r="499" customFormat="false" ht="15" hidden="false" customHeight="true" outlineLevel="0" collapsed="false">
      <c r="A499" s="247" t="n">
        <v>54.2</v>
      </c>
      <c r="B499" s="248"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48"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48"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48"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48"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48"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48"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48"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48"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48"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48"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48" t="n">
        <f aca="false">MIN(B499:L499)</f>
        <v>0.0419649122807018</v>
      </c>
      <c r="N499" s="248" t="n">
        <f aca="false">SUMPRODUCT(($M$7:$M$557&gt;M499)*1)+SUMPRODUCT(($M$7:$M$557=M499)*(ROW($M$7:$M$557)&lt;ROW(M499)))+1</f>
        <v>257</v>
      </c>
      <c r="O499" s="248" t="str">
        <f aca="false">IF(M499&gt;=0.13,"★★★ EXCELLENT",IF(M499&gt;=0.12,"★★  GOOD",IF(M499&gt;=0.07,"★  FAIR",IF(M499&gt;=0.025,"⚠  MARGINAL","✗  AVOID"))))</f>
        <v>⚠  MARGINAL</v>
      </c>
    </row>
    <row r="500" customFormat="false" ht="15" hidden="false" customHeight="true" outlineLevel="0" collapsed="false">
      <c r="A500" s="249" t="n">
        <v>54.3</v>
      </c>
      <c r="B500" s="250"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0"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0"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0"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0"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0"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0"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0"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0"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0"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0"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0" t="n">
        <f aca="false">MIN(B500:L500)</f>
        <v>0.0318947368421059</v>
      </c>
      <c r="N500" s="250" t="n">
        <f aca="false">SUMPRODUCT(($M$7:$M$557&gt;M500)*1)+SUMPRODUCT(($M$7:$M$557=M500)*(ROW($M$7:$M$557)&lt;ROW(M500)))+1</f>
        <v>286</v>
      </c>
      <c r="O500" s="250" t="str">
        <f aca="false">IF(M500&gt;=0.13,"★★★ EXCELLENT",IF(M500&gt;=0.12,"★★  GOOD",IF(M500&gt;=0.07,"★  FAIR",IF(M500&gt;=0.025,"⚠  MARGINAL","✗  AVOID"))))</f>
        <v>⚠  MARGINAL</v>
      </c>
    </row>
    <row r="501" customFormat="false" ht="15" hidden="false" customHeight="true" outlineLevel="0" collapsed="false">
      <c r="A501" s="247" t="n">
        <v>54.4</v>
      </c>
      <c r="B501" s="248"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48"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48"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48"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48"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48"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48"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48"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48"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48"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48"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48" t="n">
        <f aca="false">MIN(B501:L501)</f>
        <v>0.0218245614035091</v>
      </c>
      <c r="N501" s="248" t="n">
        <f aca="false">SUMPRODUCT(($M$7:$M$557&gt;M501)*1)+SUMPRODUCT(($M$7:$M$557=M501)*(ROW($M$7:$M$557)&lt;ROW(M501)))+1</f>
        <v>316</v>
      </c>
      <c r="O501" s="248" t="str">
        <f aca="false">IF(M501&gt;=0.13,"★★★ EXCELLENT",IF(M501&gt;=0.12,"★★  GOOD",IF(M501&gt;=0.07,"★  FAIR",IF(M501&gt;=0.025,"⚠  MARGINAL","✗  AVOID"))))</f>
        <v>✗  AVOID</v>
      </c>
    </row>
    <row r="502" customFormat="false" ht="15" hidden="false" customHeight="true" outlineLevel="0" collapsed="false">
      <c r="A502" s="249" t="n">
        <v>54.5</v>
      </c>
      <c r="B502" s="250"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0"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0"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0"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0"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0"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0"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0"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0"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0"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0"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0" t="n">
        <f aca="false">MIN(B502:L502)</f>
        <v>0.0117543859649132</v>
      </c>
      <c r="N502" s="250" t="n">
        <f aca="false">SUMPRODUCT(($M$7:$M$557&gt;M502)*1)+SUMPRODUCT(($M$7:$M$557=M502)*(ROW($M$7:$M$557)&lt;ROW(M502)))+1</f>
        <v>347</v>
      </c>
      <c r="O502" s="250" t="str">
        <f aca="false">IF(M502&gt;=0.13,"★★★ EXCELLENT",IF(M502&gt;=0.12,"★★  GOOD",IF(M502&gt;=0.07,"★  FAIR",IF(M502&gt;=0.025,"⚠  MARGINAL","✗  AVOID"))))</f>
        <v>✗  AVOID</v>
      </c>
    </row>
    <row r="503" customFormat="false" ht="15" hidden="false" customHeight="true" outlineLevel="0" collapsed="false">
      <c r="A503" s="247" t="n">
        <v>54.6</v>
      </c>
      <c r="B503" s="248"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48"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48"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48"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48"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48"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48"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48"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48"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48"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48"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48" t="n">
        <f aca="false">MIN(B503:L503)</f>
        <v>0.00168421052631551</v>
      </c>
      <c r="N503" s="248" t="n">
        <f aca="false">SUMPRODUCT(($M$7:$M$557&gt;M503)*1)+SUMPRODUCT(($M$7:$M$557=M503)*(ROW($M$7:$M$557)&lt;ROW(M503)))+1</f>
        <v>378</v>
      </c>
      <c r="O503" s="248" t="str">
        <f aca="false">IF(M503&gt;=0.13,"★★★ EXCELLENT",IF(M503&gt;=0.12,"★★  GOOD",IF(M503&gt;=0.07,"★  FAIR",IF(M503&gt;=0.025,"⚠  MARGINAL","✗  AVOID"))))</f>
        <v>✗  AVOID</v>
      </c>
    </row>
    <row r="504" customFormat="false" ht="15" hidden="false" customHeight="true" outlineLevel="0" collapsed="false">
      <c r="A504" s="249" t="n">
        <v>54.7</v>
      </c>
      <c r="B504" s="250"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0"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0"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0"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0"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0"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0"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0"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0"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0"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0"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0" t="n">
        <f aca="false">MIN(B504:L504)</f>
        <v>0</v>
      </c>
      <c r="N504" s="250" t="n">
        <f aca="false">SUMPRODUCT(($M$7:$M$557&gt;M504)*1)+SUMPRODUCT(($M$7:$M$557=M504)*(ROW($M$7:$M$557)&lt;ROW(M504)))+1</f>
        <v>524</v>
      </c>
      <c r="O504" s="250" t="str">
        <f aca="false">IF(M504&gt;=0.13,"★★★ EXCELLENT",IF(M504&gt;=0.12,"★★  GOOD",IF(M504&gt;=0.07,"★  FAIR",IF(M504&gt;=0.025,"⚠  MARGINAL","✗  AVOID"))))</f>
        <v>✗  AVOID</v>
      </c>
    </row>
    <row r="505" customFormat="false" ht="15" hidden="false" customHeight="true" outlineLevel="0" collapsed="false">
      <c r="A505" s="247" t="n">
        <v>54.8</v>
      </c>
      <c r="B505" s="248"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48"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48"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48"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48"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48"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48"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48"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48"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48"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48"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48" t="n">
        <f aca="false">MIN(B505:L505)</f>
        <v>0</v>
      </c>
      <c r="N505" s="248" t="n">
        <f aca="false">SUMPRODUCT(($M$7:$M$557&gt;M505)*1)+SUMPRODUCT(($M$7:$M$557=M505)*(ROW($M$7:$M$557)&lt;ROW(M505)))+1</f>
        <v>525</v>
      </c>
      <c r="O505" s="248" t="str">
        <f aca="false">IF(M505&gt;=0.13,"★★★ EXCELLENT",IF(M505&gt;=0.12,"★★  GOOD",IF(M505&gt;=0.07,"★  FAIR",IF(M505&gt;=0.025,"⚠  MARGINAL","✗  AVOID"))))</f>
        <v>✗  AVOID</v>
      </c>
    </row>
    <row r="506" customFormat="false" ht="15" hidden="false" customHeight="true" outlineLevel="0" collapsed="false">
      <c r="A506" s="249" t="n">
        <v>54.9</v>
      </c>
      <c r="B506" s="250"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0"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0"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0"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0"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0"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0"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0"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0"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0"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0"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0" t="n">
        <f aca="false">MIN(B506:L506)</f>
        <v>0</v>
      </c>
      <c r="N506" s="250" t="n">
        <f aca="false">SUMPRODUCT(($M$7:$M$557&gt;M506)*1)+SUMPRODUCT(($M$7:$M$557=M506)*(ROW($M$7:$M$557)&lt;ROW(M506)))+1</f>
        <v>526</v>
      </c>
      <c r="O506" s="250" t="str">
        <f aca="false">IF(M506&gt;=0.13,"★★★ EXCELLENT",IF(M506&gt;=0.12,"★★  GOOD",IF(M506&gt;=0.07,"★  FAIR",IF(M506&gt;=0.025,"⚠  MARGINAL","✗  AVOID"))))</f>
        <v>✗  AVOID</v>
      </c>
    </row>
    <row r="507" customFormat="false" ht="15" hidden="false" customHeight="true" outlineLevel="0" collapsed="false">
      <c r="A507" s="247" t="n">
        <v>55</v>
      </c>
      <c r="B507" s="248"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48"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48"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48"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48"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48"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48"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48"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48"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48"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48"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48" t="n">
        <f aca="false">MIN(B507:L507)</f>
        <v>0</v>
      </c>
      <c r="N507" s="248" t="n">
        <f aca="false">SUMPRODUCT(($M$7:$M$557&gt;M507)*1)+SUMPRODUCT(($M$7:$M$557=M507)*(ROW($M$7:$M$557)&lt;ROW(M507)))+1</f>
        <v>527</v>
      </c>
      <c r="O507" s="248" t="str">
        <f aca="false">IF(M507&gt;=0.13,"★★★ EXCELLENT",IF(M507&gt;=0.12,"★★  GOOD",IF(M507&gt;=0.07,"★  FAIR",IF(M507&gt;=0.025,"⚠  MARGINAL","✗  AVOID"))))</f>
        <v>✗  AVOID</v>
      </c>
    </row>
    <row r="508" customFormat="false" ht="15" hidden="false" customHeight="true" outlineLevel="0" collapsed="false">
      <c r="A508" s="249" t="n">
        <v>55.1</v>
      </c>
      <c r="B508" s="250"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0"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0"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0"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0"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0"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0"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0"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0"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0"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0"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0" t="n">
        <f aca="false">MIN(B508:L508)</f>
        <v>0</v>
      </c>
      <c r="N508" s="250" t="n">
        <f aca="false">SUMPRODUCT(($M$7:$M$557&gt;M508)*1)+SUMPRODUCT(($M$7:$M$557=M508)*(ROW($M$7:$M$557)&lt;ROW(M508)))+1</f>
        <v>528</v>
      </c>
      <c r="O508" s="250" t="str">
        <f aca="false">IF(M508&gt;=0.13,"★★★ EXCELLENT",IF(M508&gt;=0.12,"★★  GOOD",IF(M508&gt;=0.07,"★  FAIR",IF(M508&gt;=0.025,"⚠  MARGINAL","✗  AVOID"))))</f>
        <v>✗  AVOID</v>
      </c>
    </row>
    <row r="509" customFormat="false" ht="15" hidden="false" customHeight="true" outlineLevel="0" collapsed="false">
      <c r="A509" s="247" t="n">
        <v>55.2</v>
      </c>
      <c r="B509" s="248"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48"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48"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48"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48"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48"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48"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48"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48"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48"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48"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48" t="n">
        <f aca="false">MIN(B509:L509)</f>
        <v>0</v>
      </c>
      <c r="N509" s="248" t="n">
        <f aca="false">SUMPRODUCT(($M$7:$M$557&gt;M509)*1)+SUMPRODUCT(($M$7:$M$557=M509)*(ROW($M$7:$M$557)&lt;ROW(M509)))+1</f>
        <v>529</v>
      </c>
      <c r="O509" s="248" t="str">
        <f aca="false">IF(M509&gt;=0.13,"★★★ EXCELLENT",IF(M509&gt;=0.12,"★★  GOOD",IF(M509&gt;=0.07,"★  FAIR",IF(M509&gt;=0.025,"⚠  MARGINAL","✗  AVOID"))))</f>
        <v>✗  AVOID</v>
      </c>
    </row>
    <row r="510" customFormat="false" ht="15" hidden="false" customHeight="true" outlineLevel="0" collapsed="false">
      <c r="A510" s="249" t="n">
        <v>55.3</v>
      </c>
      <c r="B510" s="250"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0"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0"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0"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0"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0"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0"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0"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0"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0"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0"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0" t="n">
        <f aca="false">MIN(B510:L510)</f>
        <v>0</v>
      </c>
      <c r="N510" s="250" t="n">
        <f aca="false">SUMPRODUCT(($M$7:$M$557&gt;M510)*1)+SUMPRODUCT(($M$7:$M$557=M510)*(ROW($M$7:$M$557)&lt;ROW(M510)))+1</f>
        <v>530</v>
      </c>
      <c r="O510" s="250" t="str">
        <f aca="false">IF(M510&gt;=0.13,"★★★ EXCELLENT",IF(M510&gt;=0.12,"★★  GOOD",IF(M510&gt;=0.07,"★  FAIR",IF(M510&gt;=0.025,"⚠  MARGINAL","✗  AVOID"))))</f>
        <v>✗  AVOID</v>
      </c>
    </row>
    <row r="511" customFormat="false" ht="15" hidden="false" customHeight="true" outlineLevel="0" collapsed="false">
      <c r="A511" s="247" t="n">
        <v>55.4</v>
      </c>
      <c r="B511" s="248"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48"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48"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48"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48"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48"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48"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48"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48"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48"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48"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48" t="n">
        <f aca="false">MIN(B511:L511)</f>
        <v>0</v>
      </c>
      <c r="N511" s="248" t="n">
        <f aca="false">SUMPRODUCT(($M$7:$M$557&gt;M511)*1)+SUMPRODUCT(($M$7:$M$557=M511)*(ROW($M$7:$M$557)&lt;ROW(M511)))+1</f>
        <v>531</v>
      </c>
      <c r="O511" s="248" t="str">
        <f aca="false">IF(M511&gt;=0.13,"★★★ EXCELLENT",IF(M511&gt;=0.12,"★★  GOOD",IF(M511&gt;=0.07,"★  FAIR",IF(M511&gt;=0.025,"⚠  MARGINAL","✗  AVOID"))))</f>
        <v>✗  AVOID</v>
      </c>
    </row>
    <row r="512" customFormat="false" ht="15" hidden="false" customHeight="true" outlineLevel="0" collapsed="false">
      <c r="A512" s="249" t="n">
        <v>55.5</v>
      </c>
      <c r="B512" s="250"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0"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0"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0"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0"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0"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0"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0"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0"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0"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0"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0" t="n">
        <f aca="false">MIN(B512:L512)</f>
        <v>0</v>
      </c>
      <c r="N512" s="250" t="n">
        <f aca="false">SUMPRODUCT(($M$7:$M$557&gt;M512)*1)+SUMPRODUCT(($M$7:$M$557=M512)*(ROW($M$7:$M$557)&lt;ROW(M512)))+1</f>
        <v>532</v>
      </c>
      <c r="O512" s="250" t="str">
        <f aca="false">IF(M512&gt;=0.13,"★★★ EXCELLENT",IF(M512&gt;=0.12,"★★  GOOD",IF(M512&gt;=0.07,"★  FAIR",IF(M512&gt;=0.025,"⚠  MARGINAL","✗  AVOID"))))</f>
        <v>✗  AVOID</v>
      </c>
    </row>
    <row r="513" customFormat="false" ht="15" hidden="false" customHeight="true" outlineLevel="0" collapsed="false">
      <c r="A513" s="247" t="n">
        <v>55.6</v>
      </c>
      <c r="B513" s="248"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48"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48"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48"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48"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48"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48"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48"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48"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48"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48"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48" t="n">
        <f aca="false">MIN(B513:L513)</f>
        <v>0</v>
      </c>
      <c r="N513" s="248" t="n">
        <f aca="false">SUMPRODUCT(($M$7:$M$557&gt;M513)*1)+SUMPRODUCT(($M$7:$M$557=M513)*(ROW($M$7:$M$557)&lt;ROW(M513)))+1</f>
        <v>533</v>
      </c>
      <c r="O513" s="248" t="str">
        <f aca="false">IF(M513&gt;=0.13,"★★★ EXCELLENT",IF(M513&gt;=0.12,"★★  GOOD",IF(M513&gt;=0.07,"★  FAIR",IF(M513&gt;=0.025,"⚠  MARGINAL","✗  AVOID"))))</f>
        <v>✗  AVOID</v>
      </c>
    </row>
    <row r="514" customFormat="false" ht="15" hidden="false" customHeight="true" outlineLevel="0" collapsed="false">
      <c r="A514" s="249" t="n">
        <v>55.7</v>
      </c>
      <c r="B514" s="250"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0"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0"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0"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0"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0"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0"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0"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0"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0"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0"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0" t="n">
        <f aca="false">MIN(B514:L514)</f>
        <v>0</v>
      </c>
      <c r="N514" s="250" t="n">
        <f aca="false">SUMPRODUCT(($M$7:$M$557&gt;M514)*1)+SUMPRODUCT(($M$7:$M$557=M514)*(ROW($M$7:$M$557)&lt;ROW(M514)))+1</f>
        <v>534</v>
      </c>
      <c r="O514" s="250" t="str">
        <f aca="false">IF(M514&gt;=0.13,"★★★ EXCELLENT",IF(M514&gt;=0.12,"★★  GOOD",IF(M514&gt;=0.07,"★  FAIR",IF(M514&gt;=0.025,"⚠  MARGINAL","✗  AVOID"))))</f>
        <v>✗  AVOID</v>
      </c>
    </row>
    <row r="515" customFormat="false" ht="15" hidden="false" customHeight="true" outlineLevel="0" collapsed="false">
      <c r="A515" s="247" t="n">
        <v>55.8</v>
      </c>
      <c r="B515" s="248"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48"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48"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48"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48"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48"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48"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48"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48"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48"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48"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48" t="n">
        <f aca="false">MIN(B515:L515)</f>
        <v>0</v>
      </c>
      <c r="N515" s="248" t="n">
        <f aca="false">SUMPRODUCT(($M$7:$M$557&gt;M515)*1)+SUMPRODUCT(($M$7:$M$557=M515)*(ROW($M$7:$M$557)&lt;ROW(M515)))+1</f>
        <v>535</v>
      </c>
      <c r="O515" s="248" t="str">
        <f aca="false">IF(M515&gt;=0.13,"★★★ EXCELLENT",IF(M515&gt;=0.12,"★★  GOOD",IF(M515&gt;=0.07,"★  FAIR",IF(M515&gt;=0.025,"⚠  MARGINAL","✗  AVOID"))))</f>
        <v>✗  AVOID</v>
      </c>
    </row>
    <row r="516" customFormat="false" ht="15" hidden="false" customHeight="true" outlineLevel="0" collapsed="false">
      <c r="A516" s="249" t="n">
        <v>55.9</v>
      </c>
      <c r="B516" s="250"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0"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0"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0"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0"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0"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0"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0"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0"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0"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0"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0" t="n">
        <f aca="false">MIN(B516:L516)</f>
        <v>0</v>
      </c>
      <c r="N516" s="250" t="n">
        <f aca="false">SUMPRODUCT(($M$7:$M$557&gt;M516)*1)+SUMPRODUCT(($M$7:$M$557=M516)*(ROW($M$7:$M$557)&lt;ROW(M516)))+1</f>
        <v>536</v>
      </c>
      <c r="O516" s="250" t="str">
        <f aca="false">IF(M516&gt;=0.13,"★★★ EXCELLENT",IF(M516&gt;=0.12,"★★  GOOD",IF(M516&gt;=0.07,"★  FAIR",IF(M516&gt;=0.025,"⚠  MARGINAL","✗  AVOID"))))</f>
        <v>✗  AVOID</v>
      </c>
    </row>
    <row r="517" customFormat="false" ht="15" hidden="false" customHeight="true" outlineLevel="0" collapsed="false">
      <c r="A517" s="247" t="n">
        <v>56</v>
      </c>
      <c r="B517" s="248"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48"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48"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48"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48"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48"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48"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48"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48"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48"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48"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48" t="n">
        <f aca="false">MIN(B517:L517)</f>
        <v>0.00175438596491251</v>
      </c>
      <c r="N517" s="248" t="n">
        <f aca="false">SUMPRODUCT(($M$7:$M$557&gt;M517)*1)+SUMPRODUCT(($M$7:$M$557=M517)*(ROW($M$7:$M$557)&lt;ROW(M517)))+1</f>
        <v>377</v>
      </c>
      <c r="O517" s="248" t="str">
        <f aca="false">IF(M517&gt;=0.13,"★★★ EXCELLENT",IF(M517&gt;=0.12,"★★  GOOD",IF(M517&gt;=0.07,"★  FAIR",IF(M517&gt;=0.025,"⚠  MARGINAL","✗  AVOID"))))</f>
        <v>✗  AVOID</v>
      </c>
    </row>
    <row r="518" customFormat="false" ht="15" hidden="false" customHeight="true" outlineLevel="0" collapsed="false">
      <c r="A518" s="249" t="n">
        <v>56.1</v>
      </c>
      <c r="B518" s="250"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0"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0"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0"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0"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0"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0"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0"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0"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0"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0"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0" t="n">
        <f aca="false">MIN(B518:L518)</f>
        <v>0.0115789473684211</v>
      </c>
      <c r="N518" s="250" t="n">
        <f aca="false">SUMPRODUCT(($M$7:$M$557&gt;M518)*1)+SUMPRODUCT(($M$7:$M$557=M518)*(ROW($M$7:$M$557)&lt;ROW(M518)))+1</f>
        <v>348</v>
      </c>
      <c r="O518" s="250" t="str">
        <f aca="false">IF(M518&gt;=0.13,"★★★ EXCELLENT",IF(M518&gt;=0.12,"★★  GOOD",IF(M518&gt;=0.07,"★  FAIR",IF(M518&gt;=0.025,"⚠  MARGINAL","✗  AVOID"))))</f>
        <v>✗  AVOID</v>
      </c>
    </row>
    <row r="519" customFormat="false" ht="15" hidden="false" customHeight="true" outlineLevel="0" collapsed="false">
      <c r="A519" s="247" t="n">
        <v>56.2</v>
      </c>
      <c r="B519" s="248"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48"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48"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48"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48"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48"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48"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48"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48"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48"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48"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48" t="n">
        <f aca="false">MIN(B519:L519)</f>
        <v>0.0214035087719306</v>
      </c>
      <c r="N519" s="248" t="n">
        <f aca="false">SUMPRODUCT(($M$7:$M$557&gt;M519)*1)+SUMPRODUCT(($M$7:$M$557=M519)*(ROW($M$7:$M$557)&lt;ROW(M519)))+1</f>
        <v>319</v>
      </c>
      <c r="O519" s="248" t="str">
        <f aca="false">IF(M519&gt;=0.13,"★★★ EXCELLENT",IF(M519&gt;=0.12,"★★  GOOD",IF(M519&gt;=0.07,"★  FAIR",IF(M519&gt;=0.025,"⚠  MARGINAL","✗  AVOID"))))</f>
        <v>✗  AVOID</v>
      </c>
    </row>
    <row r="520" customFormat="false" ht="15" hidden="false" customHeight="true" outlineLevel="0" collapsed="false">
      <c r="A520" s="249" t="n">
        <v>56.3</v>
      </c>
      <c r="B520" s="250"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0"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0"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0"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0"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0"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0"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0"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0"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0"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0"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0" t="n">
        <f aca="false">MIN(B520:L520)</f>
        <v>0.0312280701754384</v>
      </c>
      <c r="N520" s="250" t="n">
        <f aca="false">SUMPRODUCT(($M$7:$M$557&gt;M520)*1)+SUMPRODUCT(($M$7:$M$557=M520)*(ROW($M$7:$M$557)&lt;ROW(M520)))+1</f>
        <v>289</v>
      </c>
      <c r="O520" s="250" t="str">
        <f aca="false">IF(M520&gt;=0.13,"★★★ EXCELLENT",IF(M520&gt;=0.12,"★★  GOOD",IF(M520&gt;=0.07,"★  FAIR",IF(M520&gt;=0.025,"⚠  MARGINAL","✗  AVOID"))))</f>
        <v>⚠  MARGINAL</v>
      </c>
    </row>
    <row r="521" customFormat="false" ht="15" hidden="false" customHeight="true" outlineLevel="0" collapsed="false">
      <c r="A521" s="247" t="n">
        <v>56.4</v>
      </c>
      <c r="B521" s="248"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48"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48"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48"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48"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48"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48"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48"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48"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48"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48"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48" t="n">
        <f aca="false">MIN(B521:L521)</f>
        <v>0.0410526315789479</v>
      </c>
      <c r="N521" s="248" t="n">
        <f aca="false">SUMPRODUCT(($M$7:$M$557&gt;M521)*1)+SUMPRODUCT(($M$7:$M$557=M521)*(ROW($M$7:$M$557)&lt;ROW(M521)))+1</f>
        <v>259</v>
      </c>
      <c r="O521" s="248" t="str">
        <f aca="false">IF(M521&gt;=0.13,"★★★ EXCELLENT",IF(M521&gt;=0.12,"★★  GOOD",IF(M521&gt;=0.07,"★  FAIR",IF(M521&gt;=0.025,"⚠  MARGINAL","✗  AVOID"))))</f>
        <v>⚠  MARGINAL</v>
      </c>
    </row>
    <row r="522" customFormat="false" ht="15" hidden="false" customHeight="true" outlineLevel="0" collapsed="false">
      <c r="A522" s="249" t="n">
        <v>56.5</v>
      </c>
      <c r="B522" s="250"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0"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0"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0"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0"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0"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0"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0"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0"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0"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0"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0" t="n">
        <f aca="false">MIN(B522:L522)</f>
        <v>0.0508771929824565</v>
      </c>
      <c r="N522" s="250" t="n">
        <f aca="false">SUMPRODUCT(($M$7:$M$557&gt;M522)*1)+SUMPRODUCT(($M$7:$M$557=M522)*(ROW($M$7:$M$557)&lt;ROW(M522)))+1</f>
        <v>230</v>
      </c>
      <c r="O522" s="250" t="str">
        <f aca="false">IF(M522&gt;=0.13,"★★★ EXCELLENT",IF(M522&gt;=0.12,"★★  GOOD",IF(M522&gt;=0.07,"★  FAIR",IF(M522&gt;=0.025,"⚠  MARGINAL","✗  AVOID"))))</f>
        <v>⚠  MARGINAL</v>
      </c>
    </row>
    <row r="523" customFormat="false" ht="15" hidden="false" customHeight="true" outlineLevel="0" collapsed="false">
      <c r="A523" s="247" t="n">
        <v>56.6</v>
      </c>
      <c r="B523" s="248"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48"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48"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48"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48"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48"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48"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48"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48"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48"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48"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48" t="n">
        <f aca="false">MIN(B523:L523)</f>
        <v>0.0607017543859651</v>
      </c>
      <c r="N523" s="248" t="n">
        <f aca="false">SUMPRODUCT(($M$7:$M$557&gt;M523)*1)+SUMPRODUCT(($M$7:$M$557=M523)*(ROW($M$7:$M$557)&lt;ROW(M523)))+1</f>
        <v>200</v>
      </c>
      <c r="O523" s="248" t="str">
        <f aca="false">IF(M523&gt;=0.13,"★★★ EXCELLENT",IF(M523&gt;=0.12,"★★  GOOD",IF(M523&gt;=0.07,"★  FAIR",IF(M523&gt;=0.025,"⚠  MARGINAL","✗  AVOID"))))</f>
        <v>⚠  MARGINAL</v>
      </c>
    </row>
    <row r="524" customFormat="false" ht="15" hidden="false" customHeight="true" outlineLevel="0" collapsed="false">
      <c r="A524" s="249" t="n">
        <v>56.7</v>
      </c>
      <c r="B524" s="250"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0"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0"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0"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0"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0"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0"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0"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0"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0"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0"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0" t="n">
        <f aca="false">MIN(B524:L524)</f>
        <v>0.0705263157894738</v>
      </c>
      <c r="N524" s="250" t="n">
        <f aca="false">SUMPRODUCT(($M$7:$M$557&gt;M524)*1)+SUMPRODUCT(($M$7:$M$557=M524)*(ROW($M$7:$M$557)&lt;ROW(M524)))+1</f>
        <v>171</v>
      </c>
      <c r="O524" s="250" t="str">
        <f aca="false">IF(M524&gt;=0.13,"★★★ EXCELLENT",IF(M524&gt;=0.12,"★★  GOOD",IF(M524&gt;=0.07,"★  FAIR",IF(M524&gt;=0.025,"⚠  MARGINAL","✗  AVOID"))))</f>
        <v>★  FAIR</v>
      </c>
    </row>
    <row r="525" customFormat="false" ht="15" hidden="false" customHeight="true" outlineLevel="0" collapsed="false">
      <c r="A525" s="247" t="n">
        <v>56.8</v>
      </c>
      <c r="B525" s="248"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48"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48"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48"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48"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48"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48"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48"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48"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48"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48"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48" t="n">
        <f aca="false">MIN(B525:L525)</f>
        <v>0.0803508771929824</v>
      </c>
      <c r="N525" s="248" t="n">
        <f aca="false">SUMPRODUCT(($M$7:$M$557&gt;M525)*1)+SUMPRODUCT(($M$7:$M$557=M525)*(ROW($M$7:$M$557)&lt;ROW(M525)))+1</f>
        <v>141</v>
      </c>
      <c r="O525" s="248" t="str">
        <f aca="false">IF(M525&gt;=0.13,"★★★ EXCELLENT",IF(M525&gt;=0.12,"★★  GOOD",IF(M525&gt;=0.07,"★  FAIR",IF(M525&gt;=0.025,"⚠  MARGINAL","✗  AVOID"))))</f>
        <v>★  FAIR</v>
      </c>
    </row>
    <row r="526" customFormat="false" ht="15" hidden="false" customHeight="true" outlineLevel="0" collapsed="false">
      <c r="A526" s="249" t="n">
        <v>56.9</v>
      </c>
      <c r="B526" s="250"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0"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0"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0"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0"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0"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0"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0"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0"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0"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0"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0" t="n">
        <f aca="false">MIN(B526:L526)</f>
        <v>0.085122807017544</v>
      </c>
      <c r="N526" s="250" t="n">
        <f aca="false">SUMPRODUCT(($M$7:$M$557&gt;M526)*1)+SUMPRODUCT(($M$7:$M$557=M526)*(ROW($M$7:$M$557)&lt;ROW(M526)))+1</f>
        <v>127</v>
      </c>
      <c r="O526" s="250" t="str">
        <f aca="false">IF(M526&gt;=0.13,"★★★ EXCELLENT",IF(M526&gt;=0.12,"★★  GOOD",IF(M526&gt;=0.07,"★  FAIR",IF(M526&gt;=0.025,"⚠  MARGINAL","✗  AVOID"))))</f>
        <v>★  FAIR</v>
      </c>
    </row>
    <row r="527" customFormat="false" ht="15" hidden="false" customHeight="true" outlineLevel="0" collapsed="false">
      <c r="A527" s="247" t="n">
        <v>57</v>
      </c>
      <c r="B527" s="248"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48"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48"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48"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48"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48"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48"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48"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48"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48"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48"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48" t="n">
        <f aca="false">MIN(B527:L527)</f>
        <v>0.0800000000000001</v>
      </c>
      <c r="N527" s="248" t="n">
        <f aca="false">SUMPRODUCT(($M$7:$M$557&gt;M527)*1)+SUMPRODUCT(($M$7:$M$557=M527)*(ROW($M$7:$M$557)&lt;ROW(M527)))+1</f>
        <v>143</v>
      </c>
      <c r="O527" s="248" t="str">
        <f aca="false">IF(M527&gt;=0.13,"★★★ EXCELLENT",IF(M527&gt;=0.12,"★★  GOOD",IF(M527&gt;=0.07,"★  FAIR",IF(M527&gt;=0.025,"⚠  MARGINAL","✗  AVOID"))))</f>
        <v>★  FAIR</v>
      </c>
    </row>
    <row r="528" customFormat="false" ht="15" hidden="false" customHeight="true" outlineLevel="0" collapsed="false">
      <c r="A528" s="249" t="n">
        <v>57.1</v>
      </c>
      <c r="B528" s="250"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0"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0"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0"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0"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0"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0"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0"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0"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0"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0"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0" t="n">
        <f aca="false">MIN(B528:L528)</f>
        <v>0.0748771929824561</v>
      </c>
      <c r="N528" s="250" t="n">
        <f aca="false">SUMPRODUCT(($M$7:$M$557&gt;M528)*1)+SUMPRODUCT(($M$7:$M$557=M528)*(ROW($M$7:$M$557)&lt;ROW(M528)))+1</f>
        <v>157</v>
      </c>
      <c r="O528" s="250" t="str">
        <f aca="false">IF(M528&gt;=0.13,"★★★ EXCELLENT",IF(M528&gt;=0.12,"★★  GOOD",IF(M528&gt;=0.07,"★  FAIR",IF(M528&gt;=0.025,"⚠  MARGINAL","✗  AVOID"))))</f>
        <v>★  FAIR</v>
      </c>
    </row>
    <row r="529" customFormat="false" ht="15" hidden="false" customHeight="true" outlineLevel="0" collapsed="false">
      <c r="A529" s="247" t="n">
        <v>57.2</v>
      </c>
      <c r="B529" s="248"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48"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48"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48"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48"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48"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48"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48"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48"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48"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48"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48" t="n">
        <f aca="false">MIN(B529:L529)</f>
        <v>0.0697543859649121</v>
      </c>
      <c r="N529" s="248" t="n">
        <f aca="false">SUMPRODUCT(($M$7:$M$557&gt;M529)*1)+SUMPRODUCT(($M$7:$M$557=M529)*(ROW($M$7:$M$557)&lt;ROW(M529)))+1</f>
        <v>174</v>
      </c>
      <c r="O529" s="248" t="str">
        <f aca="false">IF(M529&gt;=0.13,"★★★ EXCELLENT",IF(M529&gt;=0.12,"★★  GOOD",IF(M529&gt;=0.07,"★  FAIR",IF(M529&gt;=0.025,"⚠  MARGINAL","✗  AVOID"))))</f>
        <v>⚠  MARGINAL</v>
      </c>
    </row>
    <row r="530" customFormat="false" ht="15" hidden="false" customHeight="true" outlineLevel="0" collapsed="false">
      <c r="A530" s="249" t="n">
        <v>57.3</v>
      </c>
      <c r="B530" s="250"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0"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0"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0"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0"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0"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0"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0"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0"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0"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0"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0" t="n">
        <f aca="false">MIN(B530:L530)</f>
        <v>0.0646315789473686</v>
      </c>
      <c r="N530" s="250" t="n">
        <f aca="false">SUMPRODUCT(($M$7:$M$557&gt;M530)*1)+SUMPRODUCT(($M$7:$M$557=M530)*(ROW($M$7:$M$557)&lt;ROW(M530)))+1</f>
        <v>188</v>
      </c>
      <c r="O530" s="250" t="str">
        <f aca="false">IF(M530&gt;=0.13,"★★★ EXCELLENT",IF(M530&gt;=0.12,"★★  GOOD",IF(M530&gt;=0.07,"★  FAIR",IF(M530&gt;=0.025,"⚠  MARGINAL","✗  AVOID"))))</f>
        <v>⚠  MARGINAL</v>
      </c>
    </row>
    <row r="531" customFormat="false" ht="15" hidden="false" customHeight="true" outlineLevel="0" collapsed="false">
      <c r="A531" s="247" t="n">
        <v>57.4</v>
      </c>
      <c r="B531" s="248"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48"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48"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48"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48"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48"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48"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48"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48"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48"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48"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48" t="n">
        <f aca="false">MIN(B531:L531)</f>
        <v>0.0595087719298246</v>
      </c>
      <c r="N531" s="248" t="n">
        <f aca="false">SUMPRODUCT(($M$7:$M$557&gt;M531)*1)+SUMPRODUCT(($M$7:$M$557=M531)*(ROW($M$7:$M$557)&lt;ROW(M531)))+1</f>
        <v>204</v>
      </c>
      <c r="O531" s="248" t="str">
        <f aca="false">IF(M531&gt;=0.13,"★★★ EXCELLENT",IF(M531&gt;=0.12,"★★  GOOD",IF(M531&gt;=0.07,"★  FAIR",IF(M531&gt;=0.025,"⚠  MARGINAL","✗  AVOID"))))</f>
        <v>⚠  MARGINAL</v>
      </c>
    </row>
    <row r="532" customFormat="false" ht="15" hidden="false" customHeight="true" outlineLevel="0" collapsed="false">
      <c r="A532" s="249" t="n">
        <v>57.5</v>
      </c>
      <c r="B532" s="250"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0"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0"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0"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0"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0"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0"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0"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0"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0"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0"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0" t="n">
        <f aca="false">MIN(B532:L532)</f>
        <v>0.0543859649122807</v>
      </c>
      <c r="N532" s="250" t="n">
        <f aca="false">SUMPRODUCT(($M$7:$M$557&gt;M532)*1)+SUMPRODUCT(($M$7:$M$557=M532)*(ROW($M$7:$M$557)&lt;ROW(M532)))+1</f>
        <v>220</v>
      </c>
      <c r="O532" s="250" t="str">
        <f aca="false">IF(M532&gt;=0.13,"★★★ EXCELLENT",IF(M532&gt;=0.12,"★★  GOOD",IF(M532&gt;=0.07,"★  FAIR",IF(M532&gt;=0.025,"⚠  MARGINAL","✗  AVOID"))))</f>
        <v>⚠  MARGINAL</v>
      </c>
    </row>
    <row r="533" customFormat="false" ht="15" hidden="false" customHeight="true" outlineLevel="0" collapsed="false">
      <c r="A533" s="247" t="n">
        <v>57.6</v>
      </c>
      <c r="B533" s="248"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48"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48"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48"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48"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48"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48"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48"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48"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48"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48"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48" t="n">
        <f aca="false">MIN(B533:L533)</f>
        <v>0.0492631578947367</v>
      </c>
      <c r="N533" s="248" t="n">
        <f aca="false">SUMPRODUCT(($M$7:$M$557&gt;M533)*1)+SUMPRODUCT(($M$7:$M$557=M533)*(ROW($M$7:$M$557)&lt;ROW(M533)))+1</f>
        <v>235</v>
      </c>
      <c r="O533" s="248" t="str">
        <f aca="false">IF(M533&gt;=0.13,"★★★ EXCELLENT",IF(M533&gt;=0.12,"★★  GOOD",IF(M533&gt;=0.07,"★  FAIR",IF(M533&gt;=0.025,"⚠  MARGINAL","✗  AVOID"))))</f>
        <v>⚠  MARGINAL</v>
      </c>
    </row>
    <row r="534" customFormat="false" ht="15" hidden="false" customHeight="true" outlineLevel="0" collapsed="false">
      <c r="A534" s="249" t="n">
        <v>57.7</v>
      </c>
      <c r="B534" s="250"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0"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0"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0"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0"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0"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0"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0"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0"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0"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0"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0" t="n">
        <f aca="false">MIN(B534:L534)</f>
        <v>0.0441403508771927</v>
      </c>
      <c r="N534" s="250" t="n">
        <f aca="false">SUMPRODUCT(($M$7:$M$557&gt;M534)*1)+SUMPRODUCT(($M$7:$M$557=M534)*(ROW($M$7:$M$557)&lt;ROW(M534)))+1</f>
        <v>250</v>
      </c>
      <c r="O534" s="250" t="str">
        <f aca="false">IF(M534&gt;=0.13,"★★★ EXCELLENT",IF(M534&gt;=0.12,"★★  GOOD",IF(M534&gt;=0.07,"★  FAIR",IF(M534&gt;=0.025,"⚠  MARGINAL","✗  AVOID"))))</f>
        <v>⚠  MARGINAL</v>
      </c>
    </row>
    <row r="535" customFormat="false" ht="15" hidden="false" customHeight="true" outlineLevel="0" collapsed="false">
      <c r="A535" s="247" t="n">
        <v>57.8</v>
      </c>
      <c r="B535" s="248"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48"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48"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48"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48"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48"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48"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48"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48"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48"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48"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48" t="n">
        <f aca="false">MIN(B535:L535)</f>
        <v>0.0390175438596496</v>
      </c>
      <c r="N535" s="248" t="n">
        <f aca="false">SUMPRODUCT(($M$7:$M$557&gt;M535)*1)+SUMPRODUCT(($M$7:$M$557=M535)*(ROW($M$7:$M$557)&lt;ROW(M535)))+1</f>
        <v>265</v>
      </c>
      <c r="O535" s="248" t="str">
        <f aca="false">IF(M535&gt;=0.13,"★★★ EXCELLENT",IF(M535&gt;=0.12,"★★  GOOD",IF(M535&gt;=0.07,"★  FAIR",IF(M535&gt;=0.025,"⚠  MARGINAL","✗  AVOID"))))</f>
        <v>⚠  MARGINAL</v>
      </c>
    </row>
    <row r="536" customFormat="false" ht="15" hidden="false" customHeight="true" outlineLevel="0" collapsed="false">
      <c r="A536" s="249" t="n">
        <v>57.9</v>
      </c>
      <c r="B536" s="250"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0"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0"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0"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0"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0"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0"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0"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0"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0"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0"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0" t="n">
        <f aca="false">MIN(B536:L536)</f>
        <v>0.0338947368421056</v>
      </c>
      <c r="N536" s="250" t="n">
        <f aca="false">SUMPRODUCT(($M$7:$M$557&gt;M536)*1)+SUMPRODUCT(($M$7:$M$557=M536)*(ROW($M$7:$M$557)&lt;ROW(M536)))+1</f>
        <v>280</v>
      </c>
      <c r="O536" s="250" t="str">
        <f aca="false">IF(M536&gt;=0.13,"★★★ EXCELLENT",IF(M536&gt;=0.12,"★★  GOOD",IF(M536&gt;=0.07,"★  FAIR",IF(M536&gt;=0.025,"⚠  MARGINAL","✗  AVOID"))))</f>
        <v>⚠  MARGINAL</v>
      </c>
    </row>
    <row r="537" customFormat="false" ht="15" hidden="false" customHeight="true" outlineLevel="0" collapsed="false">
      <c r="A537" s="247" t="n">
        <v>58</v>
      </c>
      <c r="B537" s="248"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48"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48"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48"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48"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48"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48"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48"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48"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48"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48"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48" t="n">
        <f aca="false">MIN(B537:L537)</f>
        <v>0.0287719298245617</v>
      </c>
      <c r="N537" s="248" t="n">
        <f aca="false">SUMPRODUCT(($M$7:$M$557&gt;M537)*1)+SUMPRODUCT(($M$7:$M$557=M537)*(ROW($M$7:$M$557)&lt;ROW(M537)))+1</f>
        <v>297</v>
      </c>
      <c r="O537" s="248" t="str">
        <f aca="false">IF(M537&gt;=0.13,"★★★ EXCELLENT",IF(M537&gt;=0.12,"★★  GOOD",IF(M537&gt;=0.07,"★  FAIR",IF(M537&gt;=0.025,"⚠  MARGINAL","✗  AVOID"))))</f>
        <v>⚠  MARGINAL</v>
      </c>
    </row>
    <row r="538" customFormat="false" ht="15" hidden="false" customHeight="true" outlineLevel="0" collapsed="false">
      <c r="A538" s="249" t="n">
        <v>58.1</v>
      </c>
      <c r="B538" s="250"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0"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0"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0"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0"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0"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0"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0"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0"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0"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0"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0" t="n">
        <f aca="false">MIN(B538:L538)</f>
        <v>0.0236491228070177</v>
      </c>
      <c r="N538" s="250" t="n">
        <f aca="false">SUMPRODUCT(($M$7:$M$557&gt;M538)*1)+SUMPRODUCT(($M$7:$M$557=M538)*(ROW($M$7:$M$557)&lt;ROW(M538)))+1</f>
        <v>311</v>
      </c>
      <c r="O538" s="250" t="str">
        <f aca="false">IF(M538&gt;=0.13,"★★★ EXCELLENT",IF(M538&gt;=0.12,"★★  GOOD",IF(M538&gt;=0.07,"★  FAIR",IF(M538&gt;=0.025,"⚠  MARGINAL","✗  AVOID"))))</f>
        <v>✗  AVOID</v>
      </c>
    </row>
    <row r="539" customFormat="false" ht="15" hidden="false" customHeight="true" outlineLevel="0" collapsed="false">
      <c r="A539" s="247" t="n">
        <v>58.2</v>
      </c>
      <c r="B539" s="248"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48"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48"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48"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48"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48"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48"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48"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48"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48"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48"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48" t="n">
        <f aca="false">MIN(B539:L539)</f>
        <v>0.0185263157894737</v>
      </c>
      <c r="N539" s="248" t="n">
        <f aca="false">SUMPRODUCT(($M$7:$M$557&gt;M539)*1)+SUMPRODUCT(($M$7:$M$557=M539)*(ROW($M$7:$M$557)&lt;ROW(M539)))+1</f>
        <v>328</v>
      </c>
      <c r="O539" s="248" t="str">
        <f aca="false">IF(M539&gt;=0.13,"★★★ EXCELLENT",IF(M539&gt;=0.12,"★★  GOOD",IF(M539&gt;=0.07,"★  FAIR",IF(M539&gt;=0.025,"⚠  MARGINAL","✗  AVOID"))))</f>
        <v>✗  AVOID</v>
      </c>
    </row>
    <row r="540" customFormat="false" ht="15" hidden="false" customHeight="true" outlineLevel="0" collapsed="false">
      <c r="A540" s="249" t="n">
        <v>58.3</v>
      </c>
      <c r="B540" s="250"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0"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0"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0"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0"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0"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0"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0"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0"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0"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0"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0" t="n">
        <f aca="false">MIN(B540:L540)</f>
        <v>0.0134035087719302</v>
      </c>
      <c r="N540" s="250" t="n">
        <f aca="false">SUMPRODUCT(($M$7:$M$557&gt;M540)*1)+SUMPRODUCT(($M$7:$M$557=M540)*(ROW($M$7:$M$557)&lt;ROW(M540)))+1</f>
        <v>341</v>
      </c>
      <c r="O540" s="250" t="str">
        <f aca="false">IF(M540&gt;=0.13,"★★★ EXCELLENT",IF(M540&gt;=0.12,"★★  GOOD",IF(M540&gt;=0.07,"★  FAIR",IF(M540&gt;=0.025,"⚠  MARGINAL","✗  AVOID"))))</f>
        <v>✗  AVOID</v>
      </c>
    </row>
    <row r="541" customFormat="false" ht="15" hidden="false" customHeight="true" outlineLevel="0" collapsed="false">
      <c r="A541" s="247" t="n">
        <v>58.4</v>
      </c>
      <c r="B541" s="248"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48"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48"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48"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48"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48"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48"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48"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48"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48"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48"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48" t="n">
        <f aca="false">MIN(B541:L541)</f>
        <v>0.00828070175438622</v>
      </c>
      <c r="N541" s="248" t="n">
        <f aca="false">SUMPRODUCT(($M$7:$M$557&gt;M541)*1)+SUMPRODUCT(($M$7:$M$557=M541)*(ROW($M$7:$M$557)&lt;ROW(M541)))+1</f>
        <v>358</v>
      </c>
      <c r="O541" s="248" t="str">
        <f aca="false">IF(M541&gt;=0.13,"★★★ EXCELLENT",IF(M541&gt;=0.12,"★★  GOOD",IF(M541&gt;=0.07,"★  FAIR",IF(M541&gt;=0.025,"⚠  MARGINAL","✗  AVOID"))))</f>
        <v>✗  AVOID</v>
      </c>
    </row>
    <row r="542" customFormat="false" ht="15" hidden="false" customHeight="true" outlineLevel="0" collapsed="false">
      <c r="A542" s="249" t="n">
        <v>58.5</v>
      </c>
      <c r="B542" s="250"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0"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0"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0"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0"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0"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0"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0"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0"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0"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0"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0" t="n">
        <f aca="false">MIN(B542:L542)</f>
        <v>0.0031578947368418</v>
      </c>
      <c r="N542" s="250" t="n">
        <f aca="false">SUMPRODUCT(($M$7:$M$557&gt;M542)*1)+SUMPRODUCT(($M$7:$M$557=M542)*(ROW($M$7:$M$557)&lt;ROW(M542)))+1</f>
        <v>373</v>
      </c>
      <c r="O542" s="250" t="str">
        <f aca="false">IF(M542&gt;=0.13,"★★★ EXCELLENT",IF(M542&gt;=0.12,"★★  GOOD",IF(M542&gt;=0.07,"★  FAIR",IF(M542&gt;=0.025,"⚠  MARGINAL","✗  AVOID"))))</f>
        <v>✗  AVOID</v>
      </c>
    </row>
    <row r="543" customFormat="false" ht="15" hidden="false" customHeight="true" outlineLevel="0" collapsed="false">
      <c r="A543" s="247" t="n">
        <v>58.6</v>
      </c>
      <c r="B543" s="248"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48"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48"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48"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48"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48"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48"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48"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48"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48"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48"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48" t="n">
        <f aca="false">MIN(B543:L543)</f>
        <v>0</v>
      </c>
      <c r="N543" s="248" t="n">
        <f aca="false">SUMPRODUCT(($M$7:$M$557&gt;M543)*1)+SUMPRODUCT(($M$7:$M$557=M543)*(ROW($M$7:$M$557)&lt;ROW(M543)))+1</f>
        <v>537</v>
      </c>
      <c r="O543" s="248" t="str">
        <f aca="false">IF(M543&gt;=0.13,"★★★ EXCELLENT",IF(M543&gt;=0.12,"★★  GOOD",IF(M543&gt;=0.07,"★  FAIR",IF(M543&gt;=0.025,"⚠  MARGINAL","✗  AVOID"))))</f>
        <v>✗  AVOID</v>
      </c>
    </row>
    <row r="544" customFormat="false" ht="15" hidden="false" customHeight="true" outlineLevel="0" collapsed="false">
      <c r="A544" s="249" t="n">
        <v>58.7</v>
      </c>
      <c r="B544" s="250"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0"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0"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0"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0"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0"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0"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0"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0"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0"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0"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0" t="n">
        <f aca="false">MIN(B544:L544)</f>
        <v>0</v>
      </c>
      <c r="N544" s="250" t="n">
        <f aca="false">SUMPRODUCT(($M$7:$M$557&gt;M544)*1)+SUMPRODUCT(($M$7:$M$557=M544)*(ROW($M$7:$M$557)&lt;ROW(M544)))+1</f>
        <v>538</v>
      </c>
      <c r="O544" s="250" t="str">
        <f aca="false">IF(M544&gt;=0.13,"★★★ EXCELLENT",IF(M544&gt;=0.12,"★★  GOOD",IF(M544&gt;=0.07,"★  FAIR",IF(M544&gt;=0.025,"⚠  MARGINAL","✗  AVOID"))))</f>
        <v>✗  AVOID</v>
      </c>
    </row>
    <row r="545" customFormat="false" ht="15" hidden="false" customHeight="true" outlineLevel="0" collapsed="false">
      <c r="A545" s="247" t="n">
        <v>58.8</v>
      </c>
      <c r="B545" s="248"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48"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48"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48"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48"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48"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48"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48"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48"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48"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48"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48" t="n">
        <f aca="false">MIN(B545:L545)</f>
        <v>0</v>
      </c>
      <c r="N545" s="248" t="n">
        <f aca="false">SUMPRODUCT(($M$7:$M$557&gt;M545)*1)+SUMPRODUCT(($M$7:$M$557=M545)*(ROW($M$7:$M$557)&lt;ROW(M545)))+1</f>
        <v>539</v>
      </c>
      <c r="O545" s="248" t="str">
        <f aca="false">IF(M545&gt;=0.13,"★★★ EXCELLENT",IF(M545&gt;=0.12,"★★  GOOD",IF(M545&gt;=0.07,"★  FAIR",IF(M545&gt;=0.025,"⚠  MARGINAL","✗  AVOID"))))</f>
        <v>✗  AVOID</v>
      </c>
    </row>
    <row r="546" customFormat="false" ht="15" hidden="false" customHeight="true" outlineLevel="0" collapsed="false">
      <c r="A546" s="249" t="n">
        <v>58.9</v>
      </c>
      <c r="B546" s="250"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0"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0"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0"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0"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0"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0"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0"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0"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0"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0"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0" t="n">
        <f aca="false">MIN(B546:L546)</f>
        <v>0</v>
      </c>
      <c r="N546" s="250" t="n">
        <f aca="false">SUMPRODUCT(($M$7:$M$557&gt;M546)*1)+SUMPRODUCT(($M$7:$M$557=M546)*(ROW($M$7:$M$557)&lt;ROW(M546)))+1</f>
        <v>540</v>
      </c>
      <c r="O546" s="250" t="str">
        <f aca="false">IF(M546&gt;=0.13,"★★★ EXCELLENT",IF(M546&gt;=0.12,"★★  GOOD",IF(M546&gt;=0.07,"★  FAIR",IF(M546&gt;=0.025,"⚠  MARGINAL","✗  AVOID"))))</f>
        <v>✗  AVOID</v>
      </c>
    </row>
    <row r="547" customFormat="false" ht="15" hidden="false" customHeight="true" outlineLevel="0" collapsed="false">
      <c r="A547" s="247" t="n">
        <v>59</v>
      </c>
      <c r="B547" s="248"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48"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48"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48"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48"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48"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48"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48"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48"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48"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48"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48" t="n">
        <f aca="false">MIN(B547:L547)</f>
        <v>0</v>
      </c>
      <c r="N547" s="248" t="n">
        <f aca="false">SUMPRODUCT(($M$7:$M$557&gt;M547)*1)+SUMPRODUCT(($M$7:$M$557=M547)*(ROW($M$7:$M$557)&lt;ROW(M547)))+1</f>
        <v>541</v>
      </c>
      <c r="O547" s="248" t="str">
        <f aca="false">IF(M547&gt;=0.13,"★★★ EXCELLENT",IF(M547&gt;=0.12,"★★  GOOD",IF(M547&gt;=0.07,"★  FAIR",IF(M547&gt;=0.025,"⚠  MARGINAL","✗  AVOID"))))</f>
        <v>✗  AVOID</v>
      </c>
    </row>
    <row r="548" customFormat="false" ht="15" hidden="false" customHeight="true" outlineLevel="0" collapsed="false">
      <c r="A548" s="249" t="n">
        <v>59.1</v>
      </c>
      <c r="B548" s="250"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0"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0"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0"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0"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0"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0"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0"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0"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0"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0"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0" t="n">
        <f aca="false">MIN(B548:L548)</f>
        <v>0</v>
      </c>
      <c r="N548" s="250" t="n">
        <f aca="false">SUMPRODUCT(($M$7:$M$557&gt;M548)*1)+SUMPRODUCT(($M$7:$M$557=M548)*(ROW($M$7:$M$557)&lt;ROW(M548)))+1</f>
        <v>542</v>
      </c>
      <c r="O548" s="250" t="str">
        <f aca="false">IF(M548&gt;=0.13,"★★★ EXCELLENT",IF(M548&gt;=0.12,"★★  GOOD",IF(M548&gt;=0.07,"★  FAIR",IF(M548&gt;=0.025,"⚠  MARGINAL","✗  AVOID"))))</f>
        <v>✗  AVOID</v>
      </c>
    </row>
    <row r="549" customFormat="false" ht="15" hidden="false" customHeight="true" outlineLevel="0" collapsed="false">
      <c r="A549" s="247" t="n">
        <v>59.2</v>
      </c>
      <c r="B549" s="248"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48"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48"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48"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48"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48"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48"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48"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48"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48"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48"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48" t="n">
        <f aca="false">MIN(B549:L549)</f>
        <v>0</v>
      </c>
      <c r="N549" s="248" t="n">
        <f aca="false">SUMPRODUCT(($M$7:$M$557&gt;M549)*1)+SUMPRODUCT(($M$7:$M$557=M549)*(ROW($M$7:$M$557)&lt;ROW(M549)))+1</f>
        <v>543</v>
      </c>
      <c r="O549" s="248" t="str">
        <f aca="false">IF(M549&gt;=0.13,"★★★ EXCELLENT",IF(M549&gt;=0.12,"★★  GOOD",IF(M549&gt;=0.07,"★  FAIR",IF(M549&gt;=0.025,"⚠  MARGINAL","✗  AVOID"))))</f>
        <v>✗  AVOID</v>
      </c>
    </row>
    <row r="550" customFormat="false" ht="15" hidden="false" customHeight="true" outlineLevel="0" collapsed="false">
      <c r="A550" s="249" t="n">
        <v>59.3</v>
      </c>
      <c r="B550" s="250"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0"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0"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0"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0"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0"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0"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0"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0"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0"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0"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0" t="n">
        <f aca="false">MIN(B550:L550)</f>
        <v>0</v>
      </c>
      <c r="N550" s="250" t="n">
        <f aca="false">SUMPRODUCT(($M$7:$M$557&gt;M550)*1)+SUMPRODUCT(($M$7:$M$557=M550)*(ROW($M$7:$M$557)&lt;ROW(M550)))+1</f>
        <v>544</v>
      </c>
      <c r="O550" s="250" t="str">
        <f aca="false">IF(M550&gt;=0.13,"★★★ EXCELLENT",IF(M550&gt;=0.12,"★★  GOOD",IF(M550&gt;=0.07,"★  FAIR",IF(M550&gt;=0.025,"⚠  MARGINAL","✗  AVOID"))))</f>
        <v>✗  AVOID</v>
      </c>
    </row>
    <row r="551" customFormat="false" ht="15" hidden="false" customHeight="true" outlineLevel="0" collapsed="false">
      <c r="A551" s="247" t="n">
        <v>59.4</v>
      </c>
      <c r="B551" s="248"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48"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48"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48"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48"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48"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48"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48"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48"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48"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48"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48" t="n">
        <f aca="false">MIN(B551:L551)</f>
        <v>0</v>
      </c>
      <c r="N551" s="248" t="n">
        <f aca="false">SUMPRODUCT(($M$7:$M$557&gt;M551)*1)+SUMPRODUCT(($M$7:$M$557=M551)*(ROW($M$7:$M$557)&lt;ROW(M551)))+1</f>
        <v>545</v>
      </c>
      <c r="O551" s="248" t="str">
        <f aca="false">IF(M551&gt;=0.13,"★★★ EXCELLENT",IF(M551&gt;=0.12,"★★  GOOD",IF(M551&gt;=0.07,"★  FAIR",IF(M551&gt;=0.025,"⚠  MARGINAL","✗  AVOID"))))</f>
        <v>✗  AVOID</v>
      </c>
    </row>
    <row r="552" customFormat="false" ht="15" hidden="false" customHeight="true" outlineLevel="0" collapsed="false">
      <c r="A552" s="249" t="n">
        <v>59.5</v>
      </c>
      <c r="B552" s="250"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0"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0"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0"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0"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0"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0"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0"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0"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0"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0"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0" t="n">
        <f aca="false">MIN(B552:L552)</f>
        <v>0</v>
      </c>
      <c r="N552" s="250" t="n">
        <f aca="false">SUMPRODUCT(($M$7:$M$557&gt;M552)*1)+SUMPRODUCT(($M$7:$M$557=M552)*(ROW($M$7:$M$557)&lt;ROW(M552)))+1</f>
        <v>546</v>
      </c>
      <c r="O552" s="250" t="str">
        <f aca="false">IF(M552&gt;=0.13,"★★★ EXCELLENT",IF(M552&gt;=0.12,"★★  GOOD",IF(M552&gt;=0.07,"★  FAIR",IF(M552&gt;=0.025,"⚠  MARGINAL","✗  AVOID"))))</f>
        <v>✗  AVOID</v>
      </c>
    </row>
    <row r="553" customFormat="false" ht="15" hidden="false" customHeight="true" outlineLevel="0" collapsed="false">
      <c r="A553" s="247" t="n">
        <v>59.6</v>
      </c>
      <c r="B553" s="248"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48"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48"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48"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48"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48"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48"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48"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48"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48"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48"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48" t="n">
        <f aca="false">MIN(B553:L553)</f>
        <v>0</v>
      </c>
      <c r="N553" s="248" t="n">
        <f aca="false">SUMPRODUCT(($M$7:$M$557&gt;M553)*1)+SUMPRODUCT(($M$7:$M$557=M553)*(ROW($M$7:$M$557)&lt;ROW(M553)))+1</f>
        <v>547</v>
      </c>
      <c r="O553" s="248" t="str">
        <f aca="false">IF(M553&gt;=0.13,"★★★ EXCELLENT",IF(M553&gt;=0.12,"★★  GOOD",IF(M553&gt;=0.07,"★  FAIR",IF(M553&gt;=0.025,"⚠  MARGINAL","✗  AVOID"))))</f>
        <v>✗  AVOID</v>
      </c>
    </row>
    <row r="554" customFormat="false" ht="15" hidden="false" customHeight="true" outlineLevel="0" collapsed="false">
      <c r="A554" s="249" t="n">
        <v>59.7</v>
      </c>
      <c r="B554" s="250"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0"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0"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0"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0"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0"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0"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0"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0"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0"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0"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0" t="n">
        <f aca="false">MIN(B554:L554)</f>
        <v>0</v>
      </c>
      <c r="N554" s="250" t="n">
        <f aca="false">SUMPRODUCT(($M$7:$M$557&gt;M554)*1)+SUMPRODUCT(($M$7:$M$557=M554)*(ROW($M$7:$M$557)&lt;ROW(M554)))+1</f>
        <v>548</v>
      </c>
      <c r="O554" s="250" t="str">
        <f aca="false">IF(M554&gt;=0.13,"★★★ EXCELLENT",IF(M554&gt;=0.12,"★★  GOOD",IF(M554&gt;=0.07,"★  FAIR",IF(M554&gt;=0.025,"⚠  MARGINAL","✗  AVOID"))))</f>
        <v>✗  AVOID</v>
      </c>
    </row>
    <row r="555" customFormat="false" ht="15" hidden="false" customHeight="true" outlineLevel="0" collapsed="false">
      <c r="A555" s="247" t="n">
        <v>59.8</v>
      </c>
      <c r="B555" s="248"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48"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48"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48"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48"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48"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48"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48"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48"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48"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48"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48" t="n">
        <f aca="false">MIN(B555:L555)</f>
        <v>0</v>
      </c>
      <c r="N555" s="248" t="n">
        <f aca="false">SUMPRODUCT(($M$7:$M$557&gt;M555)*1)+SUMPRODUCT(($M$7:$M$557=M555)*(ROW($M$7:$M$557)&lt;ROW(M555)))+1</f>
        <v>549</v>
      </c>
      <c r="O555" s="248" t="str">
        <f aca="false">IF(M555&gt;=0.13,"★★★ EXCELLENT",IF(M555&gt;=0.12,"★★  GOOD",IF(M555&gt;=0.07,"★  FAIR",IF(M555&gt;=0.025,"⚠  MARGINAL","✗  AVOID"))))</f>
        <v>✗  AVOID</v>
      </c>
    </row>
    <row r="556" customFormat="false" ht="15" hidden="false" customHeight="true" outlineLevel="0" collapsed="false">
      <c r="A556" s="249" t="n">
        <v>59.9</v>
      </c>
      <c r="B556" s="250"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0"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0"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0"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0"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0"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0"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0"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0"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0"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0"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0" t="n">
        <f aca="false">MIN(B556:L556)</f>
        <v>0</v>
      </c>
      <c r="N556" s="250" t="n">
        <f aca="false">SUMPRODUCT(($M$7:$M$557&gt;M556)*1)+SUMPRODUCT(($M$7:$M$557=M556)*(ROW($M$7:$M$557)&lt;ROW(M556)))+1</f>
        <v>550</v>
      </c>
      <c r="O556" s="250" t="str">
        <f aca="false">IF(M556&gt;=0.13,"★★★ EXCELLENT",IF(M556&gt;=0.12,"★★  GOOD",IF(M556&gt;=0.07,"★  FAIR",IF(M556&gt;=0.025,"⚠  MARGINAL","✗  AVOID"))))</f>
        <v>✗  AVOID</v>
      </c>
    </row>
    <row r="557" customFormat="false" ht="15" hidden="false" customHeight="true" outlineLevel="0" collapsed="false">
      <c r="A557" s="247" t="n">
        <v>60</v>
      </c>
      <c r="B557" s="248"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48"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48"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48"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48"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48"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48"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48"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48"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48"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48"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48" t="n">
        <f aca="false">MIN(B557:L557)</f>
        <v>0</v>
      </c>
      <c r="N557" s="248" t="n">
        <f aca="false">SUMPRODUCT(($M$7:$M$557&gt;M557)*1)+SUMPRODUCT(($M$7:$M$557=M557)*(ROW($M$7:$M$557)&lt;ROW(M557)))+1</f>
        <v>551</v>
      </c>
      <c r="O557" s="248"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1" width="13.22"/>
  </cols>
  <sheetData>
    <row r="1" customFormat="false" ht="15" hidden="false" customHeight="true" outlineLevel="0" collapsed="false">
      <c r="A1" s="252" t="s">
        <v>462</v>
      </c>
      <c r="B1" s="252"/>
      <c r="C1" s="252"/>
      <c r="D1" s="252"/>
      <c r="E1" s="252"/>
      <c r="F1" s="252"/>
      <c r="G1" s="252"/>
      <c r="H1" s="252"/>
      <c r="I1" s="252"/>
      <c r="J1" s="252"/>
      <c r="K1" s="252"/>
      <c r="L1" s="252"/>
      <c r="M1" s="252"/>
      <c r="N1" s="252"/>
      <c r="O1" s="252"/>
      <c r="P1" s="252"/>
      <c r="Q1" s="252"/>
      <c r="R1" s="252"/>
      <c r="S1" s="252"/>
      <c r="T1" s="252"/>
      <c r="U1" s="252"/>
      <c r="V1" s="252"/>
      <c r="W1" s="252"/>
      <c r="X1" s="252"/>
      <c r="Y1" s="252"/>
      <c r="Z1" s="252"/>
      <c r="AA1" s="252"/>
      <c r="AB1" s="252"/>
      <c r="AC1" s="252"/>
      <c r="AD1" s="252"/>
      <c r="AE1" s="252"/>
      <c r="AF1" s="252"/>
      <c r="AG1" s="252"/>
      <c r="AH1" s="252"/>
      <c r="AI1" s="252"/>
      <c r="AJ1" s="252"/>
      <c r="AK1" s="252"/>
      <c r="AL1" s="252"/>
      <c r="AM1" s="252"/>
      <c r="AN1" s="252"/>
      <c r="AO1" s="252"/>
      <c r="AP1" s="252"/>
      <c r="AQ1" s="252"/>
      <c r="AR1" s="252"/>
      <c r="AS1" s="252"/>
      <c r="AT1" s="252"/>
      <c r="AU1" s="252"/>
      <c r="AV1" s="252"/>
      <c r="AW1" s="252"/>
      <c r="AX1" s="252"/>
      <c r="AY1" s="252"/>
      <c r="AZ1" s="252"/>
      <c r="BA1" s="252"/>
      <c r="BB1" s="252"/>
      <c r="BC1" s="252"/>
      <c r="BD1" s="252"/>
      <c r="BE1" s="252"/>
      <c r="BF1" s="252"/>
      <c r="BG1" s="252"/>
      <c r="BH1" s="252"/>
      <c r="BI1" s="252"/>
      <c r="BJ1" s="252"/>
      <c r="BK1" s="252"/>
    </row>
    <row r="2" customFormat="false" ht="15" hidden="false" customHeight="true" outlineLevel="0" collapsed="false">
      <c r="A2" s="253" t="s">
        <v>1</v>
      </c>
      <c r="B2" s="253"/>
      <c r="C2" s="253"/>
      <c r="D2" s="253"/>
      <c r="E2" s="253"/>
      <c r="F2" s="253"/>
      <c r="G2" s="253"/>
      <c r="H2" s="253"/>
      <c r="I2" s="254"/>
      <c r="J2" s="254"/>
      <c r="K2" s="254"/>
      <c r="L2" s="254"/>
      <c r="M2" s="254"/>
      <c r="N2" s="254"/>
      <c r="O2" s="254"/>
      <c r="P2" s="254"/>
      <c r="Q2" s="254"/>
      <c r="R2" s="254"/>
      <c r="S2" s="254"/>
      <c r="T2" s="254"/>
      <c r="U2" s="254"/>
      <c r="V2" s="254"/>
      <c r="W2" s="254"/>
      <c r="X2" s="254"/>
      <c r="Y2" s="254"/>
      <c r="Z2" s="254"/>
      <c r="AA2" s="254"/>
      <c r="AB2" s="254"/>
      <c r="AC2" s="254"/>
      <c r="AD2" s="254"/>
      <c r="AE2" s="254"/>
      <c r="AF2" s="254"/>
      <c r="AG2" s="254"/>
      <c r="AH2" s="254"/>
      <c r="AI2" s="254"/>
      <c r="AJ2" s="254"/>
      <c r="AK2" s="254"/>
      <c r="AL2" s="254"/>
      <c r="AM2" s="254"/>
      <c r="AN2" s="254"/>
      <c r="AO2" s="254"/>
      <c r="AP2" s="254"/>
      <c r="AQ2" s="254"/>
      <c r="AR2" s="254"/>
      <c r="AS2" s="254"/>
      <c r="AT2" s="254"/>
      <c r="AU2" s="254"/>
      <c r="AV2" s="254"/>
      <c r="AW2" s="254"/>
      <c r="AX2" s="254"/>
      <c r="AY2" s="254"/>
      <c r="AZ2" s="254"/>
      <c r="BA2" s="254"/>
      <c r="BB2" s="254"/>
      <c r="BC2" s="254"/>
      <c r="BD2" s="254"/>
      <c r="BE2" s="254"/>
      <c r="BF2" s="254"/>
      <c r="BG2" s="254"/>
      <c r="BH2" s="254"/>
      <c r="BI2" s="254"/>
      <c r="BJ2" s="254"/>
      <c r="BK2" s="254"/>
    </row>
    <row r="3" customFormat="false" ht="15" hidden="false" customHeight="true" outlineLevel="0" collapsed="false">
      <c r="A3" s="254"/>
      <c r="B3" s="254"/>
      <c r="C3" s="254"/>
      <c r="D3" s="254"/>
      <c r="E3" s="254"/>
      <c r="F3" s="254"/>
      <c r="G3" s="254"/>
      <c r="H3" s="254"/>
      <c r="I3" s="254"/>
      <c r="J3" s="254"/>
      <c r="K3" s="254"/>
      <c r="L3" s="254"/>
      <c r="M3" s="254"/>
      <c r="N3" s="254"/>
      <c r="O3" s="254"/>
      <c r="P3" s="254"/>
      <c r="Q3" s="254"/>
      <c r="R3" s="254"/>
      <c r="S3" s="254"/>
      <c r="T3" s="254"/>
      <c r="U3" s="254"/>
      <c r="V3" s="254"/>
      <c r="W3" s="254"/>
      <c r="X3" s="254"/>
      <c r="Y3" s="254"/>
      <c r="Z3" s="254"/>
      <c r="AA3" s="254"/>
      <c r="AB3" s="254"/>
      <c r="AC3" s="254"/>
      <c r="AD3" s="254"/>
      <c r="AE3" s="254"/>
      <c r="AF3" s="254"/>
      <c r="AG3" s="254"/>
      <c r="AH3" s="254"/>
      <c r="AI3" s="254"/>
      <c r="AJ3" s="254"/>
      <c r="AK3" s="254"/>
      <c r="AL3" s="254"/>
      <c r="AM3" s="254"/>
      <c r="AN3" s="254"/>
      <c r="AO3" s="254"/>
      <c r="AP3" s="254"/>
      <c r="AQ3" s="254"/>
      <c r="AR3" s="254"/>
      <c r="AS3" s="254"/>
      <c r="AT3" s="254"/>
      <c r="AU3" s="254"/>
      <c r="AV3" s="254"/>
      <c r="AW3" s="254"/>
      <c r="AX3" s="254"/>
      <c r="AY3" s="254"/>
      <c r="AZ3" s="254"/>
      <c r="BA3" s="254"/>
      <c r="BB3" s="254"/>
      <c r="BC3" s="254"/>
      <c r="BD3" s="254"/>
      <c r="BE3" s="254"/>
      <c r="BF3" s="254"/>
      <c r="BG3" s="254"/>
      <c r="BH3" s="254"/>
      <c r="BI3" s="254"/>
      <c r="BJ3" s="254"/>
      <c r="BK3" s="254"/>
    </row>
    <row r="4" customFormat="false" ht="44.25" hidden="false" customHeight="true" outlineLevel="0" collapsed="false">
      <c r="A4" s="255" t="s">
        <v>463</v>
      </c>
      <c r="B4" s="256"/>
      <c r="C4" s="256"/>
      <c r="D4" s="256"/>
      <c r="E4" s="256"/>
      <c r="F4" s="256"/>
      <c r="G4" s="256"/>
      <c r="H4" s="256"/>
      <c r="I4" s="256"/>
      <c r="J4" s="256"/>
      <c r="K4" s="256"/>
      <c r="L4" s="256"/>
      <c r="M4" s="256"/>
      <c r="N4" s="256"/>
      <c r="O4" s="256"/>
      <c r="P4" s="256"/>
      <c r="Q4" s="256"/>
      <c r="R4" s="256"/>
      <c r="S4" s="256"/>
      <c r="T4" s="256"/>
      <c r="U4" s="256"/>
      <c r="V4" s="256"/>
      <c r="W4" s="256"/>
      <c r="X4" s="256"/>
      <c r="Y4" s="256"/>
      <c r="Z4" s="256"/>
      <c r="AA4" s="256"/>
      <c r="AB4" s="256"/>
      <c r="AC4" s="256"/>
      <c r="AD4" s="256"/>
      <c r="AE4" s="256"/>
      <c r="AF4" s="256"/>
      <c r="AG4" s="256"/>
      <c r="AH4" s="256"/>
      <c r="AI4" s="256"/>
      <c r="AJ4" s="256"/>
      <c r="AK4" s="256"/>
      <c r="AL4" s="256"/>
    </row>
    <row r="5" customFormat="false" ht="15" hidden="false" customHeight="true" outlineLevel="0" collapsed="false">
      <c r="A5" s="256"/>
      <c r="B5" s="256"/>
      <c r="C5" s="256"/>
      <c r="D5" s="256"/>
      <c r="E5" s="256"/>
      <c r="F5" s="256"/>
      <c r="G5" s="256"/>
      <c r="H5" s="256"/>
      <c r="I5" s="256"/>
      <c r="J5" s="256"/>
      <c r="K5" s="256"/>
      <c r="L5" s="256"/>
      <c r="M5" s="256"/>
      <c r="N5" s="256"/>
      <c r="O5" s="256"/>
      <c r="P5" s="256"/>
      <c r="Q5" s="256"/>
      <c r="R5" s="256"/>
      <c r="S5" s="256"/>
      <c r="T5" s="256"/>
      <c r="U5" s="256"/>
      <c r="V5" s="256"/>
      <c r="W5" s="256"/>
      <c r="X5" s="256"/>
      <c r="Y5" s="256"/>
      <c r="Z5" s="256"/>
      <c r="AA5" s="256"/>
      <c r="AB5" s="256"/>
      <c r="AC5" s="256"/>
      <c r="AD5" s="256"/>
      <c r="AE5" s="256"/>
      <c r="AF5" s="256"/>
      <c r="AG5" s="256"/>
      <c r="AH5" s="256"/>
      <c r="AI5" s="256"/>
      <c r="AJ5" s="256"/>
      <c r="AK5" s="256"/>
      <c r="AL5" s="256"/>
    </row>
    <row r="6" customFormat="false" ht="27" hidden="false" customHeight="true" outlineLevel="0" collapsed="false">
      <c r="A6" s="257" t="s">
        <v>464</v>
      </c>
      <c r="B6" s="257"/>
      <c r="C6" s="257"/>
      <c r="D6" s="257"/>
      <c r="E6" s="257"/>
      <c r="F6" s="257"/>
      <c r="G6" s="257"/>
      <c r="H6" s="257"/>
      <c r="I6" s="257"/>
      <c r="J6" s="256"/>
      <c r="K6" s="256"/>
      <c r="L6" s="256"/>
      <c r="M6" s="256"/>
      <c r="N6" s="256"/>
      <c r="O6" s="256"/>
      <c r="P6" s="256"/>
      <c r="Q6" s="256"/>
      <c r="R6" s="256"/>
      <c r="S6" s="256"/>
      <c r="T6" s="256"/>
      <c r="U6" s="256"/>
      <c r="V6" s="256"/>
      <c r="W6" s="256"/>
      <c r="X6" s="256"/>
      <c r="Y6" s="256"/>
      <c r="Z6" s="256"/>
      <c r="AA6" s="256"/>
      <c r="AB6" s="256"/>
      <c r="AC6" s="256"/>
      <c r="AD6" s="256"/>
      <c r="AE6" s="256"/>
      <c r="AF6" s="256"/>
      <c r="AG6" s="256"/>
      <c r="AH6" s="256"/>
      <c r="AI6" s="256"/>
      <c r="AJ6" s="256"/>
      <c r="AK6" s="256"/>
      <c r="AL6" s="256"/>
    </row>
    <row r="7" customFormat="false" ht="25.5" hidden="false" customHeight="true" outlineLevel="0" collapsed="false">
      <c r="A7" s="258" t="s">
        <v>8</v>
      </c>
      <c r="B7" s="258" t="s">
        <v>223</v>
      </c>
      <c r="C7" s="258" t="s">
        <v>70</v>
      </c>
      <c r="D7" s="258" t="str">
        <f aca="false">"#"&amp;1&amp;"  "&amp;Calculator!$B$29&amp;" m"</f>
        <v>#1  13.3 m</v>
      </c>
      <c r="E7" s="258" t="str">
        <f aca="false">"#"&amp;2&amp;"  "&amp;Calculator!$B$30&amp;" m"</f>
        <v>#2  13.4 m</v>
      </c>
      <c r="F7" s="258" t="str">
        <f aca="false">"#"&amp;3&amp;"  "&amp;Calculator!$B$31&amp;" m"</f>
        <v>#3  13.2 m</v>
      </c>
      <c r="G7" s="258" t="str">
        <f aca="false">"#"&amp;4&amp;"  "&amp;Calculator!$B$32&amp;" m"</f>
        <v>#4  23.3 m</v>
      </c>
      <c r="H7" s="258" t="str">
        <f aca="false">"#"&amp;5&amp;"  "&amp;Calculator!$B$33&amp;" m"</f>
        <v>#5  23.4 m</v>
      </c>
      <c r="I7" s="258" t="s">
        <v>238</v>
      </c>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row>
    <row r="8" customFormat="false" ht="15" hidden="false" customHeight="true" outlineLevel="0" collapsed="false">
      <c r="A8" s="259" t="str">
        <f aca="false">IF(Calculator!$E$12="YES","★ "&amp;"160m","160m")</f>
        <v>160m</v>
      </c>
      <c r="B8" s="259" t="n">
        <f aca="false">ROUND(Calculator!D12,3)</f>
        <v>1.9</v>
      </c>
      <c r="C8" s="260" t="n">
        <f aca="false">Calculator!$F$12</f>
        <v>75</v>
      </c>
      <c r="D8" s="261" t="str">
        <f aca="false">IF(AND(Calculator!$E$12="YES",Calculator!$B$29&gt;=Calculator!$G$12),ROUND(50*POWER(80,POWER(COS(PI()*MOD(Calculator!$B$29/Calculator!$F$12,1)),2)),1),"—")</f>
        <v>—</v>
      </c>
      <c r="E8" s="261" t="str">
        <f aca="false">IF(AND(Calculator!$E$12="YES",Calculator!$B$30&gt;=Calculator!$G$12),ROUND(50*POWER(80,POWER(COS(PI()*MOD(Calculator!$B$30/Calculator!$F$12,1)),2)),1),"—")</f>
        <v>—</v>
      </c>
      <c r="F8" s="261" t="str">
        <f aca="false">IF(AND(Calculator!$E$12="YES",Calculator!$B$31&gt;=Calculator!$G$12),ROUND(50*POWER(80,POWER(COS(PI()*MOD(Calculator!$B$31/Calculator!$F$12,1)),2)),1),"—")</f>
        <v>—</v>
      </c>
      <c r="G8" s="261" t="str">
        <f aca="false">IF(AND(Calculator!$E$12="YES",Calculator!$B$32&gt;=Calculator!$G$12),ROUND(50*POWER(80,POWER(COS(PI()*MOD(Calculator!$B$32/Calculator!$F$12,1)),2)),1),"—")</f>
        <v>—</v>
      </c>
      <c r="H8" s="261" t="str">
        <f aca="false">IF(AND(Calculator!$E$12="YES",Calculator!$B$33&gt;=Calculator!$G$12),ROUND(50*POWER(80,POWER(COS(PI()*MOD(Calculator!$B$33/Calculator!$F$12,1)),2)),1),"—")</f>
        <v>—</v>
      </c>
      <c r="I8" s="261" t="str">
        <f aca="false">IF(Calculator!$E12&lt;&gt;"YES","Inactive",IF(Calculator!$B$29&lt;Calculator!$G$12,"Wire too short","X_est #1: "&amp;ROUND(1500*ABS(SIN(2*PI()*MOD(Calculator!$B$29/Calculator!$F12,1))),0)&amp;" Ω"))</f>
        <v>Inactive</v>
      </c>
      <c r="J8" s="256"/>
      <c r="K8" s="256"/>
      <c r="L8" s="256"/>
      <c r="M8" s="256"/>
      <c r="N8" s="256"/>
      <c r="O8" s="256"/>
      <c r="P8" s="256"/>
      <c r="Q8" s="256"/>
      <c r="R8" s="256"/>
      <c r="S8" s="256"/>
      <c r="T8" s="256"/>
      <c r="U8" s="256"/>
      <c r="V8" s="256"/>
      <c r="W8" s="256"/>
      <c r="X8" s="256"/>
      <c r="Y8" s="256"/>
      <c r="Z8" s="256"/>
      <c r="AA8" s="256"/>
      <c r="AB8" s="256"/>
      <c r="AC8" s="256"/>
      <c r="AD8" s="256"/>
      <c r="AE8" s="256"/>
      <c r="AF8" s="256"/>
      <c r="AG8" s="256"/>
      <c r="AH8" s="256"/>
      <c r="AI8" s="256"/>
      <c r="AJ8" s="256"/>
      <c r="AK8" s="256"/>
      <c r="AL8" s="256"/>
    </row>
    <row r="9" customFormat="false" ht="15" hidden="false" customHeight="true" outlineLevel="0" collapsed="false">
      <c r="A9" s="259" t="str">
        <f aca="false">IF(Calculator!$E$13="YES","★ "&amp;"80m","80m")</f>
        <v>80m</v>
      </c>
      <c r="B9" s="259" t="n">
        <f aca="false">ROUND(Calculator!D13,3)</f>
        <v>3.65</v>
      </c>
      <c r="C9" s="260" t="n">
        <f aca="false">Calculator!$F$13</f>
        <v>39.041095890411</v>
      </c>
      <c r="D9" s="261" t="str">
        <f aca="false">IF(AND(Calculator!$E$13="YES",Calculator!$B$29&gt;=Calculator!$G$13),ROUND(50*POWER(80,POWER(COS(PI()*MOD(Calculator!$B$29/Calculator!$F$13,1)),2)),1),"—")</f>
        <v>—</v>
      </c>
      <c r="E9" s="261" t="str">
        <f aca="false">IF(AND(Calculator!$E$13="YES",Calculator!$B$30&gt;=Calculator!$G$13),ROUND(50*POWER(80,POWER(COS(PI()*MOD(Calculator!$B$30/Calculator!$F$13,1)),2)),1),"—")</f>
        <v>—</v>
      </c>
      <c r="F9" s="261" t="str">
        <f aca="false">IF(AND(Calculator!$E$13="YES",Calculator!$B$31&gt;=Calculator!$G$13),ROUND(50*POWER(80,POWER(COS(PI()*MOD(Calculator!$B$31/Calculator!$F$13,1)),2)),1),"—")</f>
        <v>—</v>
      </c>
      <c r="G9" s="261" t="str">
        <f aca="false">IF(AND(Calculator!$E$13="YES",Calculator!$B$32&gt;=Calculator!$G$13),ROUND(50*POWER(80,POWER(COS(PI()*MOD(Calculator!$B$32/Calculator!$F$13,1)),2)),1),"—")</f>
        <v>—</v>
      </c>
      <c r="H9" s="261" t="str">
        <f aca="false">IF(AND(Calculator!$E$13="YES",Calculator!$B$33&gt;=Calculator!$G$13),ROUND(50*POWER(80,POWER(COS(PI()*MOD(Calculator!$B$33/Calculator!$F$13,1)),2)),1),"—")</f>
        <v>—</v>
      </c>
      <c r="I9" s="261" t="str">
        <f aca="false">IF(Calculator!$E13&lt;&gt;"YES","Inactive",IF(Calculator!$B$29&lt;Calculator!$G$13,"Wire too short","X_est #1: "&amp;ROUND(1500*ABS(SIN(2*PI()*MOD(Calculator!$B$29/Calculator!$F13,1))),0)&amp;" Ω"))</f>
        <v>Inactive</v>
      </c>
      <c r="J9" s="256"/>
      <c r="K9" s="256"/>
      <c r="L9" s="256"/>
      <c r="M9" s="256"/>
      <c r="N9" s="256"/>
      <c r="O9" s="256"/>
      <c r="P9" s="256"/>
      <c r="Q9" s="256"/>
      <c r="R9" s="256"/>
      <c r="S9" s="256"/>
      <c r="T9" s="256"/>
      <c r="U9" s="256"/>
      <c r="V9" s="256"/>
      <c r="W9" s="256"/>
      <c r="X9" s="256"/>
      <c r="Y9" s="256"/>
      <c r="Z9" s="256"/>
      <c r="AA9" s="256"/>
      <c r="AB9" s="256"/>
      <c r="AC9" s="256"/>
      <c r="AD9" s="256"/>
      <c r="AE9" s="256"/>
      <c r="AF9" s="256"/>
      <c r="AG9" s="256"/>
      <c r="AH9" s="256"/>
      <c r="AI9" s="256"/>
      <c r="AJ9" s="256"/>
      <c r="AK9" s="256"/>
      <c r="AL9" s="256"/>
    </row>
    <row r="10" customFormat="false" ht="15" hidden="false" customHeight="true" outlineLevel="0" collapsed="false">
      <c r="A10" s="259" t="str">
        <f aca="false">IF(Calculator!$E$14="YES","★ "&amp;"60m","60m")</f>
        <v>60m</v>
      </c>
      <c r="B10" s="259" t="n">
        <f aca="false">ROUND(Calculator!D14,3)</f>
        <v>5.359</v>
      </c>
      <c r="C10" s="260" t="n">
        <f aca="false">Calculator!$F$14</f>
        <v>26.5907818622877</v>
      </c>
      <c r="D10" s="261" t="str">
        <f aca="false">IF(AND(Calculator!$E$14="YES",Calculator!$B$29&gt;=Calculator!$G$14),ROUND(50*POWER(80,POWER(COS(PI()*MOD(Calculator!$B$29/Calculator!$F$14,1)),2)),1),"—")</f>
        <v>—</v>
      </c>
      <c r="E10" s="261" t="str">
        <f aca="false">IF(AND(Calculator!$E$14="YES",Calculator!$B$30&gt;=Calculator!$G$14),ROUND(50*POWER(80,POWER(COS(PI()*MOD(Calculator!$B$30/Calculator!$F$14,1)),2)),1),"—")</f>
        <v>—</v>
      </c>
      <c r="F10" s="261" t="str">
        <f aca="false">IF(AND(Calculator!$E$14="YES",Calculator!$B$31&gt;=Calculator!$G$14),ROUND(50*POWER(80,POWER(COS(PI()*MOD(Calculator!$B$31/Calculator!$F$14,1)),2)),1),"—")</f>
        <v>—</v>
      </c>
      <c r="G10" s="261" t="str">
        <f aca="false">IF(AND(Calculator!$E$14="YES",Calculator!$B$32&gt;=Calculator!$G$14),ROUND(50*POWER(80,POWER(COS(PI()*MOD(Calculator!$B$32/Calculator!$F$14,1)),2)),1),"—")</f>
        <v>—</v>
      </c>
      <c r="H10" s="261" t="str">
        <f aca="false">IF(AND(Calculator!$E$14="YES",Calculator!$B$33&gt;=Calculator!$G$14),ROUND(50*POWER(80,POWER(COS(PI()*MOD(Calculator!$B$33/Calculator!$F$14,1)),2)),1),"—")</f>
        <v>—</v>
      </c>
      <c r="I10" s="261" t="str">
        <f aca="false">IF(Calculator!$E14&lt;&gt;"YES","Inactive",IF(Calculator!$B$29&lt;Calculator!$G$14,"Wire too short","X_est #1: "&amp;ROUND(1500*ABS(SIN(2*PI()*MOD(Calculator!$B$29/Calculator!$F14,1))),0)&amp;" Ω"))</f>
        <v>Inactive</v>
      </c>
      <c r="J10" s="256"/>
      <c r="K10" s="256"/>
      <c r="L10" s="256"/>
      <c r="M10" s="256"/>
      <c r="N10" s="256"/>
      <c r="O10" s="256"/>
      <c r="P10" s="256"/>
      <c r="Q10" s="256"/>
      <c r="R10" s="256"/>
      <c r="S10" s="256"/>
      <c r="T10" s="256"/>
      <c r="U10" s="256"/>
      <c r="V10" s="256"/>
      <c r="W10" s="256"/>
      <c r="X10" s="256"/>
      <c r="Y10" s="256"/>
      <c r="Z10" s="256"/>
      <c r="AA10" s="256"/>
      <c r="AB10" s="256"/>
      <c r="AC10" s="256"/>
      <c r="AD10" s="256"/>
      <c r="AE10" s="256"/>
      <c r="AF10" s="256"/>
      <c r="AG10" s="256"/>
      <c r="AH10" s="256"/>
      <c r="AI10" s="256"/>
      <c r="AJ10" s="256"/>
      <c r="AK10" s="256"/>
      <c r="AL10" s="256"/>
    </row>
    <row r="11" customFormat="false" ht="27" hidden="false" customHeight="true" outlineLevel="0" collapsed="false">
      <c r="A11" s="259" t="str">
        <f aca="false">IF(Calculator!$E$15="YES","★ "&amp;"40m","40m")</f>
        <v>★ 40m</v>
      </c>
      <c r="B11" s="259" t="n">
        <f aca="false">ROUND(Calculator!D15,3)</f>
        <v>7.15</v>
      </c>
      <c r="C11" s="260" t="n">
        <f aca="false">Calculator!$F$15</f>
        <v>19.9300699300699</v>
      </c>
      <c r="D11" s="261" t="n">
        <f aca="false">IF(AND(Calculator!$E$15="YES",Calculator!$B$29&gt;=Calculator!$G$15),ROUND(50*POWER(80,POWER(COS(PI()*MOD(Calculator!$B$29/Calculator!$F$15,1)),2)),1),"—")</f>
        <v>150.7</v>
      </c>
      <c r="E11" s="261" t="n">
        <f aca="false">IF(AND(Calculator!$E$15="YES",Calculator!$B$30&gt;=Calculator!$G$15),ROUND(50*POWER(80,POWER(COS(PI()*MOD(Calculator!$B$30/Calculator!$F$15,1)),2)),1),"—")</f>
        <v>160.1</v>
      </c>
      <c r="F11" s="261" t="n">
        <f aca="false">IF(AND(Calculator!$E$15="YES",Calculator!$B$31&gt;=Calculator!$G$15),ROUND(50*POWER(80,POWER(COS(PI()*MOD(Calculator!$B$31/Calculator!$F$15,1)),2)),1),"—")</f>
        <v>142</v>
      </c>
      <c r="G11" s="261" t="n">
        <f aca="false">IF(AND(Calculator!$E$15="YES",Calculator!$B$32&gt;=Calculator!$G$15),ROUND(50*POWER(80,POWER(COS(PI()*MOD(Calculator!$B$32/Calculator!$F$15,1)),2)),1),"—")</f>
        <v>1299.3</v>
      </c>
      <c r="H11" s="261" t="n">
        <f aca="false">IF(AND(Calculator!$E$15="YES",Calculator!$B$33&gt;=Calculator!$G$15),ROUND(50*POWER(80,POWER(COS(PI()*MOD(Calculator!$B$33/Calculator!$F$15,1)),2)),1),"—")</f>
        <v>1222.6</v>
      </c>
      <c r="I11" s="261" t="str">
        <f aca="false">IF(Calculator!$E15&lt;&gt;"YES","Inactive",IF(Calculator!$B$29&lt;Calculator!$G$15,"Wire too short","X_est #1: "&amp;ROUND(1500*ABS(SIN(2*PI()*MOD(Calculator!$B$29/Calculator!$F15,1))),0)&amp;" Ω"))</f>
        <v>X_est #1: 1302 Ω</v>
      </c>
      <c r="J11" s="256"/>
      <c r="K11" s="256"/>
      <c r="L11" s="256"/>
      <c r="M11" s="256"/>
      <c r="N11" s="256"/>
      <c r="O11" s="256"/>
      <c r="P11" s="256"/>
      <c r="Q11" s="256"/>
      <c r="R11" s="256"/>
      <c r="S11" s="256"/>
      <c r="T11" s="256"/>
      <c r="U11" s="256"/>
      <c r="V11" s="256"/>
      <c r="W11" s="256"/>
      <c r="X11" s="256"/>
      <c r="Y11" s="256"/>
      <c r="Z11" s="256"/>
      <c r="AA11" s="256"/>
      <c r="AB11" s="256"/>
      <c r="AC11" s="256"/>
      <c r="AD11" s="256"/>
      <c r="AE11" s="256"/>
      <c r="AF11" s="256"/>
      <c r="AG11" s="256"/>
      <c r="AH11" s="256"/>
      <c r="AI11" s="256"/>
      <c r="AJ11" s="256"/>
      <c r="AK11" s="256"/>
      <c r="AL11" s="256"/>
    </row>
    <row r="12" customFormat="false" ht="15" hidden="false" customHeight="true" outlineLevel="0" collapsed="false">
      <c r="A12" s="259" t="str">
        <f aca="false">IF(Calculator!$E$16="YES","★ "&amp;"30m","30m")</f>
        <v>30m</v>
      </c>
      <c r="B12" s="259" t="n">
        <f aca="false">ROUND(Calculator!D16,3)</f>
        <v>10.125</v>
      </c>
      <c r="C12" s="260" t="n">
        <f aca="false">Calculator!$F$16</f>
        <v>14.0740740740741</v>
      </c>
      <c r="D12" s="261" t="str">
        <f aca="false">IF(AND(Calculator!$E$16="YES",Calculator!$B$29&gt;=Calculator!$G$16),ROUND(50*POWER(80,POWER(COS(PI()*MOD(Calculator!$B$29/Calculator!$F$16,1)),2)),1),"—")</f>
        <v>—</v>
      </c>
      <c r="E12" s="261" t="str">
        <f aca="false">IF(AND(Calculator!$E$16="YES",Calculator!$B$30&gt;=Calculator!$G$16),ROUND(50*POWER(80,POWER(COS(PI()*MOD(Calculator!$B$30/Calculator!$F$16,1)),2)),1),"—")</f>
        <v>—</v>
      </c>
      <c r="F12" s="261" t="str">
        <f aca="false">IF(AND(Calculator!$E$16="YES",Calculator!$B$31&gt;=Calculator!$G$16),ROUND(50*POWER(80,POWER(COS(PI()*MOD(Calculator!$B$31/Calculator!$F$16,1)),2)),1),"—")</f>
        <v>—</v>
      </c>
      <c r="G12" s="261" t="str">
        <f aca="false">IF(AND(Calculator!$E$16="YES",Calculator!$B$32&gt;=Calculator!$G$16),ROUND(50*POWER(80,POWER(COS(PI()*MOD(Calculator!$B$32/Calculator!$F$16,1)),2)),1),"—")</f>
        <v>—</v>
      </c>
      <c r="H12" s="261" t="str">
        <f aca="false">IF(AND(Calculator!$E$16="YES",Calculator!$B$33&gt;=Calculator!$G$16),ROUND(50*POWER(80,POWER(COS(PI()*MOD(Calculator!$B$33/Calculator!$F$16,1)),2)),1),"—")</f>
        <v>—</v>
      </c>
      <c r="I12" s="261" t="str">
        <f aca="false">IF(Calculator!$E16&lt;&gt;"YES","Inactive",IF(Calculator!$B$29&lt;Calculator!$G$16,"Wire too short","X_est #1: "&amp;ROUND(1500*ABS(SIN(2*PI()*MOD(Calculator!$B$29/Calculator!$F16,1))),0)&amp;" Ω"))</f>
        <v>Inactive</v>
      </c>
      <c r="J12" s="256"/>
      <c r="K12" s="256"/>
      <c r="L12" s="256"/>
      <c r="M12" s="256"/>
      <c r="N12" s="256"/>
      <c r="O12" s="256"/>
      <c r="P12" s="256"/>
      <c r="Q12" s="256"/>
      <c r="R12" s="256"/>
      <c r="S12" s="256"/>
      <c r="T12" s="256"/>
      <c r="U12" s="256"/>
      <c r="V12" s="256"/>
      <c r="W12" s="256"/>
      <c r="X12" s="256"/>
      <c r="Y12" s="256"/>
      <c r="Z12" s="256"/>
      <c r="AA12" s="256"/>
      <c r="AB12" s="256"/>
      <c r="AC12" s="256"/>
      <c r="AD12" s="256"/>
      <c r="AE12" s="256"/>
      <c r="AF12" s="256"/>
      <c r="AG12" s="256"/>
      <c r="AH12" s="256"/>
      <c r="AI12" s="256"/>
      <c r="AJ12" s="256"/>
      <c r="AK12" s="256"/>
      <c r="AL12" s="256"/>
    </row>
    <row r="13" customFormat="false" ht="27" hidden="false" customHeight="true" outlineLevel="0" collapsed="false">
      <c r="A13" s="259" t="str">
        <f aca="false">IF(Calculator!$E$17="YES","★ "&amp;"20m","20m")</f>
        <v>★ 20m</v>
      </c>
      <c r="B13" s="259" t="n">
        <f aca="false">ROUND(Calculator!D17,3)</f>
        <v>14.175</v>
      </c>
      <c r="C13" s="260" t="n">
        <f aca="false">Calculator!$F$17</f>
        <v>10.0529100529101</v>
      </c>
      <c r="D13" s="261" t="n">
        <f aca="false">IF(AND(Calculator!$E$17="YES",Calculator!$B$29&gt;=Calculator!$G$17),ROUND(50*POWER(80,POWER(COS(PI()*MOD(Calculator!$B$29/Calculator!$F$17,1)),2)),1),"—")</f>
        <v>169.5</v>
      </c>
      <c r="E13" s="261" t="n">
        <f aca="false">IF(AND(Calculator!$E$17="YES",Calculator!$B$30&gt;=Calculator!$G$17),ROUND(50*POWER(80,POWER(COS(PI()*MOD(Calculator!$B$30/Calculator!$F$17,1)),2)),1),"—")</f>
        <v>150.2</v>
      </c>
      <c r="F13" s="261" t="n">
        <f aca="false">IF(AND(Calculator!$E$17="YES",Calculator!$B$31&gt;=Calculator!$G$17),ROUND(50*POWER(80,POWER(COS(PI()*MOD(Calculator!$B$31/Calculator!$F$17,1)),2)),1),"—")</f>
        <v>192</v>
      </c>
      <c r="G13" s="261" t="n">
        <f aca="false">IF(AND(Calculator!$E$17="YES",Calculator!$B$32&gt;=Calculator!$G$17),ROUND(50*POWER(80,POWER(COS(PI()*MOD(Calculator!$B$32/Calculator!$F$17,1)),2)),1),"—")</f>
        <v>181</v>
      </c>
      <c r="H13" s="261" t="n">
        <f aca="false">IF(AND(Calculator!$E$17="YES",Calculator!$B$33&gt;=Calculator!$G$17),ROUND(50*POWER(80,POWER(COS(PI()*MOD(Calculator!$B$33/Calculator!$F$17,1)),2)),1),"—")</f>
        <v>160.1</v>
      </c>
      <c r="I13" s="261" t="str">
        <f aca="false">IF(Calculator!$E17&lt;&gt;"YES","Inactive",IF(Calculator!$B$29&lt;Calculator!$G$17,"Wire too short","X_est #1: "&amp;ROUND(1500*ABS(SIN(2*PI()*MOD(Calculator!$B$29/Calculator!$F17,1))),0)&amp;" Ω"))</f>
        <v>X_est #1: 1345 Ω</v>
      </c>
      <c r="J13" s="256"/>
      <c r="K13" s="256"/>
      <c r="L13" s="256"/>
      <c r="M13" s="256"/>
      <c r="N13" s="256"/>
      <c r="O13" s="256"/>
      <c r="P13" s="256"/>
      <c r="Q13" s="256"/>
      <c r="R13" s="256"/>
      <c r="S13" s="256"/>
      <c r="T13" s="256"/>
      <c r="U13" s="256"/>
      <c r="V13" s="256"/>
      <c r="W13" s="256"/>
      <c r="X13" s="256"/>
      <c r="Y13" s="256"/>
      <c r="Z13" s="256"/>
      <c r="AA13" s="256"/>
      <c r="AB13" s="256"/>
      <c r="AC13" s="256"/>
      <c r="AD13" s="256"/>
      <c r="AE13" s="256"/>
      <c r="AF13" s="256"/>
      <c r="AG13" s="256"/>
      <c r="AH13" s="256"/>
      <c r="AI13" s="256"/>
      <c r="AJ13" s="256"/>
      <c r="AK13" s="256"/>
      <c r="AL13" s="256"/>
    </row>
    <row r="14" customFormat="false" ht="15" hidden="false" customHeight="true" outlineLevel="0" collapsed="false">
      <c r="A14" s="259" t="str">
        <f aca="false">IF(Calculator!$E$18="YES","★ "&amp;"17m","17m")</f>
        <v>17m</v>
      </c>
      <c r="B14" s="259" t="n">
        <f aca="false">ROUND(Calculator!D18,3)</f>
        <v>18.118</v>
      </c>
      <c r="C14" s="260" t="n">
        <f aca="false">Calculator!$F$18</f>
        <v>7.86510652389888</v>
      </c>
      <c r="D14" s="259" t="str">
        <f aca="false">IF(AND(Calculator!$E$18="YES",Calculator!$B$29&gt;=Calculator!$G$18),ROUND(50*POWER(80,POWER(COS(PI()*MOD(Calculator!$B$29/Calculator!$F$18,1)),2)),1),"—")</f>
        <v>—</v>
      </c>
      <c r="E14" s="259" t="str">
        <f aca="false">IF(AND(Calculator!$E$18="YES",Calculator!$B$30&gt;=Calculator!$G$18),ROUND(50*POWER(80,POWER(COS(PI()*MOD(Calculator!$B$30/Calculator!$F$18,1)),2)),1),"—")</f>
        <v>—</v>
      </c>
      <c r="F14" s="259" t="str">
        <f aca="false">IF(AND(Calculator!$E$18="YES",Calculator!$B$31&gt;=Calculator!$G$18),ROUND(50*POWER(80,POWER(COS(PI()*MOD(Calculator!$B$31/Calculator!$F$18,1)),2)),1),"—")</f>
        <v>—</v>
      </c>
      <c r="G14" s="259" t="str">
        <f aca="false">IF(AND(Calculator!$E$18="YES",Calculator!$B$32&gt;=Calculator!$G$18),ROUND(50*POWER(80,POWER(COS(PI()*MOD(Calculator!$B$32/Calculator!$F$18,1)),2)),1),"—")</f>
        <v>—</v>
      </c>
      <c r="H14" s="259" t="str">
        <f aca="false">IF(AND(Calculator!$E$18="YES",Calculator!$B$33&gt;=Calculator!$G$18),ROUND(50*POWER(80,POWER(COS(PI()*MOD(Calculator!$B$33/Calculator!$F$18,1)),2)),1),"—")</f>
        <v>—</v>
      </c>
      <c r="I14" s="259" t="str">
        <f aca="false">IF(Calculator!$E18&lt;&gt;"YES","Inactive",IF(Calculator!$B$29&lt;Calculator!$G$18,"Wire too short","X_est #1: "&amp;ROUND(1500*ABS(SIN(2*PI()*MOD(Calculator!$B$29/Calculator!$F18,1))),0)&amp;" Ω"))</f>
        <v>Inactive</v>
      </c>
      <c r="J14" s="256"/>
      <c r="K14" s="256"/>
      <c r="L14" s="256"/>
      <c r="M14" s="256"/>
      <c r="N14" s="256"/>
      <c r="O14" s="256"/>
      <c r="P14" s="256"/>
      <c r="Q14" s="256"/>
      <c r="R14" s="256"/>
      <c r="S14" s="256"/>
      <c r="T14" s="256"/>
      <c r="U14" s="256"/>
      <c r="V14" s="256"/>
      <c r="W14" s="256"/>
      <c r="X14" s="256"/>
      <c r="Y14" s="256"/>
      <c r="Z14" s="256"/>
      <c r="AA14" s="256"/>
      <c r="AB14" s="256"/>
      <c r="AC14" s="256"/>
      <c r="AD14" s="256"/>
      <c r="AE14" s="256"/>
      <c r="AF14" s="256"/>
      <c r="AG14" s="256"/>
      <c r="AH14" s="256"/>
      <c r="AI14" s="256"/>
      <c r="AJ14" s="256"/>
      <c r="AK14" s="256"/>
      <c r="AL14" s="256"/>
    </row>
    <row r="15" customFormat="false" ht="15" hidden="false" customHeight="true" outlineLevel="0" collapsed="false">
      <c r="A15" s="259" t="str">
        <f aca="false">IF(Calculator!$E$19="YES","★ "&amp;"15m","15m")</f>
        <v>15m</v>
      </c>
      <c r="B15" s="259" t="n">
        <f aca="false">ROUND(Calculator!D19,3)</f>
        <v>21.225</v>
      </c>
      <c r="C15" s="260" t="n">
        <f aca="false">Calculator!$F$19</f>
        <v>6.71378091872792</v>
      </c>
      <c r="D15" s="259" t="str">
        <f aca="false">IF(AND(Calculator!$E$19="YES",Calculator!$B$29&gt;=Calculator!$G$19),ROUND(50*POWER(80,POWER(COS(PI()*MOD(Calculator!$B$29/Calculator!$F$19,1)),2)),1),"—")</f>
        <v>—</v>
      </c>
      <c r="E15" s="259" t="str">
        <f aca="false">IF(AND(Calculator!$E$19="YES",Calculator!$B$30&gt;=Calculator!$G$19),ROUND(50*POWER(80,POWER(COS(PI()*MOD(Calculator!$B$30/Calculator!$F$19,1)),2)),1),"—")</f>
        <v>—</v>
      </c>
      <c r="F15" s="259" t="str">
        <f aca="false">IF(AND(Calculator!$E$19="YES",Calculator!$B$31&gt;=Calculator!$G$19),ROUND(50*POWER(80,POWER(COS(PI()*MOD(Calculator!$B$31/Calculator!$F$19,1)),2)),1),"—")</f>
        <v>—</v>
      </c>
      <c r="G15" s="259" t="str">
        <f aca="false">IF(AND(Calculator!$E$19="YES",Calculator!$B$32&gt;=Calculator!$G$19),ROUND(50*POWER(80,POWER(COS(PI()*MOD(Calculator!$B$32/Calculator!$F$19,1)),2)),1),"—")</f>
        <v>—</v>
      </c>
      <c r="H15" s="259" t="str">
        <f aca="false">IF(AND(Calculator!$E$19="YES",Calculator!$B$33&gt;=Calculator!$G$19),ROUND(50*POWER(80,POWER(COS(PI()*MOD(Calculator!$B$33/Calculator!$F$19,1)),2)),1),"—")</f>
        <v>—</v>
      </c>
      <c r="I15" s="259" t="str">
        <f aca="false">IF(Calculator!$E19&lt;&gt;"YES","Inactive",IF(Calculator!$B$29&lt;Calculator!$G$19,"Wire too short","X_est #1: "&amp;ROUND(1500*ABS(SIN(2*PI()*MOD(Calculator!$B$29/Calculator!$F19,1))),0)&amp;" Ω"))</f>
        <v>Inactive</v>
      </c>
      <c r="J15" s="256"/>
      <c r="K15" s="256"/>
      <c r="L15" s="256"/>
      <c r="M15" s="256"/>
      <c r="N15" s="256"/>
      <c r="O15" s="256"/>
      <c r="P15" s="256"/>
      <c r="Q15" s="256"/>
      <c r="R15" s="256"/>
      <c r="S15" s="256"/>
      <c r="T15" s="256"/>
      <c r="U15" s="256"/>
      <c r="V15" s="256"/>
      <c r="W15" s="256"/>
      <c r="X15" s="256"/>
      <c r="Y15" s="256"/>
      <c r="Z15" s="256"/>
      <c r="AA15" s="256"/>
      <c r="AB15" s="256"/>
      <c r="AC15" s="256"/>
      <c r="AD15" s="256"/>
      <c r="AE15" s="256"/>
      <c r="AF15" s="256"/>
      <c r="AG15" s="256"/>
      <c r="AH15" s="256"/>
      <c r="AI15" s="256"/>
      <c r="AJ15" s="256"/>
      <c r="AK15" s="256"/>
      <c r="AL15" s="256"/>
    </row>
    <row r="16" customFormat="false" ht="15" hidden="false" customHeight="true" outlineLevel="0" collapsed="false">
      <c r="A16" s="259" t="str">
        <f aca="false">IF(Calculator!$E$20="YES","★ "&amp;"12m","12m")</f>
        <v>12m</v>
      </c>
      <c r="B16" s="259" t="n">
        <f aca="false">ROUND(Calculator!D20,3)</f>
        <v>24.94</v>
      </c>
      <c r="C16" s="260" t="n">
        <f aca="false">Calculator!$F$20</f>
        <v>5.71371291098637</v>
      </c>
      <c r="D16" s="259" t="str">
        <f aca="false">IF(AND(Calculator!$E$20="YES",Calculator!$B$29&gt;=Calculator!$G$20),ROUND(50*POWER(80,POWER(COS(PI()*MOD(Calculator!$B$29/Calculator!$F$20,1)),2)),1),"—")</f>
        <v>—</v>
      </c>
      <c r="E16" s="259" t="str">
        <f aca="false">IF(AND(Calculator!$E$20="YES",Calculator!$B$30&gt;=Calculator!$G$20),ROUND(50*POWER(80,POWER(COS(PI()*MOD(Calculator!$B$30/Calculator!$F$20,1)),2)),1),"—")</f>
        <v>—</v>
      </c>
      <c r="F16" s="259" t="str">
        <f aca="false">IF(AND(Calculator!$E$20="YES",Calculator!$B$31&gt;=Calculator!$G$20),ROUND(50*POWER(80,POWER(COS(PI()*MOD(Calculator!$B$31/Calculator!$F$20,1)),2)),1),"—")</f>
        <v>—</v>
      </c>
      <c r="G16" s="259" t="str">
        <f aca="false">IF(AND(Calculator!$E$20="YES",Calculator!$B$32&gt;=Calculator!$G$20),ROUND(50*POWER(80,POWER(COS(PI()*MOD(Calculator!$B$32/Calculator!$F$20,1)),2)),1),"—")</f>
        <v>—</v>
      </c>
      <c r="H16" s="259" t="str">
        <f aca="false">IF(AND(Calculator!$E$20="YES",Calculator!$B$33&gt;=Calculator!$G$20),ROUND(50*POWER(80,POWER(COS(PI()*MOD(Calculator!$B$33/Calculator!$F$20,1)),2)),1),"—")</f>
        <v>—</v>
      </c>
      <c r="I16" s="259" t="str">
        <f aca="false">IF(Calculator!$E20&lt;&gt;"YES","Inactive",IF(Calculator!$B$29&lt;Calculator!$G$20,"Wire too short","X_est #1: "&amp;ROUND(1500*ABS(SIN(2*PI()*MOD(Calculator!$B$29/Calculator!$F20,1))),0)&amp;" Ω"))</f>
        <v>Inactive</v>
      </c>
      <c r="J16" s="256"/>
      <c r="K16" s="256"/>
      <c r="L16" s="256"/>
      <c r="M16" s="256"/>
      <c r="N16" s="256"/>
      <c r="O16" s="256"/>
      <c r="P16" s="256"/>
      <c r="Q16" s="256"/>
      <c r="R16" s="256"/>
      <c r="S16" s="256"/>
      <c r="T16" s="256"/>
      <c r="U16" s="256"/>
      <c r="V16" s="256"/>
      <c r="W16" s="256"/>
      <c r="X16" s="256"/>
      <c r="Y16" s="256"/>
      <c r="Z16" s="256"/>
      <c r="AA16" s="256"/>
      <c r="AB16" s="256"/>
      <c r="AC16" s="256"/>
      <c r="AD16" s="256"/>
      <c r="AE16" s="256"/>
      <c r="AF16" s="256"/>
      <c r="AG16" s="256"/>
      <c r="AH16" s="256"/>
      <c r="AI16" s="256"/>
      <c r="AJ16" s="256"/>
      <c r="AK16" s="256"/>
      <c r="AL16" s="256"/>
    </row>
    <row r="17" customFormat="false" ht="27" hidden="false" customHeight="true" outlineLevel="0" collapsed="false">
      <c r="A17" s="259" t="str">
        <f aca="false">IF(Calculator!$E$21="YES","★ "&amp;"10m","10m")</f>
        <v>10m</v>
      </c>
      <c r="B17" s="259" t="n">
        <f aca="false">ROUND(Calculator!D21,3)</f>
        <v>28.85</v>
      </c>
      <c r="C17" s="260" t="n">
        <f aca="false">Calculator!$F$21</f>
        <v>4.93934142114385</v>
      </c>
      <c r="D17" s="259" t="str">
        <f aca="false">IF(AND(Calculator!$E$21="YES",Calculator!$B$29&gt;=Calculator!$G$21),ROUND(50*POWER(80,POWER(COS(PI()*MOD(Calculator!$B$29/Calculator!$F$21,1)),2)),1),"—")</f>
        <v>—</v>
      </c>
      <c r="E17" s="259" t="str">
        <f aca="false">IF(AND(Calculator!$E$21="YES",Calculator!$B$30&gt;=Calculator!$G$21),ROUND(50*POWER(80,POWER(COS(PI()*MOD(Calculator!$B$30/Calculator!$F$21,1)),2)),1),"—")</f>
        <v>—</v>
      </c>
      <c r="F17" s="259" t="str">
        <f aca="false">IF(AND(Calculator!$E$21="YES",Calculator!$B$31&gt;=Calculator!$G$21),ROUND(50*POWER(80,POWER(COS(PI()*MOD(Calculator!$B$31/Calculator!$F$21,1)),2)),1),"—")</f>
        <v>—</v>
      </c>
      <c r="G17" s="259" t="str">
        <f aca="false">IF(AND(Calculator!$E$21="YES",Calculator!$B$32&gt;=Calculator!$G$21),ROUND(50*POWER(80,POWER(COS(PI()*MOD(Calculator!$B$32/Calculator!$F$21,1)),2)),1),"—")</f>
        <v>—</v>
      </c>
      <c r="H17" s="259" t="str">
        <f aca="false">IF(AND(Calculator!$E$21="YES",Calculator!$B$33&gt;=Calculator!$G$21),ROUND(50*POWER(80,POWER(COS(PI()*MOD(Calculator!$B$33/Calculator!$F$21,1)),2)),1),"—")</f>
        <v>—</v>
      </c>
      <c r="I17" s="259" t="str">
        <f aca="false">IF(Calculator!$E21&lt;&gt;"YES","Inactive",IF(Calculator!$B$29&lt;Calculator!$G$21,"Wire too short","X_est #1: "&amp;ROUND(1500*ABS(SIN(2*PI()*MOD(Calculator!$B$29/Calculator!$F21,1))),0)&amp;" Ω"))</f>
        <v>Inactive</v>
      </c>
      <c r="J17" s="256"/>
      <c r="K17" s="256"/>
      <c r="L17" s="256"/>
      <c r="M17" s="256"/>
      <c r="N17" s="256"/>
      <c r="O17" s="256"/>
      <c r="P17" s="256"/>
      <c r="Q17" s="256"/>
      <c r="R17" s="256"/>
      <c r="S17" s="256"/>
      <c r="T17" s="256"/>
      <c r="U17" s="256"/>
      <c r="V17" s="256"/>
      <c r="W17" s="256"/>
      <c r="X17" s="256"/>
      <c r="Y17" s="256"/>
      <c r="Z17" s="256"/>
      <c r="AA17" s="256"/>
      <c r="AB17" s="256"/>
      <c r="AC17" s="256"/>
      <c r="AD17" s="256"/>
      <c r="AE17" s="256"/>
      <c r="AF17" s="256"/>
      <c r="AG17" s="256"/>
      <c r="AH17" s="256"/>
      <c r="AI17" s="256"/>
      <c r="AJ17" s="256"/>
      <c r="AK17" s="256"/>
      <c r="AL17" s="256"/>
    </row>
    <row r="18" customFormat="false" ht="15" hidden="false" customHeight="true" outlineLevel="0" collapsed="false">
      <c r="A18" s="259" t="str">
        <f aca="false">IF(Calculator!$E$22="YES","★ "&amp;"6m","6m")</f>
        <v>6m</v>
      </c>
      <c r="B18" s="259" t="n">
        <f aca="false">ROUND(Calculator!D22,3)</f>
        <v>52</v>
      </c>
      <c r="C18" s="260" t="n">
        <f aca="false">Calculator!$F$22</f>
        <v>2.74038461538462</v>
      </c>
      <c r="D18" s="259" t="str">
        <f aca="false">IF(AND(Calculator!$E$22="YES",Calculator!$B$29&gt;=Calculator!$G$22),ROUND(50*POWER(80,POWER(COS(PI()*MOD(Calculator!$B$29/Calculator!$F$22,1)),2)),1),"—")</f>
        <v>—</v>
      </c>
      <c r="E18" s="259" t="str">
        <f aca="false">IF(AND(Calculator!$E$22="YES",Calculator!$B$30&gt;=Calculator!$G$22),ROUND(50*POWER(80,POWER(COS(PI()*MOD(Calculator!$B$30/Calculator!$F$22,1)),2)),1),"—")</f>
        <v>—</v>
      </c>
      <c r="F18" s="259" t="str">
        <f aca="false">IF(AND(Calculator!$E$22="YES",Calculator!$B$31&gt;=Calculator!$G$22),ROUND(50*POWER(80,POWER(COS(PI()*MOD(Calculator!$B$31/Calculator!$F$22,1)),2)),1),"—")</f>
        <v>—</v>
      </c>
      <c r="G18" s="259" t="str">
        <f aca="false">IF(AND(Calculator!$E$22="YES",Calculator!$B$32&gt;=Calculator!$G$22),ROUND(50*POWER(80,POWER(COS(PI()*MOD(Calculator!$B$32/Calculator!$F$22,1)),2)),1),"—")</f>
        <v>—</v>
      </c>
      <c r="H18" s="259" t="str">
        <f aca="false">IF(AND(Calculator!$E$22="YES",Calculator!$B$33&gt;=Calculator!$G$22),ROUND(50*POWER(80,POWER(COS(PI()*MOD(Calculator!$B$33/Calculator!$F$22,1)),2)),1),"—")</f>
        <v>—</v>
      </c>
      <c r="I18" s="259" t="str">
        <f aca="false">IF(Calculator!$E22&lt;&gt;"YES","Inactive",IF(Calculator!$B$29&lt;Calculator!$G$22,"Wire too short","X_est #1: "&amp;ROUND(1500*ABS(SIN(2*PI()*MOD(Calculator!$B$29/Calculator!$F22,1))),0)&amp;" Ω"))</f>
        <v>Inactive</v>
      </c>
      <c r="J18" s="256"/>
      <c r="K18" s="256"/>
      <c r="L18" s="256"/>
      <c r="M18" s="256"/>
      <c r="N18" s="256"/>
      <c r="O18" s="256"/>
      <c r="P18" s="256"/>
      <c r="Q18" s="256"/>
      <c r="R18" s="256"/>
      <c r="S18" s="256"/>
      <c r="T18" s="256"/>
      <c r="U18" s="256"/>
      <c r="V18" s="256"/>
      <c r="W18" s="256"/>
      <c r="X18" s="256"/>
      <c r="Y18" s="256"/>
      <c r="Z18" s="256"/>
      <c r="AA18" s="256"/>
      <c r="AB18" s="256"/>
      <c r="AC18" s="256"/>
      <c r="AD18" s="256"/>
      <c r="AE18" s="256"/>
      <c r="AF18" s="256"/>
      <c r="AG18" s="256"/>
      <c r="AH18" s="256"/>
      <c r="AI18" s="256"/>
      <c r="AJ18" s="256"/>
      <c r="AK18" s="256"/>
      <c r="AL18" s="256"/>
    </row>
    <row r="19" customFormat="false" ht="15" hidden="false" customHeight="true" outlineLevel="0" collapsed="false">
      <c r="A19" s="256"/>
      <c r="B19" s="256"/>
      <c r="C19" s="256"/>
      <c r="D19" s="256"/>
      <c r="E19" s="256"/>
      <c r="F19" s="256"/>
      <c r="G19" s="256"/>
      <c r="H19" s="256"/>
      <c r="I19" s="256"/>
      <c r="J19" s="256"/>
      <c r="K19" s="256"/>
      <c r="L19" s="256"/>
      <c r="M19" s="256"/>
      <c r="N19" s="256"/>
      <c r="O19" s="256"/>
      <c r="P19" s="256"/>
      <c r="Q19" s="256"/>
      <c r="R19" s="256"/>
      <c r="S19" s="256"/>
      <c r="T19" s="256"/>
      <c r="U19" s="256"/>
      <c r="V19" s="256"/>
      <c r="W19" s="256"/>
      <c r="X19" s="256"/>
      <c r="Y19" s="256"/>
      <c r="Z19" s="256"/>
      <c r="AA19" s="256"/>
      <c r="AB19" s="256"/>
      <c r="AC19" s="256"/>
      <c r="AD19" s="256"/>
      <c r="AE19" s="256"/>
      <c r="AF19" s="256"/>
      <c r="AG19" s="256"/>
      <c r="AH19" s="256"/>
      <c r="AI19" s="256"/>
      <c r="AJ19" s="256"/>
      <c r="AK19" s="256"/>
      <c r="AL19" s="256"/>
    </row>
    <row r="20" customFormat="false" ht="15" hidden="false" customHeight="true" outlineLevel="0" collapsed="false">
      <c r="A20" s="262" t="s">
        <v>465</v>
      </c>
      <c r="B20" s="262"/>
      <c r="C20" s="262"/>
      <c r="D20" s="262"/>
      <c r="E20" s="262"/>
      <c r="F20" s="262"/>
      <c r="G20" s="262"/>
      <c r="H20" s="262"/>
      <c r="I20" s="262"/>
      <c r="J20" s="262"/>
      <c r="K20" s="262"/>
      <c r="L20" s="256"/>
      <c r="M20" s="256"/>
      <c r="N20" s="256"/>
      <c r="O20" s="256"/>
      <c r="P20" s="256"/>
      <c r="Q20" s="256"/>
      <c r="R20" s="256"/>
      <c r="S20" s="256"/>
      <c r="T20" s="256"/>
      <c r="U20" s="256"/>
      <c r="V20" s="256"/>
      <c r="W20" s="256"/>
      <c r="X20" s="256"/>
      <c r="Y20" s="256"/>
      <c r="Z20" s="256"/>
      <c r="AA20" s="256"/>
      <c r="AB20" s="256"/>
      <c r="AC20" s="256"/>
      <c r="AD20" s="256"/>
      <c r="AE20" s="256"/>
      <c r="AF20" s="256"/>
      <c r="AG20" s="256"/>
      <c r="AH20" s="256"/>
      <c r="AI20" s="256"/>
      <c r="AJ20" s="256"/>
      <c r="AK20" s="256"/>
      <c r="AL20" s="256"/>
    </row>
    <row r="21" customFormat="false" ht="25.5" hidden="false" customHeight="true" outlineLevel="0" collapsed="false">
      <c r="A21" s="258" t="s">
        <v>8</v>
      </c>
      <c r="B21" s="258" t="str">
        <f aca="false">"#"&amp;1&amp;"  "&amp;Calculator!$B$29&amp;"m"&amp;CHAR(10)&amp;"Optimal Ratio"</f>
        <v>#1  13.3m
Optimal Ratio</v>
      </c>
      <c r="C21" s="258" t="str">
        <f aca="false">"#"&amp;2&amp;"  "&amp;Calculator!$B$30&amp;"m"&amp;CHAR(10)&amp;"Optimal Ratio"</f>
        <v>#2  13.4m
Optimal Ratio</v>
      </c>
      <c r="D21" s="258" t="str">
        <f aca="false">"#"&amp;3&amp;"  "&amp;Calculator!$B$31&amp;"m"&amp;CHAR(10)&amp;"Optimal Ratio"</f>
        <v>#3  13.2m
Optimal Ratio</v>
      </c>
      <c r="E21" s="258" t="str">
        <f aca="false">"#"&amp;4&amp;"  "&amp;Calculator!$B$32&amp;"m"&amp;CHAR(10)&amp;"Optimal Ratio"</f>
        <v>#4  23.3m
Optimal Ratio</v>
      </c>
      <c r="F21" s="258" t="str">
        <f aca="false">"#"&amp;5&amp;"  "&amp;Calculator!$B$33&amp;"m"&amp;CHAR(10)&amp;"Optimal Ratio"</f>
        <v>#5  23.4m
Optimal Ratio</v>
      </c>
      <c r="G21" s="258" t="str">
        <f aca="false">"#"&amp;1&amp;"  "&amp;Calculator!$B$29&amp;"m"&amp;CHAR(10)&amp;"Best VSWR"</f>
        <v>#1  13.3m
Best VSWR</v>
      </c>
      <c r="H21" s="258" t="str">
        <f aca="false">"#"&amp;2&amp;"  "&amp;Calculator!$B$30&amp;"m"&amp;CHAR(10)&amp;"Best VSWR"</f>
        <v>#2  13.4m
Best VSWR</v>
      </c>
      <c r="I21" s="258" t="str">
        <f aca="false">"#"&amp;3&amp;"  "&amp;Calculator!$B$31&amp;"m"&amp;CHAR(10)&amp;"Best VSWR"</f>
        <v>#3  13.2m
Best VSWR</v>
      </c>
      <c r="J21" s="258" t="str">
        <f aca="false">"#"&amp;4&amp;"  "&amp;Calculator!$B$32&amp;"m"&amp;CHAR(10)&amp;"Best VSWR"</f>
        <v>#4  23.3m
Best VSWR</v>
      </c>
      <c r="K21" s="258" t="str">
        <f aca="false">"#"&amp;5&amp;"  "&amp;Calculator!$B$33&amp;"m"&amp;CHAR(10)&amp;"Best VSWR"</f>
        <v>#5  23.4m
Best VSWR</v>
      </c>
      <c r="L21" s="256"/>
      <c r="M21" s="256"/>
      <c r="N21" s="256"/>
      <c r="O21" s="256"/>
      <c r="P21" s="256"/>
      <c r="Q21" s="256"/>
      <c r="R21" s="256"/>
      <c r="S21" s="256"/>
      <c r="T21" s="256"/>
      <c r="U21" s="256"/>
      <c r="V21" s="256"/>
      <c r="W21" s="256"/>
      <c r="X21" s="256"/>
      <c r="Y21" s="256"/>
      <c r="Z21" s="256"/>
      <c r="AA21" s="256"/>
      <c r="AB21" s="256"/>
      <c r="AC21" s="256"/>
      <c r="AD21" s="256"/>
      <c r="AE21" s="256"/>
      <c r="AF21" s="256"/>
      <c r="AG21" s="256"/>
      <c r="AH21" s="256"/>
      <c r="AI21" s="256"/>
      <c r="AJ21" s="256"/>
      <c r="AK21" s="256"/>
      <c r="AL21" s="256"/>
    </row>
    <row r="22" customFormat="false" ht="15" hidden="false" customHeight="true" outlineLevel="0" collapsed="false">
      <c r="A22" s="259" t="str">
        <f aca="false">IF(Calculator!$E$12="YES","★ "&amp;"160m","160m")</f>
        <v>160m</v>
      </c>
      <c r="B22" s="259" t="str">
        <f aca="false">IF(Calculator!$E$12&lt;&gt;"YES","—",IFERROR(INDEX($A$38:$A$103,MATCH(MIN(D38:D103),D38:D103,0)),"—"))</f>
        <v>—</v>
      </c>
      <c r="C22" s="259" t="str">
        <f aca="false">IF(Calculator!$E$12&lt;&gt;"YES","—",IFERROR(INDEX($A$38:$A$103,MATCH(MIN(P38:P103),P38:P103,0)),"—"))</f>
        <v>—</v>
      </c>
      <c r="D22" s="259" t="str">
        <f aca="false">IF(Calculator!$E$12&lt;&gt;"YES","—",IFERROR(INDEX($A$38:$A$103,MATCH(MIN(AB38:AB103),AB38:AB103,0)),"—"))</f>
        <v>—</v>
      </c>
      <c r="E22" s="259" t="str">
        <f aca="false">IF(Calculator!$E$12&lt;&gt;"YES","—",IFERROR(INDEX($A$38:$A$103,MATCH(MIN(AN38:AN103),AN38:AN103,0)),"—"))</f>
        <v>—</v>
      </c>
      <c r="F22" s="259" t="str">
        <f aca="false">IF(Calculator!$E$12&lt;&gt;"YES","—",IFERROR(INDEX($A$38:$A$103,MATCH(MIN(AZ38:AZ103),AZ38:AZ103,0)),"—"))</f>
        <v>—</v>
      </c>
      <c r="G22" s="259" t="str">
        <f aca="false">IF(Calculator!$E$12&lt;&gt;"YES","—",IFERROR(ROUND(MIN(D38:D103),2),"—"))</f>
        <v>—</v>
      </c>
      <c r="H22" s="259" t="str">
        <f aca="false">IF(Calculator!$E$12&lt;&gt;"YES","—",IFERROR(ROUND(MIN(P38:P103),2),"—"))</f>
        <v>—</v>
      </c>
      <c r="I22" s="259" t="str">
        <f aca="false">IF(Calculator!$E$12&lt;&gt;"YES","—",IFERROR(ROUND(MIN(AB38:AB103),2),"—"))</f>
        <v>—</v>
      </c>
      <c r="J22" s="259" t="str">
        <f aca="false">IF(Calculator!$E$12&lt;&gt;"YES","—",IFERROR(ROUND(MIN(AN38:AN103),2),"—"))</f>
        <v>—</v>
      </c>
      <c r="K22" s="259" t="str">
        <f aca="false">IF(Calculator!$E$12&lt;&gt;"YES","—",IFERROR(ROUND(MIN(AZ38:AZ103),2),"—"))</f>
        <v>—</v>
      </c>
      <c r="L22" s="256"/>
      <c r="M22" s="256"/>
      <c r="N22" s="256"/>
      <c r="O22" s="256"/>
      <c r="P22" s="256"/>
      <c r="Q22" s="256"/>
      <c r="R22" s="256"/>
      <c r="S22" s="256"/>
      <c r="T22" s="256"/>
      <c r="U22" s="256"/>
      <c r="V22" s="256"/>
      <c r="W22" s="256"/>
      <c r="X22" s="256"/>
      <c r="Y22" s="256"/>
      <c r="Z22" s="256"/>
      <c r="AA22" s="256"/>
      <c r="AB22" s="256"/>
      <c r="AC22" s="256"/>
      <c r="AD22" s="256"/>
      <c r="AE22" s="256"/>
      <c r="AF22" s="256"/>
      <c r="AG22" s="256"/>
      <c r="AH22" s="256"/>
      <c r="AI22" s="256"/>
      <c r="AJ22" s="256"/>
      <c r="AK22" s="256"/>
      <c r="AL22" s="256"/>
    </row>
    <row r="23" customFormat="false" ht="15" hidden="false" customHeight="true" outlineLevel="0" collapsed="false">
      <c r="A23" s="259" t="str">
        <f aca="false">IF(Calculator!$E$13="YES","★ "&amp;"80m","80m")</f>
        <v>80m</v>
      </c>
      <c r="B23" s="259" t="str">
        <f aca="false">IF(Calculator!$E$13&lt;&gt;"YES","—",IFERROR(INDEX($A$38:$A$103,MATCH(MIN(E38:E103),E38:E103,0)),"—"))</f>
        <v>—</v>
      </c>
      <c r="C23" s="259" t="str">
        <f aca="false">IF(Calculator!$E$13&lt;&gt;"YES","—",IFERROR(INDEX($A$38:$A$103,MATCH(MIN(Q38:Q103),Q38:Q103,0)),"—"))</f>
        <v>—</v>
      </c>
      <c r="D23" s="259" t="str">
        <f aca="false">IF(Calculator!$E$13&lt;&gt;"YES","—",IFERROR(INDEX($A$38:$A$103,MATCH(MIN(AC38:AC103),AC38:AC103,0)),"—"))</f>
        <v>—</v>
      </c>
      <c r="E23" s="259" t="str">
        <f aca="false">IF(Calculator!$E$13&lt;&gt;"YES","—",IFERROR(INDEX($A$38:$A$103,MATCH(MIN(AO38:AO103),AO38:AO103,0)),"—"))</f>
        <v>—</v>
      </c>
      <c r="F23" s="259" t="str">
        <f aca="false">IF(Calculator!$E$13&lt;&gt;"YES","—",IFERROR(INDEX($A$38:$A$103,MATCH(MIN(BA38:BA103),BA38:BA103,0)),"—"))</f>
        <v>—</v>
      </c>
      <c r="G23" s="259" t="str">
        <f aca="false">IF(Calculator!$E$13&lt;&gt;"YES","—",IFERROR(ROUND(MIN(E38:E103),2),"—"))</f>
        <v>—</v>
      </c>
      <c r="H23" s="259" t="str">
        <f aca="false">IF(Calculator!$E$13&lt;&gt;"YES","—",IFERROR(ROUND(MIN(Q38:Q103),2),"—"))</f>
        <v>—</v>
      </c>
      <c r="I23" s="259" t="str">
        <f aca="false">IF(Calculator!$E$13&lt;&gt;"YES","—",IFERROR(ROUND(MIN(AC38:AC103),2),"—"))</f>
        <v>—</v>
      </c>
      <c r="J23" s="259" t="str">
        <f aca="false">IF(Calculator!$E$13&lt;&gt;"YES","—",IFERROR(ROUND(MIN(AO38:AO103),2),"—"))</f>
        <v>—</v>
      </c>
      <c r="K23" s="259" t="str">
        <f aca="false">IF(Calculator!$E$13&lt;&gt;"YES","—",IFERROR(ROUND(MIN(BA38:BA103),2),"—"))</f>
        <v>—</v>
      </c>
      <c r="L23" s="256"/>
      <c r="M23" s="256"/>
      <c r="N23" s="256"/>
      <c r="O23" s="256"/>
      <c r="P23" s="256"/>
      <c r="Q23" s="256"/>
      <c r="R23" s="256"/>
      <c r="S23" s="256"/>
      <c r="T23" s="256"/>
      <c r="U23" s="256"/>
      <c r="V23" s="256"/>
      <c r="W23" s="256"/>
      <c r="X23" s="256"/>
      <c r="Y23" s="256"/>
      <c r="Z23" s="256"/>
      <c r="AA23" s="256"/>
      <c r="AB23" s="256"/>
      <c r="AC23" s="256"/>
      <c r="AD23" s="256"/>
      <c r="AE23" s="256"/>
      <c r="AF23" s="256"/>
      <c r="AG23" s="256"/>
      <c r="AH23" s="256"/>
      <c r="AI23" s="256"/>
      <c r="AJ23" s="256"/>
      <c r="AK23" s="256"/>
      <c r="AL23" s="256"/>
    </row>
    <row r="24" customFormat="false" ht="15" hidden="false" customHeight="true" outlineLevel="0" collapsed="false">
      <c r="A24" s="259" t="str">
        <f aca="false">IF(Calculator!$E$14="YES","★ "&amp;"60m","60m")</f>
        <v>60m</v>
      </c>
      <c r="B24" s="259" t="str">
        <f aca="false">IF(Calculator!$E$14&lt;&gt;"YES","—",IFERROR(INDEX($A$38:$A$103,MATCH(MIN(F38:F103),F38:F103,0)),"—"))</f>
        <v>—</v>
      </c>
      <c r="C24" s="259" t="str">
        <f aca="false">IF(Calculator!$E$14&lt;&gt;"YES","—",IFERROR(INDEX($A$38:$A$103,MATCH(MIN(R38:R103),R38:R103,0)),"—"))</f>
        <v>—</v>
      </c>
      <c r="D24" s="259" t="str">
        <f aca="false">IF(Calculator!$E$14&lt;&gt;"YES","—",IFERROR(INDEX($A$38:$A$103,MATCH(MIN(AD38:AD103),AD38:AD103,0)),"—"))</f>
        <v>—</v>
      </c>
      <c r="E24" s="259" t="str">
        <f aca="false">IF(Calculator!$E$14&lt;&gt;"YES","—",IFERROR(INDEX($A$38:$A$103,MATCH(MIN(AP38:AP103),AP38:AP103,0)),"—"))</f>
        <v>—</v>
      </c>
      <c r="F24" s="259" t="str">
        <f aca="false">IF(Calculator!$E$14&lt;&gt;"YES","—",IFERROR(INDEX($A$38:$A$103,MATCH(MIN(BB38:BB103),BB38:BB103,0)),"—"))</f>
        <v>—</v>
      </c>
      <c r="G24" s="259" t="str">
        <f aca="false">IF(Calculator!$E$14&lt;&gt;"YES","—",IFERROR(ROUND(MIN(F38:F103),2),"—"))</f>
        <v>—</v>
      </c>
      <c r="H24" s="259" t="str">
        <f aca="false">IF(Calculator!$E$14&lt;&gt;"YES","—",IFERROR(ROUND(MIN(R38:R103),2),"—"))</f>
        <v>—</v>
      </c>
      <c r="I24" s="259" t="str">
        <f aca="false">IF(Calculator!$E$14&lt;&gt;"YES","—",IFERROR(ROUND(MIN(AD38:AD103),2),"—"))</f>
        <v>—</v>
      </c>
      <c r="J24" s="259" t="str">
        <f aca="false">IF(Calculator!$E$14&lt;&gt;"YES","—",IFERROR(ROUND(MIN(AP38:AP103),2),"—"))</f>
        <v>—</v>
      </c>
      <c r="K24" s="259" t="str">
        <f aca="false">IF(Calculator!$E$14&lt;&gt;"YES","—",IFERROR(ROUND(MIN(BB38:BB103),2),"—"))</f>
        <v>—</v>
      </c>
      <c r="L24" s="256"/>
      <c r="M24" s="256"/>
      <c r="N24" s="256"/>
      <c r="O24" s="256"/>
      <c r="P24" s="256"/>
      <c r="Q24" s="256"/>
      <c r="R24" s="256"/>
      <c r="S24" s="256"/>
      <c r="T24" s="256"/>
      <c r="U24" s="256"/>
      <c r="V24" s="256"/>
      <c r="W24" s="256"/>
      <c r="X24" s="256"/>
      <c r="Y24" s="256"/>
      <c r="Z24" s="256"/>
      <c r="AA24" s="256"/>
      <c r="AB24" s="256"/>
      <c r="AC24" s="256"/>
      <c r="AD24" s="256"/>
      <c r="AE24" s="256"/>
      <c r="AF24" s="256"/>
      <c r="AG24" s="256"/>
      <c r="AH24" s="256"/>
      <c r="AI24" s="256"/>
      <c r="AJ24" s="256"/>
      <c r="AK24" s="256"/>
      <c r="AL24" s="256"/>
    </row>
    <row r="25" customFormat="false" ht="15" hidden="false" customHeight="true" outlineLevel="0" collapsed="false">
      <c r="A25" s="259" t="str">
        <f aca="false">IF(Calculator!$E$15="YES","★ "&amp;"40m","40m")</f>
        <v>★ 40m</v>
      </c>
      <c r="B25" s="259" t="str">
        <f aca="false">IF(Calculator!$E$15&lt;&gt;"YES","—",IFERROR(INDEX($A$38:$A$103,MATCH(MIN(G38:G103),G38:G103,0)),"—"))</f>
        <v>26:1</v>
      </c>
      <c r="C25" s="259" t="str">
        <f aca="false">IF(Calculator!$E$15&lt;&gt;"YES","—",IFERROR(INDEX($A$38:$A$103,MATCH(MIN(S38:S103),S38:S103,0)),"—"))</f>
        <v>26:1</v>
      </c>
      <c r="D25" s="259" t="str">
        <f aca="false">IF(Calculator!$E$15&lt;&gt;"YES","—",IFERROR(INDEX($A$38:$A$103,MATCH(MIN(AE38:AE103),AE38:AE103,0)),"—"))</f>
        <v>26:1</v>
      </c>
      <c r="E25" s="259" t="str">
        <f aca="false">IF(Calculator!$E$15&lt;&gt;"YES","—",IFERROR(INDEX($A$38:$A$103,MATCH(MIN(AQ38:AQ103),AQ38:AQ103,0)),"—"))</f>
        <v>35:1</v>
      </c>
      <c r="F25" s="259" t="str">
        <f aca="false">IF(Calculator!$E$15&lt;&gt;"YES","—",IFERROR(INDEX($A$38:$A$103,MATCH(MIN(BC38:BC103),BC38:BC103,0)),"—"))</f>
        <v>35:1</v>
      </c>
      <c r="G25" s="259" t="n">
        <f aca="false">IF(Calculator!$E$15&lt;&gt;"YES","—",IFERROR(ROUND(MIN(G38:G103),2),"—"))</f>
        <v>17.34</v>
      </c>
      <c r="H25" s="259" t="n">
        <f aca="false">IF(Calculator!$E$15&lt;&gt;"YES","—",IFERROR(ROUND(MIN(S38:S103),2),"—"))</f>
        <v>16.61</v>
      </c>
      <c r="I25" s="259" t="n">
        <f aca="false">IF(Calculator!$E$15&lt;&gt;"YES","—",IFERROR(ROUND(MIN(AE38:AE103),2),"—"))</f>
        <v>18.05</v>
      </c>
      <c r="J25" s="259" t="n">
        <f aca="false">IF(Calculator!$E$15&lt;&gt;"YES","—",IFERROR(ROUND(MIN(AQ38:AQ103),2),"—"))</f>
        <v>2.43</v>
      </c>
      <c r="K25" s="259" t="n">
        <f aca="false">IF(Calculator!$E$15&lt;&gt;"YES","—",IFERROR(ROUND(MIN(BC38:BC103),2),"—"))</f>
        <v>2.57</v>
      </c>
      <c r="L25" s="256"/>
      <c r="M25" s="256"/>
      <c r="N25" s="256"/>
      <c r="O25" s="256"/>
      <c r="P25" s="256"/>
      <c r="Q25" s="256"/>
      <c r="R25" s="256"/>
      <c r="S25" s="256"/>
      <c r="T25" s="256"/>
      <c r="U25" s="256"/>
      <c r="V25" s="256"/>
      <c r="W25" s="256"/>
      <c r="X25" s="256"/>
      <c r="Y25" s="256"/>
      <c r="Z25" s="256"/>
      <c r="AA25" s="256"/>
      <c r="AB25" s="256"/>
      <c r="AC25" s="256"/>
      <c r="AD25" s="256"/>
      <c r="AE25" s="256"/>
      <c r="AF25" s="256"/>
      <c r="AG25" s="256"/>
      <c r="AH25" s="256"/>
      <c r="AI25" s="256"/>
      <c r="AJ25" s="256"/>
      <c r="AK25" s="256"/>
      <c r="AL25" s="256"/>
    </row>
    <row r="26" customFormat="false" ht="15" hidden="false" customHeight="true" outlineLevel="0" collapsed="false">
      <c r="A26" s="259" t="str">
        <f aca="false">IF(Calculator!$E$16="YES","★ "&amp;"30m","30m")</f>
        <v>30m</v>
      </c>
      <c r="B26" s="259" t="str">
        <f aca="false">IF(Calculator!$E$16&lt;&gt;"YES","—",IFERROR(INDEX($A$38:$A$103,MATCH(MIN(H38:H103),H38:H103,0)),"—"))</f>
        <v>—</v>
      </c>
      <c r="C26" s="259" t="str">
        <f aca="false">IF(Calculator!$E$16&lt;&gt;"YES","—",IFERROR(INDEX($A$38:$A$103,MATCH(MIN(T38:T103),T38:T103,0)),"—"))</f>
        <v>—</v>
      </c>
      <c r="D26" s="259" t="str">
        <f aca="false">IF(Calculator!$E$16&lt;&gt;"YES","—",IFERROR(INDEX($A$38:$A$103,MATCH(MIN(AF38:AF103),AF38:AF103,0)),"—"))</f>
        <v>—</v>
      </c>
      <c r="E26" s="259" t="str">
        <f aca="false">IF(Calculator!$E$16&lt;&gt;"YES","—",IFERROR(INDEX($A$38:$A$103,MATCH(MIN(AR38:AR103),AR38:AR103,0)),"—"))</f>
        <v>—</v>
      </c>
      <c r="F26" s="259" t="str">
        <f aca="false">IF(Calculator!$E$16&lt;&gt;"YES","—",IFERROR(INDEX($A$38:$A$103,MATCH(MIN(BD38:BD103),BD38:BD103,0)),"—"))</f>
        <v>—</v>
      </c>
      <c r="G26" s="259" t="str">
        <f aca="false">IF(Calculator!$E$16&lt;&gt;"YES","—",IFERROR(ROUND(MIN(H38:H103),2),"—"))</f>
        <v>—</v>
      </c>
      <c r="H26" s="259" t="str">
        <f aca="false">IF(Calculator!$E$16&lt;&gt;"YES","—",IFERROR(ROUND(MIN(T38:T103),2),"—"))</f>
        <v>—</v>
      </c>
      <c r="I26" s="259" t="str">
        <f aca="false">IF(Calculator!$E$16&lt;&gt;"YES","—",IFERROR(ROUND(MIN(AF38:AF103),2),"—"))</f>
        <v>—</v>
      </c>
      <c r="J26" s="259" t="str">
        <f aca="false">IF(Calculator!$E$16&lt;&gt;"YES","—",IFERROR(ROUND(MIN(AR38:AR103),2),"—"))</f>
        <v>—</v>
      </c>
      <c r="K26" s="259" t="str">
        <f aca="false">IF(Calculator!$E$16&lt;&gt;"YES","—",IFERROR(ROUND(MIN(BD38:BD103),2),"—"))</f>
        <v>—</v>
      </c>
      <c r="L26" s="256"/>
      <c r="M26" s="256"/>
      <c r="N26" s="256"/>
      <c r="O26" s="256"/>
      <c r="P26" s="256"/>
      <c r="Q26" s="256"/>
      <c r="R26" s="256"/>
      <c r="S26" s="256"/>
      <c r="T26" s="256"/>
      <c r="U26" s="256"/>
      <c r="V26" s="256"/>
      <c r="W26" s="256"/>
      <c r="X26" s="256"/>
      <c r="Y26" s="256"/>
      <c r="Z26" s="256"/>
      <c r="AA26" s="256"/>
      <c r="AB26" s="256"/>
      <c r="AC26" s="256"/>
      <c r="AD26" s="256"/>
      <c r="AE26" s="256"/>
      <c r="AF26" s="256"/>
      <c r="AG26" s="256"/>
      <c r="AH26" s="256"/>
      <c r="AI26" s="256"/>
      <c r="AJ26" s="256"/>
      <c r="AK26" s="256"/>
      <c r="AL26" s="256"/>
    </row>
    <row r="27" customFormat="false" ht="15" hidden="false" customHeight="true" outlineLevel="0" collapsed="false">
      <c r="A27" s="259" t="str">
        <f aca="false">IF(Calculator!$E$17="YES","★ "&amp;"20m","20m")</f>
        <v>★ 20m</v>
      </c>
      <c r="B27" s="259" t="str">
        <f aca="false">IF(Calculator!$E$17&lt;&gt;"YES","—",IFERROR(INDEX($A$38:$A$103,MATCH(MIN(I38:I103),I38:I103,0)),"—"))</f>
        <v>27:1</v>
      </c>
      <c r="C27" s="259" t="str">
        <f aca="false">IF(Calculator!$E$17&lt;&gt;"YES","—",IFERROR(INDEX($A$38:$A$103,MATCH(MIN(U38:U103),U38:U103,0)),"—"))</f>
        <v>26:1</v>
      </c>
      <c r="D27" s="259" t="str">
        <f aca="false">IF(Calculator!$E$17&lt;&gt;"YES","—",IFERROR(INDEX($A$38:$A$103,MATCH(MIN(AG38:AG103),AG38:AG103,0)),"—"))</f>
        <v>28:1</v>
      </c>
      <c r="E27" s="259" t="str">
        <f aca="false">IF(Calculator!$E$17&lt;&gt;"YES","—",IFERROR(INDEX($A$38:$A$103,MATCH(MIN(AS38:AS103),AS38:AS103,0)),"—"))</f>
        <v>28:1</v>
      </c>
      <c r="F27" s="259" t="str">
        <f aca="false">IF(Calculator!$E$17&lt;&gt;"YES","—",IFERROR(INDEX($A$38:$A$103,MATCH(MIN(BE38:BE103),BE38:BE103,0)),"—"))</f>
        <v>26:1</v>
      </c>
      <c r="G27" s="259" t="n">
        <f aca="false">IF(Calculator!$E$17&lt;&gt;"YES","—",IFERROR(ROUND(MIN(I38:I103),2),"—"))</f>
        <v>15.93</v>
      </c>
      <c r="H27" s="259" t="n">
        <f aca="false">IF(Calculator!$E$17&lt;&gt;"YES","—",IFERROR(ROUND(MIN(U38:U103),2),"—"))</f>
        <v>17.38</v>
      </c>
      <c r="I27" s="259" t="n">
        <f aca="false">IF(Calculator!$E$17&lt;&gt;"YES","—",IFERROR(ROUND(MIN(AG38:AG103),2),"—"))</f>
        <v>14.48</v>
      </c>
      <c r="J27" s="259" t="n">
        <f aca="false">IF(Calculator!$E$17&lt;&gt;"YES","—",IFERROR(ROUND(MIN(AS38:AS103),2),"—"))</f>
        <v>15.16</v>
      </c>
      <c r="K27" s="259" t="n">
        <f aca="false">IF(Calculator!$E$17&lt;&gt;"YES","—",IFERROR(ROUND(MIN(BE38:BE103),2),"—"))</f>
        <v>16.62</v>
      </c>
      <c r="L27" s="256"/>
      <c r="M27" s="256"/>
      <c r="N27" s="256"/>
      <c r="O27" s="256"/>
      <c r="P27" s="256"/>
      <c r="Q27" s="256"/>
      <c r="R27" s="256"/>
      <c r="S27" s="256"/>
      <c r="T27" s="256"/>
      <c r="U27" s="256"/>
      <c r="V27" s="256"/>
      <c r="W27" s="256"/>
      <c r="X27" s="256"/>
      <c r="Y27" s="256"/>
      <c r="Z27" s="256"/>
      <c r="AA27" s="256"/>
      <c r="AB27" s="256"/>
      <c r="AC27" s="256"/>
      <c r="AD27" s="256"/>
      <c r="AE27" s="256"/>
      <c r="AF27" s="256"/>
      <c r="AG27" s="256"/>
      <c r="AH27" s="256"/>
      <c r="AI27" s="256"/>
      <c r="AJ27" s="256"/>
      <c r="AK27" s="256"/>
      <c r="AL27" s="256"/>
    </row>
    <row r="28" customFormat="false" ht="15" hidden="false" customHeight="true" outlineLevel="0" collapsed="false">
      <c r="A28" s="259" t="str">
        <f aca="false">IF(Calculator!$E$18="YES","★ "&amp;"17m","17m")</f>
        <v>17m</v>
      </c>
      <c r="B28" s="259" t="str">
        <f aca="false">IF(Calculator!$E$18&lt;&gt;"YES","—",IFERROR(INDEX($A$38:$A$103,MATCH(MIN(J38:J103),J38:J103,0)),"—"))</f>
        <v>—</v>
      </c>
      <c r="C28" s="263" t="str">
        <f aca="false">IF(Calculator!$E$18&lt;&gt;"YES","—",IFERROR(INDEX($A$38:$A$103,MATCH(MIN(V38:V103),V38:V103,0)),"—"))</f>
        <v>—</v>
      </c>
      <c r="D28" s="264" t="str">
        <f aca="false">IF(Calculator!$E$18&lt;&gt;"YES","—",IFERROR(INDEX($A$38:$A$103,MATCH(MIN(AH38:AH103),AH38:AH103,0)),"—"))</f>
        <v>—</v>
      </c>
      <c r="E28" s="264" t="str">
        <f aca="false">IF(Calculator!$E$18&lt;&gt;"YES","—",IFERROR(INDEX($A$38:$A$103,MATCH(MIN(AT38:AT103),AT38:AT103,0)),"—"))</f>
        <v>—</v>
      </c>
      <c r="F28" s="264" t="str">
        <f aca="false">IF(Calculator!$E$18&lt;&gt;"YES","—",IFERROR(INDEX($A$38:$A$103,MATCH(MIN(BF38:BF103),BF38:BF103,0)),"—"))</f>
        <v>—</v>
      </c>
      <c r="G28" s="264" t="str">
        <f aca="false">IF(Calculator!$E$18&lt;&gt;"YES","—",IFERROR(ROUND(MIN(J38:J103),2),"—"))</f>
        <v>—</v>
      </c>
      <c r="H28" s="264" t="str">
        <f aca="false">IF(Calculator!$E$18&lt;&gt;"YES","—",IFERROR(ROUND(MIN(V38:V103),2),"—"))</f>
        <v>—</v>
      </c>
      <c r="I28" s="264" t="str">
        <f aca="false">IF(Calculator!$E$18&lt;&gt;"YES","—",IFERROR(ROUND(MIN(AH38:AH103),2),"—"))</f>
        <v>—</v>
      </c>
      <c r="J28" s="264" t="str">
        <f aca="false">IF(Calculator!$E$18&lt;&gt;"YES","—",IFERROR(ROUND(MIN(AT38:AT103),2),"—"))</f>
        <v>—</v>
      </c>
      <c r="K28" s="264" t="str">
        <f aca="false">IF(Calculator!$E$18&lt;&gt;"YES","—",IFERROR(ROUND(MIN(BF38:BF103),2),"—"))</f>
        <v>—</v>
      </c>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row>
    <row r="29" customFormat="false" ht="15" hidden="false" customHeight="true" outlineLevel="0" collapsed="false">
      <c r="A29" s="259" t="str">
        <f aca="false">IF(Calculator!$E$19="YES","★ "&amp;"15m","15m")</f>
        <v>15m</v>
      </c>
      <c r="B29" s="259" t="str">
        <f aca="false">IF(Calculator!$E$19&lt;&gt;"YES","—",IFERROR(INDEX($A$38:$A$103,MATCH(MIN(K38:K103),K38:K103,0)),"—"))</f>
        <v>—</v>
      </c>
      <c r="C29" s="263" t="str">
        <f aca="false">IF(Calculator!$E$19&lt;&gt;"YES","—",IFERROR(INDEX($A$38:$A$103,MATCH(MIN(W38:W103),W38:W103,0)),"—"))</f>
        <v>—</v>
      </c>
      <c r="D29" s="264" t="str">
        <f aca="false">IF(Calculator!$E$19&lt;&gt;"YES","—",IFERROR(INDEX($A$38:$A$103,MATCH(MIN(AI38:AI103),AI38:AI103,0)),"—"))</f>
        <v>—</v>
      </c>
      <c r="E29" s="264" t="str">
        <f aca="false">IF(Calculator!$E$19&lt;&gt;"YES","—",IFERROR(INDEX($A$38:$A$103,MATCH(MIN(AU38:AU103),AU38:AU103,0)),"—"))</f>
        <v>—</v>
      </c>
      <c r="F29" s="264" t="str">
        <f aca="false">IF(Calculator!$E$19&lt;&gt;"YES","—",IFERROR(INDEX($A$38:$A$103,MATCH(MIN(BG38:BG103),BG38:BG103,0)),"—"))</f>
        <v>—</v>
      </c>
      <c r="G29" s="264" t="str">
        <f aca="false">IF(Calculator!$E$19&lt;&gt;"YES","—",IFERROR(ROUND(MIN(K38:K103),2),"—"))</f>
        <v>—</v>
      </c>
      <c r="H29" s="264" t="str">
        <f aca="false">IF(Calculator!$E$19&lt;&gt;"YES","—",IFERROR(ROUND(MIN(W38:W103),2),"—"))</f>
        <v>—</v>
      </c>
      <c r="I29" s="264" t="str">
        <f aca="false">IF(Calculator!$E$19&lt;&gt;"YES","—",IFERROR(ROUND(MIN(AI38:AI103),2),"—"))</f>
        <v>—</v>
      </c>
      <c r="J29" s="264" t="str">
        <f aca="false">IF(Calculator!$E$19&lt;&gt;"YES","—",IFERROR(ROUND(MIN(AU38:AU103),2),"—"))</f>
        <v>—</v>
      </c>
      <c r="K29" s="264" t="str">
        <f aca="false">IF(Calculator!$E$19&lt;&gt;"YES","—",IFERROR(ROUND(MIN(BG38:BG103),2),"—"))</f>
        <v>—</v>
      </c>
      <c r="L29" s="265"/>
      <c r="M29" s="265"/>
      <c r="N29" s="265"/>
      <c r="O29" s="265"/>
      <c r="P29" s="265"/>
      <c r="Q29" s="265"/>
      <c r="R29" s="265"/>
      <c r="S29" s="265"/>
      <c r="T29" s="265"/>
      <c r="U29" s="265"/>
      <c r="V29" s="265"/>
      <c r="W29" s="265"/>
      <c r="X29" s="265"/>
      <c r="Y29" s="265"/>
      <c r="Z29" s="265"/>
      <c r="AA29" s="265"/>
      <c r="AB29" s="265"/>
      <c r="AC29" s="265"/>
      <c r="AD29" s="265"/>
      <c r="AE29" s="265"/>
      <c r="AF29" s="265"/>
      <c r="AG29" s="265"/>
      <c r="AH29" s="265"/>
      <c r="AI29" s="265"/>
      <c r="AJ29" s="265"/>
      <c r="AK29" s="265"/>
      <c r="AL29" s="265"/>
    </row>
    <row r="30" customFormat="false" ht="15" hidden="false" customHeight="true" outlineLevel="0" collapsed="false">
      <c r="A30" s="259" t="str">
        <f aca="false">IF(Calculator!$E$20="YES","★ "&amp;"12m","12m")</f>
        <v>12m</v>
      </c>
      <c r="B30" s="259" t="str">
        <f aca="false">IF(Calculator!$E$20&lt;&gt;"YES","—",IFERROR(INDEX($A$38:$A$103,MATCH(MIN(L38:L103),L38:L103,0)),"—"))</f>
        <v>—</v>
      </c>
      <c r="C30" s="263" t="str">
        <f aca="false">IF(Calculator!$E$20&lt;&gt;"YES","—",IFERROR(INDEX($A$38:$A$103,MATCH(MIN(X38:X103),X38:X103,0)),"—"))</f>
        <v>—</v>
      </c>
      <c r="D30" s="264" t="str">
        <f aca="false">IF(Calculator!$E$20&lt;&gt;"YES","—",IFERROR(INDEX($A$38:$A$103,MATCH(MIN(AJ38:AJ103),AJ38:AJ103,0)),"—"))</f>
        <v>—</v>
      </c>
      <c r="E30" s="264" t="str">
        <f aca="false">IF(Calculator!$E$20&lt;&gt;"YES","—",IFERROR(INDEX($A$38:$A$103,MATCH(MIN(AV38:AV103),AV38:AV103,0)),"—"))</f>
        <v>—</v>
      </c>
      <c r="F30" s="264" t="str">
        <f aca="false">IF(Calculator!$E$20&lt;&gt;"YES","—",IFERROR(INDEX($A$38:$A$103,MATCH(MIN(BH38:BH103),BH38:BH103,0)),"—"))</f>
        <v>—</v>
      </c>
      <c r="G30" s="264" t="str">
        <f aca="false">IF(Calculator!$E$20&lt;&gt;"YES","—",IFERROR(ROUND(MIN(L38:L103),2),"—"))</f>
        <v>—</v>
      </c>
      <c r="H30" s="264" t="str">
        <f aca="false">IF(Calculator!$E$20&lt;&gt;"YES","—",IFERROR(ROUND(MIN(X38:X103),2),"—"))</f>
        <v>—</v>
      </c>
      <c r="I30" s="264" t="str">
        <f aca="false">IF(Calculator!$E$20&lt;&gt;"YES","—",IFERROR(ROUND(MIN(AJ38:AJ103),2),"—"))</f>
        <v>—</v>
      </c>
      <c r="J30" s="264" t="str">
        <f aca="false">IF(Calculator!$E$20&lt;&gt;"YES","—",IFERROR(ROUND(MIN(AV38:AV103),2),"—"))</f>
        <v>—</v>
      </c>
      <c r="K30" s="264" t="str">
        <f aca="false">IF(Calculator!$E$20&lt;&gt;"YES","—",IFERROR(ROUND(MIN(BH38:BH103),2),"—"))</f>
        <v>—</v>
      </c>
      <c r="L30" s="265"/>
      <c r="M30" s="265"/>
      <c r="N30" s="265"/>
      <c r="O30" s="265"/>
      <c r="P30" s="265"/>
      <c r="Q30" s="265"/>
      <c r="R30" s="265"/>
      <c r="S30" s="265"/>
      <c r="T30" s="265"/>
      <c r="U30" s="265"/>
      <c r="V30" s="265"/>
      <c r="W30" s="265"/>
      <c r="X30" s="265"/>
      <c r="Y30" s="265"/>
      <c r="Z30" s="265"/>
      <c r="AA30" s="265"/>
      <c r="AB30" s="265"/>
      <c r="AC30" s="265"/>
      <c r="AD30" s="265"/>
      <c r="AE30" s="265"/>
      <c r="AF30" s="265"/>
      <c r="AG30" s="265"/>
      <c r="AH30" s="265"/>
      <c r="AI30" s="265"/>
      <c r="AJ30" s="265"/>
      <c r="AK30" s="265"/>
      <c r="AL30" s="265"/>
    </row>
    <row r="31" customFormat="false" ht="15" hidden="false" customHeight="true" outlineLevel="0" collapsed="false">
      <c r="A31" s="259" t="str">
        <f aca="false">IF(Calculator!$E$21="YES","★ "&amp;"10m","10m")</f>
        <v>10m</v>
      </c>
      <c r="B31" s="259" t="str">
        <f aca="false">IF(Calculator!$E$21&lt;&gt;"YES","—",IFERROR(INDEX($A$38:$A$103,MATCH(MIN(M38:M103),M38:M103,0)),"—"))</f>
        <v>—</v>
      </c>
      <c r="C31" s="263" t="str">
        <f aca="false">IF(Calculator!$E$21&lt;&gt;"YES","—",IFERROR(INDEX($A$38:$A$103,MATCH(MIN(Y38:Y103),Y38:Y103,0)),"—"))</f>
        <v>—</v>
      </c>
      <c r="D31" s="264" t="str">
        <f aca="false">IF(Calculator!$E$21&lt;&gt;"YES","—",IFERROR(INDEX($A$38:$A$103,MATCH(MIN(AK38:AK103),AK38:AK103,0)),"—"))</f>
        <v>—</v>
      </c>
      <c r="E31" s="264" t="str">
        <f aca="false">IF(Calculator!$E$21&lt;&gt;"YES","—",IFERROR(INDEX($A$38:$A$103,MATCH(MIN(AW38:AW103),AW38:AW103,0)),"—"))</f>
        <v>—</v>
      </c>
      <c r="F31" s="264" t="str">
        <f aca="false">IF(Calculator!$E$21&lt;&gt;"YES","—",IFERROR(INDEX($A$38:$A$103,MATCH(MIN(BI38:BI103),BI38:BI103,0)),"—"))</f>
        <v>—</v>
      </c>
      <c r="G31" s="264" t="str">
        <f aca="false">IF(Calculator!$E$21&lt;&gt;"YES","—",IFERROR(ROUND(MIN(M38:M103),2),"—"))</f>
        <v>—</v>
      </c>
      <c r="H31" s="264" t="str">
        <f aca="false">IF(Calculator!$E$21&lt;&gt;"YES","—",IFERROR(ROUND(MIN(Y38:Y103),2),"—"))</f>
        <v>—</v>
      </c>
      <c r="I31" s="264" t="str">
        <f aca="false">IF(Calculator!$E$21&lt;&gt;"YES","—",IFERROR(ROUND(MIN(AK38:AK103),2),"—"))</f>
        <v>—</v>
      </c>
      <c r="J31" s="264" t="str">
        <f aca="false">IF(Calculator!$E$21&lt;&gt;"YES","—",IFERROR(ROUND(MIN(AW38:AW103),2),"—"))</f>
        <v>—</v>
      </c>
      <c r="K31" s="264" t="str">
        <f aca="false">IF(Calculator!$E$21&lt;&gt;"YES","—",IFERROR(ROUND(MIN(BI38:BI103),2),"—"))</f>
        <v>—</v>
      </c>
      <c r="L31" s="265"/>
      <c r="M31" s="265"/>
      <c r="N31" s="265"/>
      <c r="O31" s="265"/>
      <c r="P31" s="265"/>
      <c r="Q31" s="265"/>
      <c r="R31" s="265"/>
      <c r="S31" s="265"/>
      <c r="T31" s="265"/>
      <c r="U31" s="265"/>
      <c r="V31" s="265"/>
      <c r="W31" s="265"/>
      <c r="X31" s="265"/>
      <c r="Y31" s="265"/>
      <c r="Z31" s="265"/>
      <c r="AA31" s="265"/>
      <c r="AB31" s="265"/>
      <c r="AC31" s="265"/>
      <c r="AD31" s="265"/>
      <c r="AE31" s="265"/>
      <c r="AF31" s="265"/>
      <c r="AG31" s="265"/>
      <c r="AH31" s="265"/>
      <c r="AI31" s="265"/>
      <c r="AJ31" s="265"/>
      <c r="AK31" s="265"/>
      <c r="AL31" s="265"/>
    </row>
    <row r="32" customFormat="false" ht="15" hidden="false" customHeight="true" outlineLevel="0" collapsed="false">
      <c r="A32" s="259" t="str">
        <f aca="false">IF(Calculator!$E$22="YES","★ "&amp;"6m","6m")</f>
        <v>6m</v>
      </c>
      <c r="B32" s="259" t="str">
        <f aca="false">IF(Calculator!$E$22&lt;&gt;"YES","—",IFERROR(INDEX($A$38:$A$103,MATCH(MIN(N38:N103),N38:N103,0)),"—"))</f>
        <v>—</v>
      </c>
      <c r="C32" s="263" t="str">
        <f aca="false">IF(Calculator!$E$22&lt;&gt;"YES","—",IFERROR(INDEX($A$38:$A$103,MATCH(MIN(Z38:Z103),Z38:Z103,0)),"—"))</f>
        <v>—</v>
      </c>
      <c r="D32" s="264" t="str">
        <f aca="false">IF(Calculator!$E$22&lt;&gt;"YES","—",IFERROR(INDEX($A$38:$A$103,MATCH(MIN(AL38:AL103),AL38:AL103,0)),"—"))</f>
        <v>—</v>
      </c>
      <c r="E32" s="264" t="str">
        <f aca="false">IF(Calculator!$E$22&lt;&gt;"YES","—",IFERROR(INDEX($A$38:$A$103,MATCH(MIN(AX38:AX103),AX38:AX103,0)),"—"))</f>
        <v>—</v>
      </c>
      <c r="F32" s="264" t="str">
        <f aca="false">IF(Calculator!$E$22&lt;&gt;"YES","—",IFERROR(INDEX($A$38:$A$103,MATCH(MIN(BJ38:BJ103),BJ38:BJ103,0)),"—"))</f>
        <v>—</v>
      </c>
      <c r="G32" s="264" t="str">
        <f aca="false">IF(Calculator!$E$22&lt;&gt;"YES","—",IFERROR(ROUND(MIN(N38:N103),2),"—"))</f>
        <v>—</v>
      </c>
      <c r="H32" s="264" t="str">
        <f aca="false">IF(Calculator!$E$22&lt;&gt;"YES","—",IFERROR(ROUND(MIN(Z38:Z103),2),"—"))</f>
        <v>—</v>
      </c>
      <c r="I32" s="264" t="str">
        <f aca="false">IF(Calculator!$E$22&lt;&gt;"YES","—",IFERROR(ROUND(MIN(AL38:AL103),2),"—"))</f>
        <v>—</v>
      </c>
      <c r="J32" s="264" t="str">
        <f aca="false">IF(Calculator!$E$22&lt;&gt;"YES","—",IFERROR(ROUND(MIN(AX38:AX103),2),"—"))</f>
        <v>—</v>
      </c>
      <c r="K32" s="264" t="str">
        <f aca="false">IF(Calculator!$E$22&lt;&gt;"YES","—",IFERROR(ROUND(MIN(BJ38:BJ103),2),"—"))</f>
        <v>—</v>
      </c>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row>
    <row r="33" customFormat="false" ht="15" hidden="false" customHeight="true" outlineLevel="0" collapsed="false">
      <c r="A33" s="256"/>
      <c r="B33" s="256"/>
      <c r="C33" s="266"/>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c r="AJ33" s="265"/>
      <c r="AK33" s="265"/>
      <c r="AL33" s="265"/>
    </row>
    <row r="34" customFormat="false" ht="15" hidden="false" customHeight="true" outlineLevel="0" collapsed="false">
      <c r="A34" s="267" t="s">
        <v>466</v>
      </c>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row>
    <row r="35" customFormat="false" ht="15" hidden="false" customHeight="true" outlineLevel="0" collapsed="false">
      <c r="A35" s="268" t="s">
        <v>467</v>
      </c>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c r="Z35" s="268"/>
      <c r="AA35" s="268"/>
      <c r="AB35" s="268"/>
      <c r="AC35" s="268"/>
      <c r="AD35" s="268"/>
      <c r="AE35" s="268"/>
      <c r="AF35" s="268"/>
      <c r="AG35" s="268"/>
      <c r="AH35" s="268"/>
      <c r="AI35" s="268"/>
      <c r="AJ35" s="268"/>
      <c r="AK35" s="268"/>
      <c r="AL35" s="268"/>
      <c r="AM35" s="268"/>
      <c r="AN35" s="268"/>
      <c r="AO35" s="268"/>
      <c r="AP35" s="268"/>
      <c r="AQ35" s="268"/>
      <c r="AR35" s="268"/>
      <c r="AS35" s="268"/>
      <c r="AT35" s="268"/>
      <c r="AU35" s="268"/>
      <c r="AV35" s="268"/>
      <c r="AW35" s="268"/>
      <c r="AX35" s="268"/>
      <c r="AY35" s="268"/>
      <c r="AZ35" s="268"/>
      <c r="BA35" s="268"/>
      <c r="BB35" s="268"/>
      <c r="BC35" s="268"/>
      <c r="BD35" s="268"/>
      <c r="BE35" s="268"/>
      <c r="BF35" s="268"/>
      <c r="BG35" s="268"/>
      <c r="BH35" s="268"/>
      <c r="BI35" s="268"/>
      <c r="BJ35" s="268"/>
      <c r="BK35" s="268"/>
    </row>
    <row r="36" customFormat="false" ht="66.75" hidden="false" customHeight="true" outlineLevel="0" collapsed="false">
      <c r="A36" s="269" t="s">
        <v>468</v>
      </c>
      <c r="B36" s="269" t="s">
        <v>469</v>
      </c>
      <c r="C36" s="270" t="s">
        <v>470</v>
      </c>
      <c r="D36" s="271" t="str">
        <f aca="false">"Antenna #"&amp;1&amp;" — "&amp;Calculator!$B$29&amp;" m  "&amp;Calculator!$G$29</f>
        <v>Antenna #1 — 13.3 m  Portable / SOTA</v>
      </c>
      <c r="E36" s="271"/>
      <c r="F36" s="271"/>
      <c r="G36" s="271"/>
      <c r="H36" s="271"/>
      <c r="I36" s="271"/>
      <c r="J36" s="271"/>
      <c r="K36" s="271"/>
      <c r="L36" s="271"/>
      <c r="M36" s="271"/>
      <c r="N36" s="271"/>
      <c r="O36" s="271"/>
      <c r="P36" s="272" t="str">
        <f aca="false">"Antenna #"&amp;2&amp;" — "&amp;Calculator!$B$30&amp;" m  "&amp;Calculator!$G$30</f>
        <v>Antenna #2 — 13.4 m  Portable / SOTA</v>
      </c>
      <c r="Q36" s="272"/>
      <c r="R36" s="272"/>
      <c r="S36" s="272"/>
      <c r="T36" s="272"/>
      <c r="U36" s="272"/>
      <c r="V36" s="272"/>
      <c r="W36" s="272"/>
      <c r="X36" s="272"/>
      <c r="Y36" s="272"/>
      <c r="Z36" s="272"/>
      <c r="AA36" s="272"/>
      <c r="AB36" s="273" t="str">
        <f aca="false">"Antenna #"&amp;3&amp;" — "&amp;Calculator!$B$31&amp;" m  "&amp;Calculator!$G$31</f>
        <v>Antenna #3 — 13.2 m  Portable / SOTA</v>
      </c>
      <c r="AC36" s="273"/>
      <c r="AD36" s="273"/>
      <c r="AE36" s="273"/>
      <c r="AF36" s="273"/>
      <c r="AG36" s="273"/>
      <c r="AH36" s="273"/>
      <c r="AI36" s="273"/>
      <c r="AJ36" s="273"/>
      <c r="AK36" s="273"/>
      <c r="AL36" s="273"/>
      <c r="AM36" s="273"/>
      <c r="AN36" s="274" t="str">
        <f aca="false">"Antenna #"&amp;4&amp;" — "&amp;Calculator!$B$32&amp;" m  "&amp;Calculator!$G$32</f>
        <v>Antenna #4 — 23.3 m  Good portable/home</v>
      </c>
      <c r="AO36" s="274"/>
      <c r="AP36" s="274"/>
      <c r="AQ36" s="274"/>
      <c r="AR36" s="274"/>
      <c r="AS36" s="274"/>
      <c r="AT36" s="274"/>
      <c r="AU36" s="274"/>
      <c r="AV36" s="274"/>
      <c r="AW36" s="274"/>
      <c r="AX36" s="274"/>
      <c r="AY36" s="274"/>
      <c r="AZ36" s="275" t="str">
        <f aca="false">"Antenna #"&amp;5&amp;" — "&amp;Calculator!$B$33&amp;" m  "&amp;Calculator!$G$33</f>
        <v>Antenna #5 — 23.4 m  Good portable/home</v>
      </c>
      <c r="BA36" s="275"/>
      <c r="BB36" s="275"/>
      <c r="BC36" s="275"/>
      <c r="BD36" s="275"/>
      <c r="BE36" s="275"/>
      <c r="BF36" s="275"/>
      <c r="BG36" s="275"/>
      <c r="BH36" s="275"/>
      <c r="BI36" s="275"/>
      <c r="BJ36" s="275"/>
      <c r="BK36" s="275"/>
      <c r="BM36" s="251" t="str">
        <f aca="false">"Antenna #"&amp;1&amp;" (w/CP) — "&amp;Calculator!$B$29&amp;" m  "&amp;Calculator!$G$29</f>
        <v>Antenna #1 (w/CP) — 13.3 m  Portable / SOTA</v>
      </c>
      <c r="BY36" s="251" t="str">
        <f aca="false">"Antenna #"&amp;2&amp;" (w/CP) — "&amp;Calculator!$B$30&amp;" m  "&amp;Calculator!$G$30</f>
        <v>Antenna #2 (w/CP) — 13.4 m  Portable / SOTA</v>
      </c>
      <c r="CK36" s="251" t="str">
        <f aca="false">"Antenna #"&amp;3&amp;" (w/CP) — "&amp;Calculator!$B$31&amp;" m  "&amp;Calculator!$G$31</f>
        <v>Antenna #3 (w/CP) — 13.2 m  Portable / SOTA</v>
      </c>
      <c r="CW36" s="251" t="str">
        <f aca="false">"Antenna #"&amp;4&amp;" (w/CP) — "&amp;Calculator!$B$32&amp;" m  "&amp;Calculator!$G$32</f>
        <v>Antenna #4 (w/CP) — 23.3 m  Good portable/home</v>
      </c>
      <c r="DI36" s="251" t="str">
        <f aca="false">"Antenna #"&amp;5&amp;" (w/CP) — "&amp;Calculator!$B$33&amp;" m  "&amp;Calculator!$G$33</f>
        <v>Antenna #5 (w/CP) — 23.4 m  Good portable/home</v>
      </c>
    </row>
    <row r="37" customFormat="false" ht="27" hidden="false" customHeight="true" outlineLevel="0" collapsed="false">
      <c r="A37" s="259"/>
      <c r="B37" s="259" t="s">
        <v>471</v>
      </c>
      <c r="C37" s="263" t="s">
        <v>472</v>
      </c>
      <c r="D37" s="276" t="s">
        <v>16</v>
      </c>
      <c r="E37" s="276" t="s">
        <v>18</v>
      </c>
      <c r="F37" s="276" t="s">
        <v>19</v>
      </c>
      <c r="G37" s="276" t="s">
        <v>20</v>
      </c>
      <c r="H37" s="276" t="s">
        <v>22</v>
      </c>
      <c r="I37" s="276" t="s">
        <v>23</v>
      </c>
      <c r="J37" s="276" t="s">
        <v>24</v>
      </c>
      <c r="K37" s="276" t="s">
        <v>25</v>
      </c>
      <c r="L37" s="276" t="s">
        <v>26</v>
      </c>
      <c r="M37" s="276" t="s">
        <v>27</v>
      </c>
      <c r="N37" s="276" t="s">
        <v>28</v>
      </c>
      <c r="O37" s="277" t="s">
        <v>473</v>
      </c>
      <c r="P37" s="276" t="s">
        <v>16</v>
      </c>
      <c r="Q37" s="276" t="s">
        <v>18</v>
      </c>
      <c r="R37" s="276" t="s">
        <v>19</v>
      </c>
      <c r="S37" s="276" t="s">
        <v>20</v>
      </c>
      <c r="T37" s="276" t="s">
        <v>22</v>
      </c>
      <c r="U37" s="276" t="s">
        <v>23</v>
      </c>
      <c r="V37" s="276" t="s">
        <v>24</v>
      </c>
      <c r="W37" s="276" t="s">
        <v>25</v>
      </c>
      <c r="X37" s="276" t="s">
        <v>26</v>
      </c>
      <c r="Y37" s="276" t="s">
        <v>27</v>
      </c>
      <c r="Z37" s="276" t="s">
        <v>28</v>
      </c>
      <c r="AA37" s="277" t="s">
        <v>473</v>
      </c>
      <c r="AB37" s="276" t="s">
        <v>16</v>
      </c>
      <c r="AC37" s="276" t="s">
        <v>18</v>
      </c>
      <c r="AD37" s="276" t="s">
        <v>19</v>
      </c>
      <c r="AE37" s="276" t="s">
        <v>20</v>
      </c>
      <c r="AF37" s="276" t="s">
        <v>22</v>
      </c>
      <c r="AG37" s="276" t="s">
        <v>23</v>
      </c>
      <c r="AH37" s="276" t="s">
        <v>24</v>
      </c>
      <c r="AI37" s="276" t="s">
        <v>25</v>
      </c>
      <c r="AJ37" s="276" t="s">
        <v>26</v>
      </c>
      <c r="AK37" s="276" t="s">
        <v>27</v>
      </c>
      <c r="AL37" s="276" t="s">
        <v>28</v>
      </c>
      <c r="AM37" s="278" t="s">
        <v>473</v>
      </c>
      <c r="AN37" s="279" t="s">
        <v>16</v>
      </c>
      <c r="AO37" s="279" t="s">
        <v>18</v>
      </c>
      <c r="AP37" s="279" t="s">
        <v>19</v>
      </c>
      <c r="AQ37" s="279" t="s">
        <v>20</v>
      </c>
      <c r="AR37" s="279" t="s">
        <v>22</v>
      </c>
      <c r="AS37" s="279" t="s">
        <v>23</v>
      </c>
      <c r="AT37" s="279" t="s">
        <v>24</v>
      </c>
      <c r="AU37" s="279" t="s">
        <v>25</v>
      </c>
      <c r="AV37" s="279" t="s">
        <v>26</v>
      </c>
      <c r="AW37" s="279" t="s">
        <v>27</v>
      </c>
      <c r="AX37" s="279" t="s">
        <v>28</v>
      </c>
      <c r="AY37" s="278" t="s">
        <v>473</v>
      </c>
      <c r="AZ37" s="279" t="s">
        <v>16</v>
      </c>
      <c r="BA37" s="279" t="s">
        <v>18</v>
      </c>
      <c r="BB37" s="279" t="s">
        <v>19</v>
      </c>
      <c r="BC37" s="279" t="s">
        <v>20</v>
      </c>
      <c r="BD37" s="279" t="s">
        <v>22</v>
      </c>
      <c r="BE37" s="279" t="s">
        <v>23</v>
      </c>
      <c r="BF37" s="279" t="s">
        <v>24</v>
      </c>
      <c r="BG37" s="279" t="s">
        <v>25</v>
      </c>
      <c r="BH37" s="279" t="s">
        <v>26</v>
      </c>
      <c r="BI37" s="279" t="s">
        <v>27</v>
      </c>
      <c r="BJ37" s="279" t="s">
        <v>28</v>
      </c>
      <c r="BK37" s="278" t="s">
        <v>473</v>
      </c>
      <c r="BM37" s="251" t="s">
        <v>16</v>
      </c>
      <c r="BN37" s="251" t="s">
        <v>18</v>
      </c>
      <c r="BO37" s="251" t="s">
        <v>19</v>
      </c>
      <c r="BP37" s="251" t="s">
        <v>20</v>
      </c>
      <c r="BQ37" s="251" t="s">
        <v>22</v>
      </c>
      <c r="BR37" s="251" t="s">
        <v>23</v>
      </c>
      <c r="BS37" s="251" t="s">
        <v>24</v>
      </c>
      <c r="BT37" s="251" t="s">
        <v>25</v>
      </c>
      <c r="BU37" s="251" t="s">
        <v>26</v>
      </c>
      <c r="BV37" s="251" t="s">
        <v>27</v>
      </c>
      <c r="BW37" s="251" t="s">
        <v>28</v>
      </c>
      <c r="BX37" s="251" t="s">
        <v>474</v>
      </c>
      <c r="BY37" s="251" t="s">
        <v>16</v>
      </c>
      <c r="BZ37" s="251" t="s">
        <v>18</v>
      </c>
      <c r="CA37" s="251" t="s">
        <v>19</v>
      </c>
      <c r="CB37" s="251" t="s">
        <v>20</v>
      </c>
      <c r="CC37" s="251" t="s">
        <v>22</v>
      </c>
      <c r="CD37" s="251" t="s">
        <v>23</v>
      </c>
      <c r="CE37" s="251" t="s">
        <v>24</v>
      </c>
      <c r="CF37" s="251" t="s">
        <v>25</v>
      </c>
      <c r="CG37" s="251" t="s">
        <v>26</v>
      </c>
      <c r="CH37" s="251" t="s">
        <v>27</v>
      </c>
      <c r="CI37" s="251" t="s">
        <v>28</v>
      </c>
      <c r="CJ37" s="251" t="s">
        <v>474</v>
      </c>
      <c r="CK37" s="251" t="s">
        <v>16</v>
      </c>
      <c r="CL37" s="251" t="s">
        <v>18</v>
      </c>
      <c r="CM37" s="251" t="s">
        <v>19</v>
      </c>
      <c r="CN37" s="251" t="s">
        <v>20</v>
      </c>
      <c r="CO37" s="251" t="s">
        <v>22</v>
      </c>
      <c r="CP37" s="251" t="s">
        <v>23</v>
      </c>
      <c r="CQ37" s="251" t="s">
        <v>24</v>
      </c>
      <c r="CR37" s="251" t="s">
        <v>25</v>
      </c>
      <c r="CS37" s="251" t="s">
        <v>26</v>
      </c>
      <c r="CT37" s="251" t="s">
        <v>27</v>
      </c>
      <c r="CU37" s="251" t="s">
        <v>28</v>
      </c>
      <c r="CV37" s="251" t="s">
        <v>474</v>
      </c>
      <c r="CW37" s="251" t="s">
        <v>16</v>
      </c>
      <c r="CX37" s="251" t="s">
        <v>18</v>
      </c>
      <c r="CY37" s="251" t="s">
        <v>19</v>
      </c>
      <c r="CZ37" s="251" t="s">
        <v>20</v>
      </c>
      <c r="DA37" s="251" t="s">
        <v>22</v>
      </c>
      <c r="DB37" s="251" t="s">
        <v>23</v>
      </c>
      <c r="DC37" s="251" t="s">
        <v>24</v>
      </c>
      <c r="DD37" s="251" t="s">
        <v>25</v>
      </c>
      <c r="DE37" s="251" t="s">
        <v>26</v>
      </c>
      <c r="DF37" s="251" t="s">
        <v>27</v>
      </c>
      <c r="DG37" s="251" t="s">
        <v>28</v>
      </c>
      <c r="DH37" s="251" t="s">
        <v>474</v>
      </c>
      <c r="DI37" s="251" t="s">
        <v>16</v>
      </c>
      <c r="DJ37" s="251" t="s">
        <v>18</v>
      </c>
      <c r="DK37" s="251" t="s">
        <v>19</v>
      </c>
      <c r="DL37" s="251" t="s">
        <v>20</v>
      </c>
      <c r="DM37" s="251" t="s">
        <v>22</v>
      </c>
      <c r="DN37" s="251" t="s">
        <v>23</v>
      </c>
      <c r="DO37" s="251" t="s">
        <v>24</v>
      </c>
      <c r="DP37" s="251" t="s">
        <v>25</v>
      </c>
      <c r="DQ37" s="251" t="s">
        <v>26</v>
      </c>
      <c r="DR37" s="251" t="s">
        <v>27</v>
      </c>
      <c r="DS37" s="251" t="s">
        <v>28</v>
      </c>
      <c r="DT37" s="251" t="s">
        <v>474</v>
      </c>
      <c r="DU37" s="280" t="s">
        <v>16</v>
      </c>
      <c r="DV37" s="280" t="s">
        <v>18</v>
      </c>
      <c r="DW37" s="280" t="s">
        <v>19</v>
      </c>
      <c r="DX37" s="280" t="s">
        <v>20</v>
      </c>
      <c r="DY37" s="280" t="s">
        <v>22</v>
      </c>
      <c r="DZ37" s="280" t="s">
        <v>23</v>
      </c>
      <c r="EA37" s="280" t="s">
        <v>24</v>
      </c>
      <c r="EB37" s="280" t="s">
        <v>25</v>
      </c>
      <c r="EC37" s="280" t="s">
        <v>26</v>
      </c>
      <c r="ED37" s="280" t="s">
        <v>27</v>
      </c>
      <c r="EE37" s="280" t="s">
        <v>28</v>
      </c>
      <c r="EF37" s="280" t="s">
        <v>473</v>
      </c>
      <c r="EG37" s="280" t="s">
        <v>16</v>
      </c>
      <c r="EH37" s="280" t="s">
        <v>18</v>
      </c>
      <c r="EI37" s="280" t="s">
        <v>19</v>
      </c>
      <c r="EJ37" s="280" t="s">
        <v>20</v>
      </c>
      <c r="EK37" s="280" t="s">
        <v>22</v>
      </c>
      <c r="EL37" s="280" t="s">
        <v>23</v>
      </c>
      <c r="EM37" s="280" t="s">
        <v>24</v>
      </c>
      <c r="EN37" s="280" t="s">
        <v>25</v>
      </c>
      <c r="EO37" s="280" t="s">
        <v>26</v>
      </c>
      <c r="EP37" s="280" t="s">
        <v>27</v>
      </c>
      <c r="EQ37" s="280" t="s">
        <v>28</v>
      </c>
      <c r="ER37" s="280" t="s">
        <v>473</v>
      </c>
      <c r="ES37" s="280" t="s">
        <v>16</v>
      </c>
      <c r="ET37" s="280" t="s">
        <v>18</v>
      </c>
      <c r="EU37" s="280" t="s">
        <v>19</v>
      </c>
      <c r="EV37" s="280" t="s">
        <v>20</v>
      </c>
      <c r="EW37" s="280" t="s">
        <v>22</v>
      </c>
      <c r="EX37" s="280" t="s">
        <v>23</v>
      </c>
      <c r="EY37" s="280" t="s">
        <v>24</v>
      </c>
      <c r="EZ37" s="280" t="s">
        <v>25</v>
      </c>
      <c r="FA37" s="280" t="s">
        <v>26</v>
      </c>
      <c r="FB37" s="280" t="s">
        <v>27</v>
      </c>
      <c r="FC37" s="280" t="s">
        <v>28</v>
      </c>
      <c r="FD37" s="280" t="s">
        <v>473</v>
      </c>
      <c r="FE37" s="280" t="s">
        <v>16</v>
      </c>
      <c r="FF37" s="280" t="s">
        <v>18</v>
      </c>
      <c r="FG37" s="280" t="s">
        <v>19</v>
      </c>
      <c r="FH37" s="280" t="s">
        <v>20</v>
      </c>
      <c r="FI37" s="280" t="s">
        <v>22</v>
      </c>
      <c r="FJ37" s="280" t="s">
        <v>23</v>
      </c>
      <c r="FK37" s="280" t="s">
        <v>24</v>
      </c>
      <c r="FL37" s="280" t="s">
        <v>25</v>
      </c>
      <c r="FM37" s="280" t="s">
        <v>26</v>
      </c>
      <c r="FN37" s="280" t="s">
        <v>27</v>
      </c>
      <c r="FO37" s="280" t="s">
        <v>28</v>
      </c>
      <c r="FP37" s="280" t="s">
        <v>473</v>
      </c>
      <c r="FQ37" s="280" t="s">
        <v>16</v>
      </c>
      <c r="FR37" s="280" t="s">
        <v>18</v>
      </c>
      <c r="FS37" s="280" t="s">
        <v>19</v>
      </c>
      <c r="FT37" s="280" t="s">
        <v>20</v>
      </c>
      <c r="FU37" s="280" t="s">
        <v>22</v>
      </c>
      <c r="FV37" s="280" t="s">
        <v>23</v>
      </c>
      <c r="FW37" s="280" t="s">
        <v>24</v>
      </c>
      <c r="FX37" s="280" t="s">
        <v>25</v>
      </c>
      <c r="FY37" s="280" t="s">
        <v>26</v>
      </c>
      <c r="FZ37" s="280" t="s">
        <v>27</v>
      </c>
      <c r="GA37" s="280" t="s">
        <v>28</v>
      </c>
      <c r="GB37" s="280" t="s">
        <v>473</v>
      </c>
      <c r="GD37" s="251" t="s">
        <v>16</v>
      </c>
      <c r="GE37" s="251" t="s">
        <v>18</v>
      </c>
      <c r="GF37" s="251" t="s">
        <v>19</v>
      </c>
      <c r="GG37" s="251" t="s">
        <v>20</v>
      </c>
      <c r="GH37" s="251" t="s">
        <v>22</v>
      </c>
      <c r="GI37" s="251" t="s">
        <v>23</v>
      </c>
      <c r="GJ37" s="251" t="s">
        <v>24</v>
      </c>
      <c r="GK37" s="251" t="s">
        <v>25</v>
      </c>
      <c r="GL37" s="251" t="s">
        <v>26</v>
      </c>
      <c r="GM37" s="251" t="s">
        <v>27</v>
      </c>
      <c r="GN37" s="251" t="s">
        <v>28</v>
      </c>
      <c r="GO37" s="251" t="s">
        <v>474</v>
      </c>
      <c r="GP37" s="251" t="s">
        <v>16</v>
      </c>
      <c r="GQ37" s="251" t="s">
        <v>18</v>
      </c>
      <c r="GR37" s="251" t="s">
        <v>19</v>
      </c>
      <c r="GS37" s="251" t="s">
        <v>20</v>
      </c>
      <c r="GT37" s="251" t="s">
        <v>22</v>
      </c>
      <c r="GU37" s="251" t="s">
        <v>23</v>
      </c>
      <c r="GV37" s="251" t="s">
        <v>24</v>
      </c>
      <c r="GW37" s="251" t="s">
        <v>25</v>
      </c>
      <c r="GX37" s="251" t="s">
        <v>26</v>
      </c>
      <c r="GY37" s="251" t="s">
        <v>27</v>
      </c>
      <c r="GZ37" s="251" t="s">
        <v>28</v>
      </c>
      <c r="HA37" s="251" t="s">
        <v>474</v>
      </c>
      <c r="HB37" s="251" t="s">
        <v>16</v>
      </c>
      <c r="HC37" s="251" t="s">
        <v>18</v>
      </c>
      <c r="HD37" s="251" t="s">
        <v>19</v>
      </c>
      <c r="HE37" s="251" t="s">
        <v>20</v>
      </c>
      <c r="HF37" s="251" t="s">
        <v>22</v>
      </c>
      <c r="HG37" s="251" t="s">
        <v>23</v>
      </c>
      <c r="HH37" s="251" t="s">
        <v>24</v>
      </c>
      <c r="HI37" s="251" t="s">
        <v>25</v>
      </c>
      <c r="HJ37" s="251" t="s">
        <v>26</v>
      </c>
      <c r="HK37" s="251" t="s">
        <v>27</v>
      </c>
      <c r="HL37" s="251" t="s">
        <v>28</v>
      </c>
      <c r="HM37" s="251" t="s">
        <v>474</v>
      </c>
      <c r="HN37" s="251" t="s">
        <v>16</v>
      </c>
      <c r="HO37" s="251" t="s">
        <v>18</v>
      </c>
      <c r="HP37" s="251" t="s">
        <v>19</v>
      </c>
      <c r="HQ37" s="251" t="s">
        <v>20</v>
      </c>
      <c r="HR37" s="251" t="s">
        <v>22</v>
      </c>
      <c r="HS37" s="251" t="s">
        <v>23</v>
      </c>
      <c r="HT37" s="251" t="s">
        <v>24</v>
      </c>
      <c r="HU37" s="251" t="s">
        <v>25</v>
      </c>
      <c r="HV37" s="251" t="s">
        <v>26</v>
      </c>
      <c r="HW37" s="251" t="s">
        <v>27</v>
      </c>
      <c r="HX37" s="251" t="s">
        <v>28</v>
      </c>
      <c r="HY37" s="251" t="s">
        <v>474</v>
      </c>
      <c r="HZ37" s="251" t="s">
        <v>16</v>
      </c>
      <c r="IA37" s="251" t="s">
        <v>18</v>
      </c>
      <c r="IB37" s="251" t="s">
        <v>19</v>
      </c>
      <c r="IC37" s="251" t="s">
        <v>20</v>
      </c>
      <c r="ID37" s="251" t="s">
        <v>22</v>
      </c>
      <c r="IE37" s="251" t="s">
        <v>23</v>
      </c>
      <c r="IF37" s="251" t="s">
        <v>24</v>
      </c>
      <c r="IG37" s="251" t="s">
        <v>25</v>
      </c>
      <c r="IH37" s="251" t="s">
        <v>26</v>
      </c>
      <c r="II37" s="251" t="s">
        <v>27</v>
      </c>
      <c r="IJ37" s="251" t="s">
        <v>28</v>
      </c>
      <c r="IK37" s="251" t="s">
        <v>474</v>
      </c>
    </row>
    <row r="38" customFormat="false" ht="15" hidden="false" customHeight="true" outlineLevel="0" collapsed="false">
      <c r="A38" s="281" t="s">
        <v>475</v>
      </c>
      <c r="B38" s="282" t="s">
        <v>476</v>
      </c>
      <c r="C38" s="283" t="n">
        <v>200</v>
      </c>
      <c r="D38" s="284"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84"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84"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84"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84"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84"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84"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84"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84"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84"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84"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5"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84"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84"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84"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84"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84"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84"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84"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84"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84"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84"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84"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5"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84"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84"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84"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84"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84"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84"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84"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84"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84"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84"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84"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6"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7"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7"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7"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7"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7"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7"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7"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7"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7"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7"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7"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6"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7"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7"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7"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7"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7"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7"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7"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7"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7"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7"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7"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6"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1"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1"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1"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1"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1"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1"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1"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1"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1"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1"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1"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1"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1"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1"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1"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1"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1"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1"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1"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1"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1"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1"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1"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1"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1"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1"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1"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1"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1"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1"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1"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1"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1"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1"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1"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1"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1"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1"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1"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1"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1"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1"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1"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1"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1"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1"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1"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1"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1"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1"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1"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1"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1"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1"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1"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1"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1"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1"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1"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1"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88"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88"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88"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88"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88"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88"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88"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88"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88"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88"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88"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89"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88"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88"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88"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88"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88"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88"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88"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88"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88"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88"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88"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89"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88"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88"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88"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88"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88"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88"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88"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88"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88"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88"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88"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89"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88"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88"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88"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88"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88"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88"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88"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88"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88"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88"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88"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89"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88"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88"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88"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88"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88"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88"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88"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88"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88"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88"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88"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89"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1"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1"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1"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1"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1"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1"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1"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1"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1"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1"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1"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1"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1"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1"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1"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1"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1"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1"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1"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1"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1"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1"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1"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1"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1"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1"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1"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1"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1"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1"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1"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1"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1"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1"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1"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1"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1"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1"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1"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1"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1"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1"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1"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1"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1"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1"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1"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1"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1"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1"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1"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1"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1"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1"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1"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1"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1"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1"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1"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1"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59" t="s">
        <v>477</v>
      </c>
      <c r="B39" s="259" t="s">
        <v>339</v>
      </c>
      <c r="C39" s="263" t="n">
        <v>250</v>
      </c>
      <c r="D39" s="264"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64"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64"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64"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64"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64"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64"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64"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64"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64"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64"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0"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64"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64"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64"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64"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64"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64"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64"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64"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64"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64"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64"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0"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64"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64"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64"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64"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64"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64"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64"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64"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64"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64"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64"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1"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2"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2"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2"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2"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2"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2"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2"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2"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2"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2"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2"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1"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2"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2"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2"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2"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2"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2"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2"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2"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2"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2"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2"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1"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1"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1"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1"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1"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1"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1"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1"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1"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1"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1"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1"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1"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1"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1"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1"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1"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1"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1"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1"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1"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1"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1"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1"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1"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1"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1"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1"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1"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1"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1"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1"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1"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1"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1"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1"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1"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1"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1"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1"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1"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1"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1"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1"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1"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1"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1"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1"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1"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1"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1"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1"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1"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1"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1"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1"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1"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1"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1"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1"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1"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1"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1"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1"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1"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1"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1"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1"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1"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1"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1"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1"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3"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1"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1"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1"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1"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1"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1"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1"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1"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1"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1"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1"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3"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1"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1"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1"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1"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1"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1"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1"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1"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1"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1"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1"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3"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1"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1"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1"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1"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1"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1"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1"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1"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1"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1"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1"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3"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1"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1"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1"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1"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1"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1"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1"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1"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1"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1"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1"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3"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1"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1"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1"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1"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1"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1"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1"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1"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1"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1"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1"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1"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1"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1"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1"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1"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1"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1"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1"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1"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1"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1"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1"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1"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1"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1"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1"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1"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1"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1"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1"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1"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1"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1"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1"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1"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1"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1"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1"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1"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1"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1"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1"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1"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1"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1"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1"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1"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1"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1"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1"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1"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1"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1"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1"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1"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1"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1"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1"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1"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94" t="s">
        <v>478</v>
      </c>
      <c r="B40" s="294" t="s">
        <v>339</v>
      </c>
      <c r="C40" s="295" t="n">
        <v>300</v>
      </c>
      <c r="D40" s="296"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6"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6"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6"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6"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6"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6"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6"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6"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6"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6"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0"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6"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6"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6"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6"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6"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6"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6"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6"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6"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6"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6"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0"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6"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6"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6"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6"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6"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6"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6"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6"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6"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6"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6"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1"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7"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7"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7"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7"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7"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7"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7"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7"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7"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7"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7"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1"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7"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7"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7"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7"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7"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7"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7"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7"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7"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7"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7"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1"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1"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1"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1"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1"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1"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1"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1"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1"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1"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1"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1"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1"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1"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1"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1"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1"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1"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1"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1"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1"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1"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1"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1"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1"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1"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1"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1"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1"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1"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1"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1"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1"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1"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1"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1"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1"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1"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1"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1"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1"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1"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1"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1"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1"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1"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1"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1"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1"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1"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1"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1"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1"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1"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1"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1"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1"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1"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1"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1"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1"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98"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98"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98"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98"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98"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98"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98"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98"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98"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98"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98"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3"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98"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98"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98"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98"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98"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98"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98"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98"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98"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98"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98"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3"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98"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98"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98"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98"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98"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98"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98"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98"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98"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98"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98"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3"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98"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98"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98"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98"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98"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98"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98"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98"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98"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98"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98"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3"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98"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98"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98"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98"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98"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98"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98"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98"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98"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98"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98"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3"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1"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1"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1"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1"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1"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1"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1"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1"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1"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1"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1"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1"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1"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1"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1"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1"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1"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1"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1"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1"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1"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1"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1"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1"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1"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1"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1"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1"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1"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1"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1"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1"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1"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1"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1"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1"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1"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1"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1"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1"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1"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1"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1"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1"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1"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1"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1"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1"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1"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1"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1"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1"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1"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1"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1"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1"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1"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1"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1"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1"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59" t="s">
        <v>479</v>
      </c>
      <c r="B41" s="259" t="s">
        <v>339</v>
      </c>
      <c r="C41" s="263" t="n">
        <v>350</v>
      </c>
      <c r="D41" s="264"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64"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64"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64"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64"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64"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64"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64"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64"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64"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64"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0"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64"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64"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64"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64"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64"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64"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64"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64"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64"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64"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64"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0"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64"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64"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64"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64"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64"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64"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64"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64"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64"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64"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64"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1"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2"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2"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2"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2"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2"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2"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2"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2"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2"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2"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2"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1"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2"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2"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2"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2"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2"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2"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2"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2"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2"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2"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2"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1"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1"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1"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1"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1"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1"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1"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1"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1"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1"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1"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1"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1"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1"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1"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1"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1"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1"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1"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1"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1"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1"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1"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1"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1"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1"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1"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1"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1"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1"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1"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1"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1"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1"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1"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1"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1"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1"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1"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1"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1"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1"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1"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1"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1"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1"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1"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1"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1"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1"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1"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1"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1"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1"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1"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1"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1"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1"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1"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1"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1"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1"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1"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1"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1"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1"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1"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1"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1"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1"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1"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1"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3"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1"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1"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1"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1"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1"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1"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1"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1"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1"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1"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1"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3"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1"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1"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1"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1"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1"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1"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1"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1"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1"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1"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1"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3"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1"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1"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1"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1"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1"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1"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1"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1"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1"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1"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1"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3"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1"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1"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1"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1"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1"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1"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1"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1"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1"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1"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1"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3"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1"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1"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1"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1"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1"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1"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1"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1"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1"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1"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1"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1"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1"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1"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1"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1"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1"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1"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1"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1"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1"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1"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1"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1"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1"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1"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1"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1"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1"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1"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1"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1"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1"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1"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1"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1"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1"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1"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1"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1"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1"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1"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1"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1"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1"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1"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1"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1"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1"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1"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1"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1"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1"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1"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1"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1"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1"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1"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1"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1"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94" t="s">
        <v>480</v>
      </c>
      <c r="B42" s="294" t="s">
        <v>339</v>
      </c>
      <c r="C42" s="295" t="n">
        <v>400</v>
      </c>
      <c r="D42" s="296"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6"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6"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6"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6"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6"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6"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6"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6"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6"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6"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0"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6"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6"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6"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6"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6"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6"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6"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6"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6"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6"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6"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0"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6"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6"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6"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6"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6"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6"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6"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6"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6"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6"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6"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1"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7"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7"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7"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7"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7"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7"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7"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7"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7"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7"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7"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1"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7"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7"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7"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7"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7"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7"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7"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7"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7"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7"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7"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1"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1"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1"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1"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1"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1"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1"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1"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1"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1"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1"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1"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1"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1"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1"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1"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1"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1"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1"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1"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1"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1"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1"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1"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1"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1"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1"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1"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1"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1"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1"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1"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1"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1"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1"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1"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1"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1"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1"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1"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1"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1"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1"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1"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1"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1"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1"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1"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1"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1"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1"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1"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1"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1"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1"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1"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1"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1"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1"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1"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1"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98"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98"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98"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98"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98"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98"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98"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98"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98"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98"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98"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3"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98"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98"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98"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98"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98"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98"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98"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98"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98"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98"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98"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3"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98"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98"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98"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98"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98"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98"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98"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98"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98"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98"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98"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3"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98"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98"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98"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98"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98"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98"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98"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98"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98"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98"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98"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3"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98"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98"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98"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98"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98"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98"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98"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98"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98"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98"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98"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3"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1"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1"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1"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1"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1"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1"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1"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1"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1"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1"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1"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1"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1"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1"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1"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1"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1"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1"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1"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1"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1"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1"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1"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1"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1"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1"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1"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1"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1"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1"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1"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1"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1"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1"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1"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1"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1"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1"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1"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1"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1"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1"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1"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1"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1"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1"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1"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1"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1"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1"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1"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1"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1"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1"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1"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1"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1"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1"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1"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1"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1" t="s">
        <v>481</v>
      </c>
      <c r="B43" s="282" t="s">
        <v>482</v>
      </c>
      <c r="C43" s="283" t="n">
        <v>450</v>
      </c>
      <c r="D43" s="284"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84"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84"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84"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84"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84"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84"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84"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84"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84"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84"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5"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84"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84"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84"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84"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84"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84"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84"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84"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84"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84"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84"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5"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84"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84"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84"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84"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84"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84"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84"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84"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84"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84"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84"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6"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7"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7"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7"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7"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7"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7"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7"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7"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7"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7"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7"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6"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7"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7"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7"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7"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7"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7"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7"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7"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7"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7"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7"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6"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1"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1"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1"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1"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1"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1"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1"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1"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1"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1"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1"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1"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1"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1"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1"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1"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1"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1"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1"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1"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1"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1"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1"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1"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1"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1"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1"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1"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1"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1"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1"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1"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1"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1"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1"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1"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1"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1"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1"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1"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1"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1"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1"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1"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1"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1"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1"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1"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1"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1"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1"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1"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1"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1"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1"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1"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1"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1"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1"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1"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88"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88"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88"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88"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88"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88"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88"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88"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88"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88"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88"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89"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88"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88"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88"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88"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88"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88"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88"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88"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88"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88"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88"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89"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88"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88"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88"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88"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88"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88"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88"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88"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88"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88"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88"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89"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88"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88"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88"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88"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88"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88"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88"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88"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88"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88"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88"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89"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88"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88"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88"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88"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88"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88"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88"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88"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88"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88"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88"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89"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1"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1"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1"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1"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1"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1"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1"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1"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1"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1"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1"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1"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1"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1"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1"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1"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1"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1"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1"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1"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1"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1"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1"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1"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1"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1"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1"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1"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1"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1"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1"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1"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1"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1"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1"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1"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1"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1"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1"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1"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1"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1"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1"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1"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1"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1"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1"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1"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1"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1"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1"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1"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1"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1"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1"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1"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1"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1"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1"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1"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94" t="s">
        <v>483</v>
      </c>
      <c r="B44" s="294" t="s">
        <v>339</v>
      </c>
      <c r="C44" s="295" t="n">
        <v>500</v>
      </c>
      <c r="D44" s="296"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6"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6"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6"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6"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6"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6"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6"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6"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6"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6"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0"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6"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6"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6"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6"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6"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6"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6"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6"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6"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6"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6"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0"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6"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6"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6"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6"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6"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6"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6"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6"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6"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6"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6"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1"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7"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7"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7"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7"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7"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7"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7"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7"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7"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7"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7"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1"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7"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7"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7"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7"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7"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7"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7"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7"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7"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7"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7"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1"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1"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1"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1"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1"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1"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1"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1"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1"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1"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1"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1"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1"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1"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1"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1"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1"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1"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1"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1"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1"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1"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1"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1"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1"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1"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1"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1"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1"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1"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1"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1"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1"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1"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1"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1"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1"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1"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1"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1"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1"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1"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1"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1"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1"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1"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1"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1"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1"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1"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1"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1"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1"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1"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1"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1"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1"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1"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1"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1"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1"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98"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98"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98"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98"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98"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98"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98"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98"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98"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98"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98"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3"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98"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98"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98"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98"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98"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98"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98"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98"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98"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98"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98"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3"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98"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98"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98"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98"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98"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98"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98"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98"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98"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98"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98"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3"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98"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98"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98"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98"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98"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98"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98"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98"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98"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98"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98"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3"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98"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98"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98"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98"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98"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98"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98"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98"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98"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98"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98"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3"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1"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1"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1"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1"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1"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1"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1"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1"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1"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1"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1"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1"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1"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1"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1"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1"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1"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1"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1"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1"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1"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1"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1"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1"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1"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1"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1"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1"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1"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1"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1"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1"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1"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1"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1"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1"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1"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1"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1"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1"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1"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1"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1"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1"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1"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1"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1"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1"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1"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1"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1"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1"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1"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1"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1"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1"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1"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1"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1"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1"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59" t="s">
        <v>484</v>
      </c>
      <c r="B45" s="259" t="s">
        <v>339</v>
      </c>
      <c r="C45" s="263" t="n">
        <v>550</v>
      </c>
      <c r="D45" s="264"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64"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64"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64"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64"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64"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64"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64"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64"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64"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64"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0"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64"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64"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64"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64"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64"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64"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64"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64"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64"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64"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64"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0"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64"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64"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64"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64"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64"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64"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64"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64"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64"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64"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64"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1"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2"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2"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2"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2"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2"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2"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2"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2"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2"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2"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2"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1"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2"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2"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2"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2"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2"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2"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2"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2"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2"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2"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2"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1"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1"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1"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1"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1"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1"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1"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1"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1"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1"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1"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1"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1"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1"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1"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1"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1"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1"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1"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1"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1"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1"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1"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1"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1"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1"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1"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1"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1"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1"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1"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1"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1"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1"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1"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1"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1"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1"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1"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1"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1"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1"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1"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1"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1"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1"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1"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1"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1"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1"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1"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1"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1"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1"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1"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1"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1"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1"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1"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1"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1"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1"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1"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1"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1"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1"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1"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1"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1"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1"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1"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1"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3"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1"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1"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1"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1"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1"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1"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1"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1"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1"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1"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1"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3"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1"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1"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1"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1"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1"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1"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1"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1"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1"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1"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1"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3"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1"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1"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1"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1"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1"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1"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1"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1"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1"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1"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1"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3"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1"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1"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1"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1"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1"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1"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1"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1"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1"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1"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1"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3"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1"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1"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1"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1"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1"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1"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1"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1"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1"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1"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1"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1"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1"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1"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1"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1"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1"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1"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1"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1"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1"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1"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1"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1"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1"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1"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1"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1"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1"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1"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1"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1"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1"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1"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1"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1"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1"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1"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1"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1"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1"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1"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1"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1"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1"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1"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1"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1"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1"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1"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1"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1"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1"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1"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1"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1"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1"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1"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1"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1"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94" t="s">
        <v>485</v>
      </c>
      <c r="B46" s="294" t="s">
        <v>339</v>
      </c>
      <c r="C46" s="295" t="n">
        <v>600</v>
      </c>
      <c r="D46" s="296"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6"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6"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6"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6"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6"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6"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6"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6"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6"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6"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0"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6"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6"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6"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6"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6"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6"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6"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6"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6"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6"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6"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0"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6"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6"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6"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6"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6"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6"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6"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6"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6"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6"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6"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1"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7"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7"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7"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7"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7"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7"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7"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7"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7"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7"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7"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1"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7"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7"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7"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7"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7"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7"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7"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7"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7"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7"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7"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1"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1"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1"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1"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1"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1"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1"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1"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1"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1"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1"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1"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1"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1"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1"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1"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1"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1"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1"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1"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1"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1"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1"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1"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1"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1"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1"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1"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1"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1"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1"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1"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1"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1"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1"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1"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1"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1"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1"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1"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1"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1"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1"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1"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1"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1"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1"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1"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1"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1"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1"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1"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1"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1"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1"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1"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1"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1"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1"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1"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1"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98"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98"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98"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98"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98"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98"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98"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98"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98"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98"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98"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3"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98"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98"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98"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98"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98"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98"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98"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98"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98"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98"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98"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3"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98"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98"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98"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98"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98"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98"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98"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98"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98"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98"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98"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3"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98"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98"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98"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98"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98"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98"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98"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98"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98"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98"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98"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3"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98"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98"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98"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98"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98"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98"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98"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98"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98"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98"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98"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3"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1"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1"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1"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1"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1"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1"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1"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1"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1"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1"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1"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1"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1"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1"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1"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1"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1"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1"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1"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1"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1"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1"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1"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1"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1"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1"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1"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1"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1"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1"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1"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1"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1"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1"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1"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1"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1"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1"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1"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1"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1"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1"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1"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1"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1"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1"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1"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1"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1"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1"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1"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1"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1"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1"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1"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1"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1"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1"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1"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1"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59" t="s">
        <v>486</v>
      </c>
      <c r="B47" s="259" t="s">
        <v>339</v>
      </c>
      <c r="C47" s="263" t="n">
        <v>650</v>
      </c>
      <c r="D47" s="264"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64"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64"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64"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64"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64"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64"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64"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64"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64"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64"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0"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64"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64"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64"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64"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64"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64"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64"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64"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64"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64"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64"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0"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64"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64"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64"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64"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64"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64"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64"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64"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64"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64"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64"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1"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2"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2"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2"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2"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2"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2"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2"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2"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2"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2"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2"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1"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2"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2"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2"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2"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2"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2"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2"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2"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2"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2"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2"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1"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1"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1"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1"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1"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1"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1"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1"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1"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1"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1"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1"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1"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1"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1"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1"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1"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1"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1"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1"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1"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1"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1"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1"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1"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1"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1"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1"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1"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1"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1"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1"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1"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1"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1"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1"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1"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1"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1"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1"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1"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1"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1"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1"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1"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1"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1"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1"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1"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1"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1"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1"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1"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1"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1"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1"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1"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1"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1"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1"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1"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1"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1"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1"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1"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1"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1"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1"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1"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1"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1"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1"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3"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1"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1"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1"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1"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1"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1"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1"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1"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1"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1"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1"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3"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1"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1"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1"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1"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1"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1"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1"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1"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1"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1"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1"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3"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1"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1"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1"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1"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1"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1"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1"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1"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1"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1"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1"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3"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1"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1"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1"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1"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1"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1"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1"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1"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1"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1"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1"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3"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1"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1"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1"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1"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1"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1"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1"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1"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1"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1"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1"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1"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1"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1"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1"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1"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1"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1"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1"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1"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1"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1"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1"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1"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1"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1"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1"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1"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1"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1"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1"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1"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1"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1"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1"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1"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1"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1"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1"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1"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1"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1"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1"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1"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1"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1"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1"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1"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1"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1"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1"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1"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1"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1"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1"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1"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1"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1"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1"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1"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94" t="s">
        <v>487</v>
      </c>
      <c r="B48" s="294" t="s">
        <v>339</v>
      </c>
      <c r="C48" s="295" t="n">
        <v>700</v>
      </c>
      <c r="D48" s="296"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6"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6"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6"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6"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6"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6"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6"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6"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6"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6"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0"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6"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6"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6"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6"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6"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6"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6"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6"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6"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6"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6"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0"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6"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6"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6"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6"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6"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6"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6"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6"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6"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6"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6"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1"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7"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7"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7"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7"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7"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7"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7"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7"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7"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7"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7"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1"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7"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7"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7"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7"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7"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7"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7"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7"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7"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7"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7"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1"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1"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1"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1"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1"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1"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1"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1"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1"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1"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1"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1"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1"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1"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1"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1"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1"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1"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1"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1"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1"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1"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1"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1"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1"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1"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1"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1"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1"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1"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1"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1"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1"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1"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1"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1"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1"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1"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1"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1"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1"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1"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1"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1"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1"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1"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1"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1"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1"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1"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1"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1"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1"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1"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1"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1"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1"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1"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1"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1"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1"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98"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98"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98"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98"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98"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98"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98"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98"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98"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98"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98"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3"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98"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98"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98"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98"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98"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98"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98"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98"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98"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98"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98"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3"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98"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98"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98"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98"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98"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98"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98"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98"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98"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98"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98"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3"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98"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98"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98"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98"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98"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98"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98"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98"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98"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98"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98"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3"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98"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98"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98"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98"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98"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98"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98"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98"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98"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98"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98"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3"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1"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1"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1"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1"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1"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1"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1"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1"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1"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1"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1"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1"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1"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1"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1"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1"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1"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1"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1"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1"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1"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1"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1"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1"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1"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1"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1"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1"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1"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1"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1"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1"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1"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1"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1"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1"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1"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1"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1"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1"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1"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1"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1"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1"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1"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1"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1"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1"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1"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1"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1"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1"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1"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1"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1"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1"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1"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1"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1"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1"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59" t="s">
        <v>488</v>
      </c>
      <c r="B49" s="259" t="s">
        <v>339</v>
      </c>
      <c r="C49" s="263" t="n">
        <v>750</v>
      </c>
      <c r="D49" s="264"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64"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64"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64"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64"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64"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64"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64"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64"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64"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64"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0"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64"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64"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64"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64"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64"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64"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64"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64"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64"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64"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64"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0"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64"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64"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64"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64"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64"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64"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64"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64"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64"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64"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64"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1"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2"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2"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2"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2"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2"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2"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2"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2"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2"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2"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2"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1"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2"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2"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2"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2"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2"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2"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2"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2"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2"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2"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2"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1"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1"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1"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1"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1"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1"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1"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1"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1"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1"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1"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1"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1"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1"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1"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1"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1"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1"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1"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1"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1"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1"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1"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1"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1"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1"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1"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1"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1"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1"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1"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1"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1"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1"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1"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1"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1"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1"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1"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1"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1"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1"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1"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1"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1"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1"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1"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1"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1"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1"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1"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1"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1"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1"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1"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1"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1"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1"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1"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1"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1"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1"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1"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1"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1"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1"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1"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1"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1"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1"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1"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1"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3"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1"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1"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1"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1"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1"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1"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1"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1"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1"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1"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1"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3"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1"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1"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1"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1"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1"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1"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1"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1"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1"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1"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1"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3"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1"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1"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1"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1"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1"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1"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1"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1"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1"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1"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1"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3"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1"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1"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1"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1"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1"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1"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1"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1"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1"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1"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1"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3"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1"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1"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1"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1"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1"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1"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1"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1"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1"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1"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1"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1"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1"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1"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1"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1"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1"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1"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1"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1"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1"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1"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1"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1"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1"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1"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1"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1"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1"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1"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1"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1"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1"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1"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1"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1"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1"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1"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1"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1"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1"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1"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1"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1"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1"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1"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1"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1"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1"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1"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1"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1"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1"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1"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1"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1"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1"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1"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1"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1"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1" t="s">
        <v>489</v>
      </c>
      <c r="B50" s="282" t="s">
        <v>490</v>
      </c>
      <c r="C50" s="283" t="n">
        <v>800</v>
      </c>
      <c r="D50" s="284"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84"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84"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84"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84"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84"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84"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84"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84"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84"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84"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5"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84"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84"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84"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84"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84"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84"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84"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84"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84"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84"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84"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5"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84"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84"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84"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84"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84"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84"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84"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84"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84"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84"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84"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6"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7"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7"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7"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7"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7"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7"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7"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7"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7"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7"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7"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6"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7"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7"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7"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7"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7"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7"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7"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7"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7"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7"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7"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6"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1"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1"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1"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1"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1"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1"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1"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1"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1"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1"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1"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1"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1"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1"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1"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1"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1"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1"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1"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1"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1"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1"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1"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1"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1"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1"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1"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1"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1"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1"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1"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1"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1"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1"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1"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1"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1"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1"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1"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1"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1"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1"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1"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1"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1"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1"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1"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1"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1"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1"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1"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1"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1"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1"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1"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1"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1"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1"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1"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1"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88"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88"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88"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88"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88"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88"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88"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88"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88"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88"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88"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89"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88"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88"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88"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88"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88"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88"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88"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88"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88"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88"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88"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89"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88"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88"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88"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88"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88"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88"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88"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88"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88"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88"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88"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89"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88"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88"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88"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88"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88"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88"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88"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88"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88"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88"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88"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89"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88"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88"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88"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88"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88"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88"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88"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88"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88"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88"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88"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89"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1"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1"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1"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1"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1"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1"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1"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1"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1"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1"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1"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1"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1"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1"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1"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1"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1"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1"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1"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1"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1"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1"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1"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1"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1"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1"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1"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1"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1"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1"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1"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1"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1"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1"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1"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1"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1"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1"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1"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1"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1"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1"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1"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1"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1"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1"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1"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1"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1"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1"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1"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1"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1"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1"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1"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1"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1"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1"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1"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1"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59" t="s">
        <v>491</v>
      </c>
      <c r="B51" s="259" t="s">
        <v>339</v>
      </c>
      <c r="C51" s="263" t="n">
        <v>850</v>
      </c>
      <c r="D51" s="264"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64"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64"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64"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64"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64"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64"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64"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64"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64"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64"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0"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64"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64"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64"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64"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64"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64"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64"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64"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64"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64"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64"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0"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64"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64"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64"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64"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64"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64"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64"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64"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64"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64"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64"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1"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2"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2"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2"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2"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2"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2"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2"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2"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2"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2"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2"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1"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2"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2"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2"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2"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2"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2"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2"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2"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2"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2"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2"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1"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1"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1"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1"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1"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1"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1"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1"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1"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1"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1"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1"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1"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1"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1"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1"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1"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1"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1"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1"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1"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1"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1"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1"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1"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1"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1"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1"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1"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1"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1"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1"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1"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1"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1"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1"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1"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1"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1"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1"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1"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1"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1"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1"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1"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1"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1"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1"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1"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1"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1"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1"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1"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1"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1"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1"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1"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1"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1"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1"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1"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1"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1"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1"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1"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1"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1"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1"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1"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1"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1"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1"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3"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1"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1"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1"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1"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1"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1"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1"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1"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1"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1"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1"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3"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1"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1"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1"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1"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1"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1"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1"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1"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1"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1"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1"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3"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1"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1"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1"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1"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1"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1"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1"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1"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1"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1"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1"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3"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1"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1"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1"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1"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1"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1"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1"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1"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1"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1"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1"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3"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1"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1"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1"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1"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1"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1"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1"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1"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1"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1"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1"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1"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1"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1"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1"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1"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1"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1"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1"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1"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1"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1"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1"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1"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1"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1"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1"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1"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1"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1"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1"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1"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1"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1"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1"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1"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1"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1"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1"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1"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1"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1"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1"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1"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1"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1"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1"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1"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1"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1"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1"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1"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1"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1"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1"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1"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1"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1"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1"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1"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94" t="s">
        <v>492</v>
      </c>
      <c r="B52" s="294" t="s">
        <v>339</v>
      </c>
      <c r="C52" s="295" t="n">
        <v>900</v>
      </c>
      <c r="D52" s="296"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6"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6"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6"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6"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6"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6"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6"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6"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6"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6"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0"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6"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6"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6"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6"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6"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6"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6"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6"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6"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6"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6"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0"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6"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6"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6"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6"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6"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6"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6"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6"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6"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6"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6"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1"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7"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7"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7"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7"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7"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7"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7"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7"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7"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7"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7"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1"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7"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7"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7"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7"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7"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7"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7"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7"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7"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7"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7"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1"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1"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1"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1"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1"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1"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1"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1"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1"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1"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1"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1"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1"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1"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1"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1"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1"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1"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1"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1"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1"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1"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1"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1"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1"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1"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1"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1"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1"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1"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1"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1"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1"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1"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1"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1"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1"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1"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1"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1"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1"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1"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1"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1"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1"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1"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1"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1"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1"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1"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1"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1"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1"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1"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1"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1"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1"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1"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1"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1"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1"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98"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98"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98"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98"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98"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98"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98"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98"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98"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98"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98"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3"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98"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98"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98"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98"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98"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98"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98"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98"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98"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98"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98"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3"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98"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98"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98"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98"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98"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98"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98"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98"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98"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98"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98"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3"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98"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98"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98"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98"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98"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98"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98"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98"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98"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98"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98"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3"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98"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98"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98"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98"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98"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98"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98"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98"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98"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98"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98"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3"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1"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1"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1"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1"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1"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1"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1"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1"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1"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1"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1"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1"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1"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1"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1"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1"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1"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1"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1"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1"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1"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1"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1"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1"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1"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1"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1"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1"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1"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1"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1"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1"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1"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1"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1"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1"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1"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1"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1"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1"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1"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1"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1"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1"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1"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1"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1"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1"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1"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1"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1"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1"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1"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1"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1"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1"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1"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1"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1"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1"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59" t="s">
        <v>493</v>
      </c>
      <c r="B53" s="259" t="s">
        <v>339</v>
      </c>
      <c r="C53" s="263" t="n">
        <v>950</v>
      </c>
      <c r="D53" s="264"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64"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64"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64"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64"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64"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64"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64"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64"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64"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64"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0"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64"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64"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64"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64"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64"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64"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64"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64"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64"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64"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64"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0"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64"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64"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64"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64"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64"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64"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64"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64"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64"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64"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64"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1"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2"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2"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2"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2"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2"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2"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2"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2"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2"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2"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2"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1"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2"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2"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2"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2"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2"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2"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2"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2"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2"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2"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2"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1"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1"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1"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1"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1"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1"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1"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1"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1"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1"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1"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1"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1"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1"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1"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1"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1"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1"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1"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1"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1"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1"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1"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1"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1"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1"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1"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1"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1"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1"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1"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1"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1"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1"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1"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1"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1"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1"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1"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1"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1"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1"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1"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1"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1"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1"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1"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1"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1"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1"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1"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1"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1"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1"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1"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1"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1"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1"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1"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1"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1"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1"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1"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1"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1"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1"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1"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1"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1"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1"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1"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1"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3"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1"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1"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1"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1"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1"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1"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1"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1"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1"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1"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1"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3"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1"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1"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1"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1"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1"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1"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1"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1"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1"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1"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1"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3"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1"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1"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1"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1"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1"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1"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1"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1"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1"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1"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1"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3"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1"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1"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1"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1"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1"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1"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1"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1"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1"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1"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1"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3"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1"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1"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1"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1"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1"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1"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1"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1"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1"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1"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1"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1"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1"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1"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1"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1"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1"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1"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1"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1"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1"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1"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1"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1"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1"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1"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1"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1"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1"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1"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1"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1"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1"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1"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1"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1"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1"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1"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1"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1"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1"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1"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1"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1"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1"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1"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1"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1"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1"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1"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1"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1"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1"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1"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1"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1"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1"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1"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1"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1"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94" t="s">
        <v>494</v>
      </c>
      <c r="B54" s="294" t="s">
        <v>339</v>
      </c>
      <c r="C54" s="295" t="n">
        <v>1000</v>
      </c>
      <c r="D54" s="296"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6"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6"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6"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6"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6"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6"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6"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6"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6"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6"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0"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6"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6"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6"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6"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6"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6"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6"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6"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6"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6"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6"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0"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6"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6"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6"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6"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6"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6"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6"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6"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6"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6"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6"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1"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7"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7"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7"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7"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7"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7"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7"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7"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7"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7"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7"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1"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7"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7"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7"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7"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7"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7"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7"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7"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7"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7"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7"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1"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1"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1"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1"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1"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1"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1"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1"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1"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1"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1"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1"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1"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1"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1"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1"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1"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1"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1"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1"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1"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1"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1"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1"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1"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1"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1"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1"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1"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1"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1"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1"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1"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1"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1"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1"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1"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1"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1"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1"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1"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1"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1"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1"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1"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1"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1"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1"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1"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1"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1"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1"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1"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1"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1"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1"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1"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1"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1"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1"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1"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98"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98"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98"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98"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98"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98"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98"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98"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98"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98"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98"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3"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98"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98"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98"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98"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98"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98"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98"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98"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98"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98"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98"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3"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98"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98"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98"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98"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98"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98"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98"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98"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98"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98"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98"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3"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98"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98"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98"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98"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98"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98"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98"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98"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98"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98"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98"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3"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98"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98"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98"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98"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98"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98"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98"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98"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98"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98"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98"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3"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1"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1"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1"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1"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1"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1"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1"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1"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1"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1"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1"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1"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1"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1"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1"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1"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1"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1"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1"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1"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1"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1"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1"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1"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1"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1"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1"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1"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1"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1"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1"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1"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1"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1"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1"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1"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1"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1"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1"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1"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1"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1"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1"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1"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1"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1"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1"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1"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1"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1"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1"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1"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1"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1"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1"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1"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1"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1"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1"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1"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59" t="s">
        <v>495</v>
      </c>
      <c r="B55" s="259" t="s">
        <v>339</v>
      </c>
      <c r="C55" s="263" t="n">
        <v>1050</v>
      </c>
      <c r="D55" s="264"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64"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64"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64"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64"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64"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64"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64"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64"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64"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64"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0"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64"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64"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64"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64"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64"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64"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64"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64"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64"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64"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64"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0"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64"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64"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64"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64"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64"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64"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64"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64"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64"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64"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64"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1"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2"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2"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2"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2"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2"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2"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2"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2"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2"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2"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2"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1"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2"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2"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2"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2"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2"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2"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2"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2"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2"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2"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2"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1"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1"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1"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1"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1"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1"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1"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1"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1"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1"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1"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1"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1"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1"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1"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1"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1"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1"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1"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1"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1"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1"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1"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1"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1"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1"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1"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1"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1"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1"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1"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1"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1"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1"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1"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1"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1"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1"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1"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1"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1"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1"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1"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1"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1"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1"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1"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1"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1"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1"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1"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1"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1"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1"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1"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1"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1"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1"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1"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1"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1"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1"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1"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1"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1"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1"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1"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1"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1"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1"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1"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1"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3"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1"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1"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1"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1"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1"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1"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1"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1"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1"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1"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1"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3"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1"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1"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1"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1"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1"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1"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1"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1"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1"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1"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1"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3"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1"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1"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1"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1"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1"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1"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1"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1"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1"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1"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1"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3"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1"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1"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1"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1"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1"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1"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1"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1"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1"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1"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1"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3"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1"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1"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1"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1"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1"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1"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1"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1"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1"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1"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1"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1"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1"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1"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1"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1"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1"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1"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1"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1"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1"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1"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1"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1"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1"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1"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1"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1"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1"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1"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1"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1"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1"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1"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1"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1"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1"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1"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1"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1"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1"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1"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1"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1"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1"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1"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1"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1"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1"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1"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1"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1"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1"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1"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1"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1"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1"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1"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1"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1"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94" t="s">
        <v>496</v>
      </c>
      <c r="B56" s="294" t="s">
        <v>339</v>
      </c>
      <c r="C56" s="295" t="n">
        <v>1100</v>
      </c>
      <c r="D56" s="296"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6"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6"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6"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6"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6"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6"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6"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6"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6"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6"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0"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6"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6"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6"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6"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6"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6"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6"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6"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6"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6"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6"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0"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6"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6"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6"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6"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6"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6"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6"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6"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6"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6"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6"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1"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7"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7"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7"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7"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7"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7"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7"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7"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7"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7"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7"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1"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7"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7"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7"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7"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7"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7"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7"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7"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7"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7"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7"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1"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1"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1"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1"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1"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1"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1"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1"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1"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1"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1"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1"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1"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1"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1"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1"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1"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1"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1"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1"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1"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1"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1"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1"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1"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1"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1"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1"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1"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1"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1"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1"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1"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1"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1"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1"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1"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1"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1"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1"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1"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1"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1"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1"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1"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1"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1"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1"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1"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1"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1"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1"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1"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1"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1"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1"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1"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1"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1"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1"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1"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98"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98"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98"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98"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98"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98"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98"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98"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98"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98"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98"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3"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98"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98"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98"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98"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98"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98"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98"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98"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98"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98"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98"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3"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98"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98"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98"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98"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98"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98"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98"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98"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98"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98"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98"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3"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98"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98"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98"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98"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98"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98"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98"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98"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98"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98"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98"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3"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98"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98"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98"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98"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98"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98"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98"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98"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98"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98"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98"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3"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1"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1"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1"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1"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1"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1"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1"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1"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1"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1"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1"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1"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1"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1"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1"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1"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1"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1"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1"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1"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1"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1"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1"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1"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1"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1"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1"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1"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1"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1"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1"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1"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1"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1"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1"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1"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1"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1"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1"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1"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1"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1"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1"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1"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1"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1"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1"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1"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1"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1"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1"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1"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1"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1"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1"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1"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1"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1"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1"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1"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59" t="s">
        <v>497</v>
      </c>
      <c r="B57" s="259" t="s">
        <v>339</v>
      </c>
      <c r="C57" s="263" t="n">
        <v>1150</v>
      </c>
      <c r="D57" s="264"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64"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64"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64"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64"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64"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64"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64"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64"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64"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64"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0"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64"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64"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64"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64"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64"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64"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64"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64"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64"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64"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64"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0"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64"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64"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64"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64"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64"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64"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64"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64"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64"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64"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64"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1"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2"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2"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2"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2"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2"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2"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2"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2"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2"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2"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2"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1"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2"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2"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2"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2"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2"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2"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2"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2"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2"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2"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2"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1"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1"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1"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1"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1"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1"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1"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1"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1"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1"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1"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1"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1"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1"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1"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1"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1"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1"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1"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1"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1"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1"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1"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1"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1"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1"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1"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1"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1"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1"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1"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1"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1"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1"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1"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1"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1"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1"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1"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1"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1"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1"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1"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1"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1"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1"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1"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1"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1"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1"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1"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1"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1"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1"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1"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1"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1"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1"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1"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1"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1"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1"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1"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1"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1"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1"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1"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1"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1"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1"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1"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1"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3"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1"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1"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1"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1"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1"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1"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1"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1"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1"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1"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1"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3"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1"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1"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1"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1"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1"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1"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1"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1"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1"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1"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1"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3"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1"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1"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1"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1"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1"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1"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1"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1"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1"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1"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1"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3"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1"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1"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1"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1"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1"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1"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1"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1"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1"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1"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1"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3"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1"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1"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1"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1"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1"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1"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1"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1"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1"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1"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1"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1"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1"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1"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1"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1"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1"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1"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1"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1"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1"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1"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1"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1"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1"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1"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1"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1"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1"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1"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1"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1"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1"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1"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1"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1"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1"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1"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1"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1"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1"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1"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1"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1"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1"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1"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1"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1"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1"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1"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1"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1"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1"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1"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1"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1"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1"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1"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1"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1"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94" t="s">
        <v>498</v>
      </c>
      <c r="B58" s="294" t="s">
        <v>339</v>
      </c>
      <c r="C58" s="295" t="n">
        <v>1200</v>
      </c>
      <c r="D58" s="296"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6"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6"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6"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6"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6"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6"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6"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6"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6"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6"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0"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6"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6"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6"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6"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6"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6"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6"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6"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6"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6"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6"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0"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6"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6"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6"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6"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6"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6"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6"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6"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6"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6"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6"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1"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7"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7"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7"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7"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7"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7"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7"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7"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7"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7"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7"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1"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7"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7"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7"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7"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7"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7"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7"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7"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7"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7"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7"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1"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1"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1"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1"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1"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1"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1"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1"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1"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1"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1"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1"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1"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1"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1"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1"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1"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1"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1"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1"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1"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1"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1"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1"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1"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1"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1"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1"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1"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1"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1"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1"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1"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1"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1"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1"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1"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1"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1"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1"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1"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1"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1"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1"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1"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1"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1"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1"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1"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1"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1"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1"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1"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1"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1"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1"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1"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1"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1"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1"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1"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98"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98"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98"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98"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98"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98"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98"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98"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98"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98"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98"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3"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98"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98"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98"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98"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98"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98"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98"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98"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98"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98"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98"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3"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98"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98"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98"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98"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98"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98"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98"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98"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98"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98"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98"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3"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98"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98"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98"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98"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98"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98"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98"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98"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98"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98"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98"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3"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98"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98"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98"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98"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98"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98"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98"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98"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98"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98"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98"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3"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1"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1"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1"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1"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1"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1"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1"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1"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1"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1"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1"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1"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1"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1"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1"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1"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1"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1"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1"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1"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1"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1"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1"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1"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1"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1"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1"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1"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1"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1"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1"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1"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1"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1"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1"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1"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1"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1"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1"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1"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1"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1"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1"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1"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1"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1"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1"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1"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1"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1"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1"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1"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1"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1"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1"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1"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1"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1"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1"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1"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1" t="s">
        <v>499</v>
      </c>
      <c r="B59" s="282" t="s">
        <v>477</v>
      </c>
      <c r="C59" s="283" t="n">
        <v>1250</v>
      </c>
      <c r="D59" s="284"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84"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84"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84"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84"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84"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84"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84"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84"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84"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84"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5"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84"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84"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84"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84"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84"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84"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84"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84"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84"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84"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84"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5"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84"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84"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84"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84"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84"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84"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84"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84"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84"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84"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84"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6"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7"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7"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7"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7"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7"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7"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7"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7"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7"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7"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7"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6"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7"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7"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7"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7"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7"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7"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7"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7"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7"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7"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7"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6"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1"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1"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1"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1"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1"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1"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1"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1"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1"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1"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1"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1"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1"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1"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1"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1"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1"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1"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1"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1"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1"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1"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1"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1"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1"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1"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1"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1"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1"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1"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1"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1"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1"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1"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1"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1"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1"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1"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1"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1"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1"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1"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1"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1"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1"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1"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1"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1"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1"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1"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1"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1"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1"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1"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1"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1"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1"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1"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1"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1"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88"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88"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88"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88"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88"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88"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88"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88"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88"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88"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88"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89"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88"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88"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88"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88"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88"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88"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88"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88"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88"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88"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88"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89"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88"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88"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88"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88"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88"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88"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88"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88"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88"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88"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88"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89"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88"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88"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88"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88"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88"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88"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88"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88"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88"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88"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88"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89"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88"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88"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88"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88"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88"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88"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88"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88"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88"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88"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88"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89"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1"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1"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1"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1"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1"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1"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1"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1"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1"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1"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1"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1"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1"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1"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1"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1"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1"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1"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1"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1"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1"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1"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1"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1"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1"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1"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1"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1"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1"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1"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1"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1"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1"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1"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1"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1"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1"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1"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1"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1"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1"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1"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1"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1"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1"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1"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1"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1"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1"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1"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1"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1"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1"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1"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1"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1"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1"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1"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1"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1"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94" t="s">
        <v>500</v>
      </c>
      <c r="B60" s="294" t="s">
        <v>339</v>
      </c>
      <c r="C60" s="295" t="n">
        <v>1300</v>
      </c>
      <c r="D60" s="296"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6"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6"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6"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6"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6"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6"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6"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6"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6"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6"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0"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6"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6"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6"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6"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6"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6"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6"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6"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6"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6"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6"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0"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6"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6"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6"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6"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6"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6"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6"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6"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6"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6"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6"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1"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7"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7"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7"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7"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7"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7"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7"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7"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7"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7"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7"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1"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7"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7"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7"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7"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7"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7"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7"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7"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7"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7"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7"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1"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1"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1"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1"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1"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1"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1"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1"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1"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1"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1"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1"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1"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1"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1"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1"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1"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1"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1"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1"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1"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1"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1"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1"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1"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1"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1"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1"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1"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1"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1"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1"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1"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1"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1"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1"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1"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1"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1"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1"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1"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1"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1"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1"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1"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1"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1"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1"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1"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1"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1"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1"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1"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1"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1"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1"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1"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1"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1"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1"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1"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98"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98"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98"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98"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98"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98"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98"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98"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98"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98"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98"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3"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98"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98"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98"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98"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98"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98"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98"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98"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98"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98"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98"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3"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98"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98"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98"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98"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98"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98"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98"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98"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98"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98"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98"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3"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98"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98"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98"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98"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98"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98"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98"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98"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98"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98"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98"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3"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98"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98"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98"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98"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98"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98"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98"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98"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98"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98"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98"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3"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1"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1"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1"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1"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1"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1"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1"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1"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1"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1"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1"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1"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1"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1"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1"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1"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1"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1"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1"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1"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1"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1"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1"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1"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1"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1"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1"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1"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1"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1"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1"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1"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1"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1"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1"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1"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1"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1"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1"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1"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1"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1"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1"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1"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1"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1"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1"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1"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1"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1"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1"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1"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1"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1"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1"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1"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1"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1"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1"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1"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59" t="s">
        <v>501</v>
      </c>
      <c r="B61" s="259" t="s">
        <v>339</v>
      </c>
      <c r="C61" s="263" t="n">
        <v>1350</v>
      </c>
      <c r="D61" s="264"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64"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64"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64"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64"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64"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64"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64"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64"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64"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64"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0"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64"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64"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64"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64"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64"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64"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64"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64"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64"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64"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64"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0"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64"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64"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64"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64"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64"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64"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64"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64"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64"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64"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64"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1"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2"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2"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2"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2"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2"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2"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2"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2"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2"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2"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2"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1"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2"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2"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2"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2"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2"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2"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2"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2"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2"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2"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2"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1"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1"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1"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1"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1"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1"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1"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1"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1"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1"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1"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1"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1"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1"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1"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1"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1"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1"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1"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1"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1"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1"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1"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1"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1"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1"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1"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1"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1"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1"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1"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1"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1"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1"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1"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1"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1"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1"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1"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1"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1"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1"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1"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1"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1"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1"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1"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1"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1"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1"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1"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1"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1"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1"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1"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1"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1"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1"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1"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1"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1"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1"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1"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1"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1"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1"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1"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1"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1"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1"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1"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1"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3"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1"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1"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1"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1"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1"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1"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1"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1"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1"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1"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1"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3"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1"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1"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1"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1"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1"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1"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1"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1"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1"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1"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1"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3"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1"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1"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1"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1"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1"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1"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1"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1"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1"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1"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1"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3"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1"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1"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1"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1"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1"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1"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1"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1"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1"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1"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1"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3"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1"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1"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1"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1"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1"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1"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1"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1"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1"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1"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1"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1"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1"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1"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1"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1"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1"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1"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1"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1"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1"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1"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1"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1"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1"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1"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1"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1"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1"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1"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1"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1"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1"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1"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1"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1"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1"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1"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1"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1"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1"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1"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1"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1"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1"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1"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1"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1"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1"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1"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1"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1"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1"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1"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1"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1"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1"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1"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1"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1"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94" t="s">
        <v>502</v>
      </c>
      <c r="B62" s="294" t="s">
        <v>339</v>
      </c>
      <c r="C62" s="295" t="n">
        <v>1400</v>
      </c>
      <c r="D62" s="296"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6"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6"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6"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6"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6"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6"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6"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6"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6"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6"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0"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6"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6"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6"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6"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6"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6"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6"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6"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6"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6"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6"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0"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6"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6"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6"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6"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6"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6"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6"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6"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6"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6"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6"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1"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7"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7"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7"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7"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7"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7"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7"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7"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7"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7"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7"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1"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7"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7"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7"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7"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7"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7"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7"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7"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7"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7"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7"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1"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1"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1"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1"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1"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1"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1"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1"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1"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1"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1"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1"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1"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1"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1"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1"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1"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1"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1"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1"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1"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1"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1"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1"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1"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1"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1"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1"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1"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1"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1"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1"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1"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1"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1"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1"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1"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1"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1"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1"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1"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1"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1"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1"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1"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1"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1"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1"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1"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1"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1"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1"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1"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1"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1"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1"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1"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1"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1"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1"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1"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98"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98"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98"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98"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98"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98"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98"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98"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98"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98"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98"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3"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98"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98"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98"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98"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98"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98"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98"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98"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98"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98"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98"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3"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98"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98"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98"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98"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98"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98"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98"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98"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98"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98"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98"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3"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98"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98"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98"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98"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98"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98"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98"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98"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98"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98"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98"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3"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98"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98"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98"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98"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98"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98"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98"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98"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98"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98"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98"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3"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1"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1"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1"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1"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1"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1"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1"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1"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1"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1"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1"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1"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1"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1"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1"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1"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1"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1"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1"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1"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1"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1"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1"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1"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1"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1"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1"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1"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1"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1"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1"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1"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1"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1"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1"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1"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1"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1"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1"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1"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1"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1"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1"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1"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1"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1"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1"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1"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1"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1"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1"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1"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1"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1"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1"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1"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1"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1"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1"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1"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59" t="s">
        <v>503</v>
      </c>
      <c r="B63" s="259" t="s">
        <v>339</v>
      </c>
      <c r="C63" s="263" t="n">
        <v>1450</v>
      </c>
      <c r="D63" s="264"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64"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64"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64"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64"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64"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64"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64"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64"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64"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64"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0"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64"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64"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64"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64"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64"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64"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64"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64"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64"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64"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64"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0"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64"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64"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64"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64"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64"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64"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64"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64"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64"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64"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64"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1"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2"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2"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2"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2"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2"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2"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2"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2"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2"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2"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2"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1"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2"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2"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2"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2"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2"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2"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2"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2"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2"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2"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2"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1"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1"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1"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1"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1"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1"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1"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1"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1"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1"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1"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1"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1"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1"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1"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1"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1"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1"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1"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1"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1"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1"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1"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1"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1"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1"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1"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1"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1"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1"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1"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1"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1"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1"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1"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1"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1"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1"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1"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1"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1"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1"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1"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1"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1"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1"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1"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1"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1"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1"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1"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1"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1"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1"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1"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1"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1"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1"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1"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1"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1"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1"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1"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1"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1"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1"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1"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1"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1"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1"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1"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1"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3"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1"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1"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1"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1"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1"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1"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1"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1"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1"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1"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1"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3"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1"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1"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1"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1"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1"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1"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1"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1"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1"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1"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1"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3"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1"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1"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1"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1"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1"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1"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1"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1"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1"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1"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1"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3"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1"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1"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1"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1"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1"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1"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1"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1"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1"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1"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1"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3"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1"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1"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1"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1"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1"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1"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1"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1"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1"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1"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1"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1"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1"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1"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1"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1"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1"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1"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1"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1"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1"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1"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1"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1"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1"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1"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1"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1"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1"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1"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1"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1"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1"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1"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1"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1"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1"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1"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1"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1"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1"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1"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1"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1"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1"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1"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1"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1"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1"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1"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1"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1"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1"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1"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1"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1"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1"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1"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1"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1"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94" t="s">
        <v>504</v>
      </c>
      <c r="B64" s="294" t="s">
        <v>339</v>
      </c>
      <c r="C64" s="295" t="n">
        <v>1500</v>
      </c>
      <c r="D64" s="296"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6"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6"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6"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6"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6"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6"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6"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6"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6"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6"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0"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6"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6"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6"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6"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6"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6"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6"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6"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6"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6"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6"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0"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6"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6"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6"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6"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6"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6"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6"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6"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6"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6"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6"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1"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7"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7"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7"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7"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7"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7"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7"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7"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7"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7"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7"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1"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7"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7"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7"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7"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7"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7"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7"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7"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7"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7"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7"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1"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1"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1"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1"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1"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1"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1"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1"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1"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1"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1"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1"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1"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1"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1"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1"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1"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1"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1"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1"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1"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1"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1"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1"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1"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1"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1"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1"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1"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1"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1"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1"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1"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1"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1"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1"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1"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1"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1"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1"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1"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1"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1"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1"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1"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1"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1"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1"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1"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1"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1"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1"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1"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1"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1"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1"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1"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1"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1"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1"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1"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98"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98"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98"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98"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98"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98"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98"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98"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98"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98"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98"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3"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98"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98"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98"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98"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98"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98"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98"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98"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98"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98"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98"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3"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98"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98"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98"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98"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98"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98"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98"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98"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98"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98"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98"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3"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98"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98"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98"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98"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98"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98"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98"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98"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98"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98"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98"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3"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98"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98"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98"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98"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98"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98"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98"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98"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98"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98"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98"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3"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1"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1"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1"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1"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1"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1"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1"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1"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1"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1"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1"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1"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1"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1"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1"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1"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1"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1"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1"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1"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1"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1"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1"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1"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1"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1"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1"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1"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1"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1"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1"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1"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1"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1"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1"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1"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1"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1"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1"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1"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1"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1"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1"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1"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1"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1"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1"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1"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1"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1"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1"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1"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1"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1"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1"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1"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1"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1"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1"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1"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59" t="s">
        <v>505</v>
      </c>
      <c r="B65" s="259" t="s">
        <v>339</v>
      </c>
      <c r="C65" s="263" t="n">
        <v>1550</v>
      </c>
      <c r="D65" s="264"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64"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64"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64"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64"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64"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64"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64"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64"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64"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64"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0"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64"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64"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64"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64"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64"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64"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64"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64"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64"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64"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64"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0"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64"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64"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64"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64"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64"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64"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64"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64"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64"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64"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64"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1"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2"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2"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2"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2"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2"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2"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2"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2"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2"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2"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2"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1"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2"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2"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2"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2"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2"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2"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2"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2"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2"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2"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2"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1"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1"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1"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1"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1"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1"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1"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1"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1"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1"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1"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1"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1"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1"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1"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1"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1"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1"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1"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1"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1"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1"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1"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1"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1"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1"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1"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1"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1"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1"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1"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1"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1"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1"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1"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1"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1"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1"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1"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1"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1"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1"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1"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1"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1"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1"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1"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1"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1"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1"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1"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1"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1"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1"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1"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1"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1"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1"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1"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1"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1"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1"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1"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1"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1"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1"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1"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1"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1"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1"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1"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1"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3"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1"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1"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1"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1"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1"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1"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1"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1"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1"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1"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1"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3"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1"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1"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1"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1"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1"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1"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1"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1"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1"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1"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1"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3"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1"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1"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1"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1"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1"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1"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1"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1"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1"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1"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1"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3"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1"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1"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1"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1"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1"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1"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1"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1"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1"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1"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1"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3"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1"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1"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1"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1"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1"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1"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1"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1"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1"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1"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1"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1"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1"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1"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1"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1"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1"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1"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1"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1"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1"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1"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1"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1"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1"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1"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1"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1"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1"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1"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1"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1"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1"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1"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1"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1"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1"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1"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1"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1"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1"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1"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1"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1"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1"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1"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1"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1"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1"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1"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1"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1"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1"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1"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1"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1"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1"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1"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1"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1"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94" t="s">
        <v>506</v>
      </c>
      <c r="B66" s="294" t="s">
        <v>339</v>
      </c>
      <c r="C66" s="295" t="n">
        <v>1600</v>
      </c>
      <c r="D66" s="296"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6"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6"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6"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6"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6"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6"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6"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6"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6"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6"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0"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6"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6"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6"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6"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6"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6"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6"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6"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6"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6"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6"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0"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6"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6"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6"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6"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6"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6"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6"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6"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6"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6"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6"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1"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7"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7"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7"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7"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7"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7"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7"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7"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7"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7"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7"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1"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7"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7"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7"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7"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7"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7"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7"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7"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7"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7"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7"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1"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1"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1"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1"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1"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1"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1"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1"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1"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1"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1"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1"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1"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1"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1"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1"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1"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1"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1"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1"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1"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1"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1"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1"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1"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1"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1"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1"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1"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1"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1"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1"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1"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1"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1"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1"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1"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1"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1"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1"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1"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1"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1"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1"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1"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1"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1"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1"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1"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1"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1"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1"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1"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1"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1"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1"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1"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1"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1"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1"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1"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98"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98"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98"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98"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98"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98"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98"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98"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98"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98"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98"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3"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98"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98"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98"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98"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98"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98"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98"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98"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98"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98"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98"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3"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98"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98"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98"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98"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98"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98"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98"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98"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98"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98"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98"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3"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98"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98"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98"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98"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98"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98"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98"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98"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98"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98"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98"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3"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98"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98"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98"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98"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98"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98"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98"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98"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98"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98"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98"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3"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1"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1"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1"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1"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1"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1"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1"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1"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1"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1"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1"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1"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1"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1"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1"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1"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1"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1"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1"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1"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1"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1"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1"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1"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1"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1"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1"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1"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1"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1"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1"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1"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1"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1"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1"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1"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1"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1"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1"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1"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1"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1"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1"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1"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1"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1"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1"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1"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1"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1"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1"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1"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1"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1"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1"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1"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1"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1"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1"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1"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59" t="s">
        <v>507</v>
      </c>
      <c r="B67" s="259" t="s">
        <v>339</v>
      </c>
      <c r="C67" s="263" t="n">
        <v>1650</v>
      </c>
      <c r="D67" s="264"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64"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64"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64"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64"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64"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64"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64"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64"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64"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64"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0"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64"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64"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64"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64"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64"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64"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64"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64"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64"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64"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64"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0"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64"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64"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64"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64"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64"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64"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64"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64"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64"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64"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64"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1"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2"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2"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2"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2"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2"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2"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2"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2"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2"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2"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2"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1"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2"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2"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2"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2"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2"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2"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2"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2"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2"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2"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2"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1"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1"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1"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1"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1"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1"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1"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1"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1"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1"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1"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1"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1"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1"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1"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1"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1"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1"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1"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1"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1"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1"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1"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1"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1"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1"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1"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1"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1"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1"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1"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1"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1"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1"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1"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1"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1"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1"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1"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1"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1"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1"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1"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1"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1"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1"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1"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1"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1"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1"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1"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1"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1"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1"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1"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1"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1"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1"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1"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1"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1"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1"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1"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1"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1"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1"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1"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1"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1"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1"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1"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1"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3"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1"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1"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1"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1"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1"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1"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1"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1"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1"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1"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1"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3"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1"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1"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1"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1"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1"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1"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1"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1"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1"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1"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1"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3"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1"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1"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1"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1"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1"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1"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1"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1"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1"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1"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1"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3"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1"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1"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1"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1"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1"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1"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1"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1"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1"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1"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1"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3"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1"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1"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1"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1"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1"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1"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1"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1"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1"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1"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1"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1"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1"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1"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1"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1"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1"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1"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1"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1"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1"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1"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1"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1"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1"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1"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1"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1"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1"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1"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1"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1"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1"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1"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1"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1"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1"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1"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1"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1"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1"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1"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1"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1"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1"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1"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1"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1"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1"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1"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1"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1"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1"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1"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1"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1"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1"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1"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1"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1"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94" t="s">
        <v>508</v>
      </c>
      <c r="B68" s="294" t="s">
        <v>339</v>
      </c>
      <c r="C68" s="295" t="n">
        <v>1700</v>
      </c>
      <c r="D68" s="296"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6"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6"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6"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6"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6"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6"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6"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6"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6"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6"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0"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6"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6"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6"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6"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6"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6"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6"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6"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6"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6"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6"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0"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6"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6"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6"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6"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6"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6"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6"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6"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6"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6"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6"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1"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7"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7"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7"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7"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7"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7"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7"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7"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7"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7"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7"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1"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7"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7"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7"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7"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7"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7"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7"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7"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7"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7"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7"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1"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1"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1"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1"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1"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1"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1"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1"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1"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1"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1"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1"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1"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1"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1"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1"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1"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1"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1"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1"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1"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1"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1"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1"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1"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1"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1"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1"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1"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1"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1"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1"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1"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1"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1"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1"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1"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1"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1"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1"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1"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1"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1"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1"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1"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1"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1"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1"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1"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1"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1"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1"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1"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1"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1"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1"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1"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1"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1"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1"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1"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98"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98"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98"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98"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98"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98"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98"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98"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98"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98"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98"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3"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98"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98"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98"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98"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98"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98"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98"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98"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98"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98"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98"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3"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98"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98"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98"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98"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98"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98"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98"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98"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98"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98"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98"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3"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98"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98"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98"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98"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98"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98"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98"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98"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98"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98"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98"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3"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98"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98"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98"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98"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98"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98"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98"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98"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98"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98"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98"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3"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1"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1"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1"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1"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1"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1"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1"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1"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1"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1"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1"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1"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1"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1"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1"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1"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1"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1"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1"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1"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1"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1"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1"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1"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1"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1"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1"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1"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1"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1"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1"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1"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1"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1"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1"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1"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1"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1"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1"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1"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1"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1"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1"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1"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1"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1"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1"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1"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1"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1"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1"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1"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1"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1"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1"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1"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1"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1"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1"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1"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59" t="s">
        <v>509</v>
      </c>
      <c r="B69" s="259" t="s">
        <v>339</v>
      </c>
      <c r="C69" s="263" t="n">
        <v>1750</v>
      </c>
      <c r="D69" s="264"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64"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64"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64"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64"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64"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64"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64"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64"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64"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64"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0"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64"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64"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64"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64"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64"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64"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64"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64"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64"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64"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64"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0"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64"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64"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64"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64"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64"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64"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64"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64"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64"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64"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64"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1"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2"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2"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2"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2"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2"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2"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2"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2"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2"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2"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2"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1"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2"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2"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2"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2"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2"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2"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2"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2"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2"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2"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2"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1"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1"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1"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1"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1"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1"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1"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1"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1"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1"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1"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1"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1"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1"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1"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1"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1"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1"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1"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1"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1"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1"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1"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1"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1"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1"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1"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1"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1"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1"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1"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1"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1"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1"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1"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1"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1"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1"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1"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1"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1"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1"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1"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1"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1"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1"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1"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1"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1"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1"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1"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1"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1"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1"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1"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1"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1"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1"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1"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1"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1"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1"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1"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1"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1"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1"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1"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1"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1"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1"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1"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1"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3"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1"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1"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1"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1"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1"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1"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1"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1"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1"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1"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1"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3"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1"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1"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1"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1"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1"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1"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1"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1"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1"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1"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1"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3"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1"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1"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1"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1"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1"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1"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1"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1"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1"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1"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1"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3"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1"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1"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1"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1"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1"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1"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1"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1"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1"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1"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1"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3"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1"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1"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1"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1"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1"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1"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1"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1"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1"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1"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1"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1"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1"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1"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1"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1"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1"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1"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1"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1"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1"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1"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1"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1"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1"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1"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1"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1"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1"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1"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1"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1"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1"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1"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1"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1"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1"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1"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1"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1"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1"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1"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1"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1"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1"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1"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1"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1"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1"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1"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1"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1"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1"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1"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1"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1"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1"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1"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1"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1"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1" t="s">
        <v>510</v>
      </c>
      <c r="B70" s="282" t="s">
        <v>478</v>
      </c>
      <c r="C70" s="283" t="n">
        <v>1800</v>
      </c>
      <c r="D70" s="284"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84"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84"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84"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84"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84"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84"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84"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84"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84"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84"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5"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84"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84"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84"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84"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84"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84"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84"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84"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84"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84"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84"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5"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84"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84"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84"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84"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84"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84"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84"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84"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84"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84"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84"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6"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7"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7"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7"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7"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7"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7"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7"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7"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7"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7"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7"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6"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7"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7"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7"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7"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7"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7"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7"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7"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7"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7"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7"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6"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1"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1"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1"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1"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1"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1"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1"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1"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1"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1"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1"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1"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1"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1"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1"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1"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1"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1"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1"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1"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1"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1"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1"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1"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1"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1"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1"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1"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1"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1"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1"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1"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1"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1"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1"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1"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1"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1"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1"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1"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1"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1"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1"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1"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1"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1"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1"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1"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1"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1"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1"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1"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1"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1"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1"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1"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1"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1"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1"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1"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88"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88"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88"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88"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88"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88"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88"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88"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88"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88"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88"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89"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88"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88"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88"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88"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88"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88"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88"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88"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88"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88"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88"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89"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88"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88"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88"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88"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88"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88"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88"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88"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88"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88"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88"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89"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88"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88"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88"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88"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88"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88"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88"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88"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88"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88"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88"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89"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88"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88"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88"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88"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88"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88"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88"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88"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88"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88"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88"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89"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1"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1"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1"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1"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1"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1"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1"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1"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1"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1"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1"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1"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1"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1"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1"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1"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1"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1"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1"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1"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1"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1"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1"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1"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1"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1"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1"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1"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1"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1"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1"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1"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1"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1"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1"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1"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1"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1"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1"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1"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1"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1"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1"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1"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1"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1"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1"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1"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1"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1"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1"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1"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1"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1"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1"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1"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1"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1"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1"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1"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59" t="s">
        <v>511</v>
      </c>
      <c r="B71" s="259" t="s">
        <v>339</v>
      </c>
      <c r="C71" s="263" t="n">
        <v>1850</v>
      </c>
      <c r="D71" s="264"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64"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64"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64"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64"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64"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64"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64"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64"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64"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64"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0"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64"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64"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64"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64"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64"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64"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64"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64"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64"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64"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64"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0"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64"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64"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64"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64"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64"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64"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64"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64"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64"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64"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64"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1"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2"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2"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2"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2"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2"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2"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2"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2"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2"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2"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2"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1"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2"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2"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2"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2"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2"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2"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2"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2"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2"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2"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2"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1"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1"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1"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1"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1"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1"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1"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1"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1"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1"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1"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1"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1"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1"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1"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1"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1"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1"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1"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1"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1"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1"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1"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1"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1"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1"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1"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1"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1"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1"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1"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1"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1"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1"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1"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1"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1"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1"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1"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1"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1"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1"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1"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1"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1"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1"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1"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1"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1"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1"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1"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1"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1"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1"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1"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1"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1"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1"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1"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1"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1"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1"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1"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1"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1"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1"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1"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1"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1"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1"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1"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1"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3"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1"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1"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1"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1"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1"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1"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1"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1"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1"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1"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1"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3"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1"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1"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1"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1"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1"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1"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1"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1"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1"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1"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1"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3"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1"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1"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1"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1"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1"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1"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1"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1"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1"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1"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1"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3"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1"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1"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1"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1"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1"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1"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1"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1"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1"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1"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1"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3"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1"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1"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1"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1"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1"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1"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1"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1"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1"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1"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1"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1"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1"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1"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1"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1"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1"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1"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1"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1"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1"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1"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1"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1"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1"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1"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1"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1"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1"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1"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1"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1"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1"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1"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1"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1"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1"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1"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1"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1"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1"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1"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1"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1"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1"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1"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1"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1"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1"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1"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1"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1"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1"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1"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1"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1"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1"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1"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1"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1"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94" t="s">
        <v>512</v>
      </c>
      <c r="B72" s="294" t="s">
        <v>339</v>
      </c>
      <c r="C72" s="295" t="n">
        <v>1900</v>
      </c>
      <c r="D72" s="296"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6"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6"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6"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6"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6"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6"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6"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6"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6"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6"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0"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6"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6"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6"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6"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6"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6"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6"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6"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6"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6"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6"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0"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6"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6"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6"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6"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6"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6"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6"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6"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6"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6"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6"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1"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7"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7"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7"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7"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7"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7"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7"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7"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7"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7"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7"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1"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7"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7"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7"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7"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7"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7"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7"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7"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7"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7"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7"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1"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1"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1"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1"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1"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1"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1"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1"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1"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1"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1"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1"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1"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1"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1"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1"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1"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1"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1"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1"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1"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1"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1"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1"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1"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1"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1"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1"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1"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1"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1"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1"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1"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1"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1"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1"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1"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1"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1"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1"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1"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1"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1"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1"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1"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1"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1"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1"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1"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1"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1"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1"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1"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1"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1"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1"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1"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1"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1"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1"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1"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98"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98"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98"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98"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98"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98"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98"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98"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98"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98"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98"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3"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98"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98"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98"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98"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98"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98"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98"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98"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98"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98"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98"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3"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98"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98"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98"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98"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98"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98"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98"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98"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98"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98"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98"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3"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98"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98"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98"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98"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98"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98"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98"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98"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98"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98"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98"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3"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98"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98"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98"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98"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98"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98"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98"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98"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98"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98"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98"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3"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1"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1"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1"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1"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1"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1"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1"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1"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1"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1"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1"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1"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1"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1"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1"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1"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1"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1"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1"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1"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1"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1"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1"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1"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1"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1"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1"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1"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1"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1"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1"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1"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1"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1"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1"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1"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1"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1"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1"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1"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1"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1"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1"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1"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1"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1"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1"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1"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1"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1"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1"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1"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1"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1"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1"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1"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1"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1"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1"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1"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59" t="s">
        <v>513</v>
      </c>
      <c r="B73" s="259" t="s">
        <v>339</v>
      </c>
      <c r="C73" s="263" t="n">
        <v>1950</v>
      </c>
      <c r="D73" s="264"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64"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64"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64"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64"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64"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64"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64"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64"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64"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64"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0"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64"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64"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64"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64"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64"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64"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64"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64"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64"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64"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64"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0"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64"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64"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64"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64"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64"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64"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64"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64"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64"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64"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64"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1"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2"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2"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2"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2"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2"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2"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2"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2"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2"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2"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2"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1"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2"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2"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2"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2"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2"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2"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2"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2"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2"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2"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2"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1"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1"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1"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1"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1"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1"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1"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1"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1"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1"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1"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1"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1"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1"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1"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1"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1"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1"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1"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1"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1"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1"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1"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1"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1"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1"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1"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1"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1"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1"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1"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1"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1"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1"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1"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1"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1"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1"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1"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1"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1"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1"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1"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1"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1"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1"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1"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1"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1"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1"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1"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1"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1"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1"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1"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1"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1"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1"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1"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1"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1"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1"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1"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1"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1"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1"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1"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1"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1"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1"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1"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1"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3"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1"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1"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1"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1"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1"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1"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1"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1"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1"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1"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1"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3"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1"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1"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1"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1"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1"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1"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1"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1"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1"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1"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1"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3"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1"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1"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1"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1"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1"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1"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1"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1"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1"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1"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1"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3"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1"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1"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1"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1"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1"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1"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1"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1"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1"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1"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1"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3"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1"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1"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1"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1"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1"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1"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1"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1"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1"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1"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1"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1"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1"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1"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1"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1"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1"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1"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1"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1"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1"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1"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1"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1"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1"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1"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1"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1"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1"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1"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1"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1"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1"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1"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1"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1"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1"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1"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1"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1"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1"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1"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1"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1"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1"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1"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1"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1"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1"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1"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1"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1"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1"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1"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1"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1"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1"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1"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1"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1"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94" t="s">
        <v>514</v>
      </c>
      <c r="B74" s="294" t="s">
        <v>339</v>
      </c>
      <c r="C74" s="295" t="n">
        <v>2000</v>
      </c>
      <c r="D74" s="296"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6"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6"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6"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6"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6"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6"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6"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6"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6"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6"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0"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6"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6"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6"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6"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6"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6"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6"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6"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6"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6"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6"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0"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6"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6"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6"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6"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6"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6"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6"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6"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6"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6"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6"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1"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7"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7"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7"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7"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7"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7"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7"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7"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7"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7"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7"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1"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7"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7"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7"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7"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7"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7"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7"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7"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7"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7"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7"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1"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1"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1"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1"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1"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1"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1"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1"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1"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1"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1"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1"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1"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1"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1"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1"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1"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1"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1"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1"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1"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1"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1"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1"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1"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1"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1"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1"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1"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1"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1"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1"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1"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1"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1"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1"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1"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1"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1"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1"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1"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1"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1"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1"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1"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1"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1"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1"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1"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1"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1"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1"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1"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1"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1"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1"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1"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1"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1"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1"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1"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98"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98"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98"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98"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98"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98"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98"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98"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98"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98"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98"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3"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98"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98"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98"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98"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98"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98"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98"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98"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98"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98"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98"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3"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98"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98"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98"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98"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98"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98"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98"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98"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98"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98"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98"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3"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98"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98"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98"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98"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98"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98"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98"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98"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98"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98"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98"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3"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98"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98"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98"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98"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98"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98"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98"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98"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98"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98"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98"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3"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1"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1"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1"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1"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1"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1"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1"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1"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1"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1"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1"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1"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1"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1"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1"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1"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1"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1"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1"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1"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1"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1"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1"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1"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1"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1"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1"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1"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1"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1"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1"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1"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1"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1"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1"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1"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1"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1"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1"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1"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1"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1"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1"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1"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1"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1"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1"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1"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1"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1"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1"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1"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1"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1"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1"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1"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1"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1"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1"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1"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59" t="s">
        <v>515</v>
      </c>
      <c r="B75" s="259" t="s">
        <v>339</v>
      </c>
      <c r="C75" s="263" t="n">
        <v>2050</v>
      </c>
      <c r="D75" s="264"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64"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64"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64"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64"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64"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64"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64"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64"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64"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64"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0"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64"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64"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64"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64"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64"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64"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64"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64"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64"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64"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64"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0"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64"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64"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64"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64"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64"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64"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64"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64"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64"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64"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64"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1"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2"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2"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2"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2"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2"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2"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2"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2"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2"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2"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2"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1"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2"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2"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2"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2"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2"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2"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2"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2"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2"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2"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2"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1"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1"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1"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1"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1"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1"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1"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1"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1"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1"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1"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1"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1"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1"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1"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1"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1"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1"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1"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1"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1"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1"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1"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1"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1"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1"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1"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1"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1"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1"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1"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1"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1"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1"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1"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1"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1"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1"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1"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1"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1"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1"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1"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1"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1"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1"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1"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1"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1"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1"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1"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1"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1"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1"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1"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1"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1"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1"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1"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1"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1"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1"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1"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1"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1"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1"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1"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1"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1"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1"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1"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1"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3"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1"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1"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1"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1"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1"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1"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1"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1"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1"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1"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1"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3"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1"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1"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1"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1"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1"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1"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1"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1"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1"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1"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1"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3"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1"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1"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1"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1"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1"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1"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1"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1"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1"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1"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1"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3"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1"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1"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1"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1"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1"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1"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1"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1"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1"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1"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1"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3"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1"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1"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1"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1"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1"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1"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1"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1"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1"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1"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1"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1"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1"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1"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1"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1"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1"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1"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1"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1"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1"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1"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1"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1"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1"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1"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1"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1"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1"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1"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1"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1"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1"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1"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1"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1"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1"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1"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1"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1"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1"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1"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1"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1"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1"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1"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1"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1"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1"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1"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1"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1"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1"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1"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1"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1"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1"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1"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1"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1"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94" t="s">
        <v>516</v>
      </c>
      <c r="B76" s="294" t="s">
        <v>339</v>
      </c>
      <c r="C76" s="295" t="n">
        <v>2100</v>
      </c>
      <c r="D76" s="296"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6"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6"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6"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6"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6"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6"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6"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6"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6"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6"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0"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6"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6"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6"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6"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6"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6"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6"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6"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6"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6"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6"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0"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6"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6"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6"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6"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6"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6"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6"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6"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6"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6"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6"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1"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7"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7"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7"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7"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7"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7"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7"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7"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7"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7"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7"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1"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7"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7"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7"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7"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7"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7"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7"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7"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7"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7"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7"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1"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1"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1"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1"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1"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1"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1"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1"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1"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1"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1"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1"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1"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1"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1"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1"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1"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1"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1"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1"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1"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1"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1"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1"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1"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1"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1"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1"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1"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1"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1"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1"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1"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1"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1"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1"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1"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1"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1"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1"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1"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1"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1"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1"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1"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1"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1"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1"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1"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1"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1"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1"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1"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1"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1"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1"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1"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1"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1"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1"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1"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98"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98"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98"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98"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98"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98"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98"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98"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98"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98"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98"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3"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98"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98"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98"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98"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98"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98"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98"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98"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98"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98"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98"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3"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98"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98"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98"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98"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98"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98"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98"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98"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98"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98"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98"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3"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98"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98"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98"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98"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98"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98"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98"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98"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98"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98"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98"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3"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98"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98"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98"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98"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98"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98"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98"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98"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98"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98"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98"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3"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1"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1"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1"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1"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1"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1"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1"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1"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1"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1"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1"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1"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1"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1"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1"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1"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1"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1"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1"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1"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1"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1"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1"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1"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1"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1"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1"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1"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1"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1"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1"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1"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1"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1"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1"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1"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1"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1"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1"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1"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1"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1"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1"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1"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1"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1"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1"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1"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1"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1"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1"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1"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1"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1"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1"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1"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1"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1"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1"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1"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59" t="s">
        <v>517</v>
      </c>
      <c r="B77" s="259" t="s">
        <v>339</v>
      </c>
      <c r="C77" s="263" t="n">
        <v>2150</v>
      </c>
      <c r="D77" s="264"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64"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64"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64"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64"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64"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64"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64"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64"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64"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64"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0"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64"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64"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64"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64"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64"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64"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64"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64"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64"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64"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64"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0"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64"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64"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64"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64"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64"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64"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64"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64"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64"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64"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64"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1"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2"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2"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2"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2"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2"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2"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2"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2"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2"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2"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2"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1"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2"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2"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2"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2"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2"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2"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2"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2"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2"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2"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2"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1"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1"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1"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1"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1"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1"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1"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1"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1"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1"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1"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1"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1"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1"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1"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1"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1"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1"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1"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1"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1"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1"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1"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1"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1"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1"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1"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1"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1"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1"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1"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1"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1"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1"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1"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1"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1"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1"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1"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1"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1"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1"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1"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1"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1"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1"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1"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1"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1"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1"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1"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1"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1"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1"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1"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1"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1"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1"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1"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1"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1"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1"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1"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1"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1"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1"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1"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1"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1"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1"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1"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1"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3"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1"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1"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1"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1"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1"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1"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1"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1"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1"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1"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1"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3"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1"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1"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1"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1"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1"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1"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1"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1"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1"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1"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1"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3"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1"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1"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1"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1"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1"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1"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1"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1"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1"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1"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1"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3"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1"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1"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1"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1"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1"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1"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1"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1"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1"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1"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1"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3"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1"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1"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1"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1"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1"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1"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1"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1"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1"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1"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1"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1"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1"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1"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1"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1"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1"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1"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1"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1"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1"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1"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1"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1"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1"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1"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1"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1"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1"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1"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1"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1"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1"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1"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1"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1"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1"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1"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1"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1"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1"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1"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1"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1"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1"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1"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1"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1"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1"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1"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1"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1"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1"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1"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1"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1"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1"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1"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1"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1"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94" t="s">
        <v>518</v>
      </c>
      <c r="B78" s="294" t="s">
        <v>339</v>
      </c>
      <c r="C78" s="295" t="n">
        <v>2200</v>
      </c>
      <c r="D78" s="296"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6"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6"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6"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6"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6"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6"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6"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6"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6"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6"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0"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6"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6"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6"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6"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6"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6"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6"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6"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6"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6"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6"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0"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6"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6"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6"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6"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6"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6"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6"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6"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6"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6"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6"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1"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7"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7"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7"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7"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7"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7"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7"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7"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7"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7"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7"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1"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7"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7"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7"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7"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7"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7"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7"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7"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7"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7"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7"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1"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1"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1"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1"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1"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1"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1"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1"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1"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1"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1"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1"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1"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1"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1"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1"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1"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1"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1"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1"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1"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1"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1"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1"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1"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1"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1"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1"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1"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1"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1"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1"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1"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1"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1"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1"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1"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1"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1"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1"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1"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1"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1"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1"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1"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1"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1"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1"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1"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1"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1"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1"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1"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1"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1"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1"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1"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1"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1"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1"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1"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98"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98"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98"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98"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98"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98"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98"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98"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98"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98"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98"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3"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98"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98"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98"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98"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98"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98"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98"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98"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98"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98"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98"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3"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98"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98"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98"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98"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98"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98"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98"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98"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98"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98"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98"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3"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98"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98"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98"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98"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98"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98"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98"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98"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98"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98"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98"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3"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98"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98"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98"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98"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98"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98"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98"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98"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98"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98"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98"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3"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1"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1"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1"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1"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1"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1"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1"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1"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1"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1"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1"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1"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1"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1"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1"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1"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1"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1"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1"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1"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1"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1"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1"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1"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1"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1"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1"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1"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1"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1"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1"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1"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1"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1"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1"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1"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1"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1"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1"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1"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1"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1"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1"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1"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1"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1"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1"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1"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1"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1"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1"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1"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1"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1"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1"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1"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1"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1"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1"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1"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59" t="s">
        <v>519</v>
      </c>
      <c r="B79" s="259" t="s">
        <v>339</v>
      </c>
      <c r="C79" s="263" t="n">
        <v>2250</v>
      </c>
      <c r="D79" s="264"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64"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64"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64"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64"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64"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64"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64"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64"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64"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64"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0"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64"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64"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64"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64"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64"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64"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64"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64"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64"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64"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64"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0"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64"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64"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64"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64"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64"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64"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64"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64"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64"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64"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64"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1"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2"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2"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2"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2"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2"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2"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2"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2"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2"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2"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2"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1"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2"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2"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2"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2"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2"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2"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2"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2"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2"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2"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2"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1"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1"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1"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1"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1"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1"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1"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1"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1"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1"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1"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1"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1"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1"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1"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1"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1"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1"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1"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1"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1"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1"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1"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1"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1"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1"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1"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1"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1"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1"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1"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1"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1"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1"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1"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1"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1"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1"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1"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1"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1"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1"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1"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1"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1"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1"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1"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1"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1"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1"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1"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1"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1"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1"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1"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1"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1"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1"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1"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1"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1"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1"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1"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1"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1"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1"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1"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1"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1"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1"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1"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1"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3"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1"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1"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1"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1"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1"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1"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1"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1"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1"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1"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1"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3"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1"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1"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1"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1"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1"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1"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1"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1"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1"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1"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1"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3"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1"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1"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1"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1"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1"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1"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1"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1"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1"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1"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1"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3"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1"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1"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1"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1"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1"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1"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1"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1"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1"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1"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1"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3"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1"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1"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1"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1"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1"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1"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1"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1"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1"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1"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1"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1"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1"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1"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1"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1"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1"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1"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1"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1"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1"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1"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1"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1"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1"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1"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1"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1"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1"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1"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1"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1"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1"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1"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1"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1"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1"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1"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1"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1"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1"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1"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1"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1"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1"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1"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1"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1"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1"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1"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1"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1"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1"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1"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1"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1"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1"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1"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1"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1"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94" t="s">
        <v>520</v>
      </c>
      <c r="B80" s="294" t="s">
        <v>339</v>
      </c>
      <c r="C80" s="295" t="n">
        <v>2300</v>
      </c>
      <c r="D80" s="296"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6"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6"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6"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6"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6"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6"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6"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6"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6"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6"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0"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6"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6"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6"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6"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6"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6"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6"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6"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6"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6"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6"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0"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6"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6"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6"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6"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6"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6"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6"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6"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6"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6"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6"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1"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7"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7"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7"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7"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7"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7"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7"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7"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7"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7"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7"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1"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7"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7"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7"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7"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7"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7"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7"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7"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7"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7"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7"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1"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1"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1"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1"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1"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1"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1"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1"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1"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1"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1"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1"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1"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1"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1"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1"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1"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1"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1"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1"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1"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1"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1"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1"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1"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1"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1"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1"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1"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1"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1"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1"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1"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1"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1"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1"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1"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1"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1"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1"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1"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1"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1"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1"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1"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1"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1"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1"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1"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1"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1"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1"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1"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1"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1"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1"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1"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1"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1"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1"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1"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98"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98"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98"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98"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98"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98"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98"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98"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98"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98"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98"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3"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98"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98"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98"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98"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98"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98"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98"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98"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98"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98"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98"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3"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98"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98"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98"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98"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98"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98"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98"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98"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98"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98"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98"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3"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98"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98"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98"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98"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98"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98"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98"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98"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98"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98"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98"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3"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98"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98"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98"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98"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98"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98"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98"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98"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98"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98"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98"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3"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1"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1"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1"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1"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1"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1"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1"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1"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1"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1"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1"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1"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1"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1"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1"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1"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1"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1"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1"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1"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1"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1"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1"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1"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1"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1"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1"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1"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1"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1"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1"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1"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1"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1"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1"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1"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1"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1"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1"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1"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1"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1"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1"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1"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1"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1"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1"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1"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1"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1"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1"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1"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1"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1"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1"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1"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1"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1"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1"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1"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59" t="s">
        <v>521</v>
      </c>
      <c r="B81" s="259" t="s">
        <v>339</v>
      </c>
      <c r="C81" s="263" t="n">
        <v>2350</v>
      </c>
      <c r="D81" s="264"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64"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64"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64"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64"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64"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64"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64"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64"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64"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64"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0"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64"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64"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64"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64"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64"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64"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64"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64"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64"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64"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64"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0"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64"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64"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64"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64"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64"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64"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64"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64"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64"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64"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64"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1"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2"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2"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2"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2"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2"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2"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2"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2"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2"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2"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2"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1"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2"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2"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2"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2"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2"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2"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2"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2"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2"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2"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2"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1"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1"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1"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1"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1"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1"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1"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1"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1"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1"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1"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1"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1"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1"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1"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1"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1"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1"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1"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1"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1"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1"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1"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1"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1"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1"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1"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1"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1"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1"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1"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1"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1"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1"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1"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1"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1"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1"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1"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1"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1"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1"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1"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1"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1"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1"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1"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1"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1"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1"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1"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1"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1"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1"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1"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1"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1"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1"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1"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1"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1"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1"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1"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1"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1"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1"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1"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1"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1"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1"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1"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1"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3"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1"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1"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1"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1"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1"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1"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1"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1"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1"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1"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1"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3"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1"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1"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1"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1"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1"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1"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1"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1"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1"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1"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1"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3"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1"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1"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1"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1"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1"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1"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1"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1"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1"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1"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1"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3"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1"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1"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1"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1"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1"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1"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1"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1"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1"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1"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1"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3"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1"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1"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1"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1"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1"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1"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1"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1"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1"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1"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1"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1"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1"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1"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1"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1"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1"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1"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1"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1"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1"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1"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1"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1"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1"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1"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1"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1"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1"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1"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1"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1"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1"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1"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1"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1"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1"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1"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1"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1"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1"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1"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1"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1"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1"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1"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1"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1"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1"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1"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1"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1"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1"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1"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1"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1"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1"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1"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1"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1"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94" t="s">
        <v>522</v>
      </c>
      <c r="B82" s="294" t="s">
        <v>339</v>
      </c>
      <c r="C82" s="295" t="n">
        <v>2400</v>
      </c>
      <c r="D82" s="296"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6"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6"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6"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6"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6"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6"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6"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6"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6"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6"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0"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6"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6"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6"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6"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6"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6"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6"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6"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6"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6"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6"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0"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6"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6"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6"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6"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6"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6"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6"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6"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6"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6"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6"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1"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7"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7"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7"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7"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7"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7"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7"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7"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7"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7"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7"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1"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7"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7"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7"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7"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7"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7"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7"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7"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7"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7"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7"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1"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1"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1"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1"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1"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1"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1"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1"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1"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1"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1"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1"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1"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1"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1"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1"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1"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1"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1"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1"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1"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1"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1"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1"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1"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1"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1"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1"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1"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1"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1"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1"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1"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1"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1"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1"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1"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1"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1"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1"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1"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1"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1"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1"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1"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1"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1"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1"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1"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1"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1"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1"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1"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1"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1"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1"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1"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1"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1"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1"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1"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98"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98"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98"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98"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98"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98"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98"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98"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98"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98"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98"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3"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98"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98"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98"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98"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98"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98"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98"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98"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98"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98"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98"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3"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98"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98"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98"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98"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98"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98"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98"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98"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98"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98"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98"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3"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98"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98"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98"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98"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98"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98"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98"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98"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98"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98"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98"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3"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98"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98"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98"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98"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98"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98"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98"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98"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98"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98"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98"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3"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1"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1"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1"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1"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1"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1"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1"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1"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1"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1"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1"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1"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1"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1"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1"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1"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1"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1"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1"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1"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1"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1"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1"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1"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1"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1"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1"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1"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1"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1"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1"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1"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1"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1"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1"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1"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1"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1"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1"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1"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1"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1"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1"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1"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1"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1"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1"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1"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1"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1"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1"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1"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1"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1"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1"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1"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1"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1"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1"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1"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1" t="s">
        <v>523</v>
      </c>
      <c r="B83" s="282" t="s">
        <v>479</v>
      </c>
      <c r="C83" s="283" t="n">
        <v>2450</v>
      </c>
      <c r="D83" s="284"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84"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84"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84"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84"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84"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84"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84"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84"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84"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84"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5"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84"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84"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84"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84"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84"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84"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84"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84"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84"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84"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84"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5"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84"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84"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84"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84"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84"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84"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84"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84"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84"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84"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84"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6"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7"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7"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7"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7"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7"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7"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7"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7"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7"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7"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7"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6"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7"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7"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7"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7"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7"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7"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7"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7"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7"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7"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7"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6"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1"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1"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1"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1"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1"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1"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1"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1"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1"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1"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1"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1"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1"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1"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1"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1"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1"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1"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1"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1"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1"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1"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1"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1"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1"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1"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1"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1"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1"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1"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1"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1"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1"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1"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1"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1"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1"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1"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1"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1"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1"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1"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1"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1"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1"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1"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1"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1"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1"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1"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1"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1"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1"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1"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1"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1"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1"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1"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1"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1"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88"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88"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88"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88"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88"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88"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88"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88"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88"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88"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88"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89"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88"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88"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88"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88"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88"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88"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88"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88"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88"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88"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88"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89"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88"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88"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88"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88"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88"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88"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88"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88"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88"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88"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88"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89"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88"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88"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88"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88"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88"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88"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88"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88"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88"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88"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88"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89"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88"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88"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88"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88"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88"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88"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88"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88"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88"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88"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88"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89"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1"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1"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1"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1"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1"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1"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1"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1"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1"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1"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1"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1"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1"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1"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1"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1"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1"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1"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1"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1"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1"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1"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1"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1"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1"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1"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1"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1"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1"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1"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1"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1"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1"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1"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1"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1"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1"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1"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1"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1"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1"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1"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1"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1"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1"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1"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1"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1"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1"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1"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1"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1"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1"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1"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1"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1"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1"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1"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1"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1"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94" t="s">
        <v>524</v>
      </c>
      <c r="B84" s="294" t="s">
        <v>339</v>
      </c>
      <c r="C84" s="295" t="n">
        <v>2500</v>
      </c>
      <c r="D84" s="296"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6"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6"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6"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6"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6"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6"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6"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6"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6"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6"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0"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6"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6"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6"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6"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6"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6"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6"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6"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6"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6"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6"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0"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6"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6"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6"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6"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6"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6"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6"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6"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6"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6"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6"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1"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7"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7"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7"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7"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7"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7"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7"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7"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7"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7"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7"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1"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7"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7"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7"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7"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7"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7"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7"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7"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7"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7"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7"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1"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1"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1"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1"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1"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1"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1"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1"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1"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1"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1"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1"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1"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1"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1"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1"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1"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1"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1"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1"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1"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1"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1"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1"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1"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1"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1"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1"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1"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1"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1"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1"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1"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1"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1"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1"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1"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1"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1"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1"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1"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1"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1"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1"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1"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1"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1"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1"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1"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1"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1"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1"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1"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1"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1"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1"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1"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1"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1"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1"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1"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98"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98"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98"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98"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98"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98"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98"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98"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98"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98"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98"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3"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98"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98"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98"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98"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98"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98"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98"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98"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98"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98"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98"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3"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98"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98"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98"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98"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98"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98"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98"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98"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98"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98"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98"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3"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98"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98"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98"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98"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98"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98"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98"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98"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98"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98"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98"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3"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98"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98"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98"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98"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98"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98"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98"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98"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98"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98"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98"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3"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1"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1"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1"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1"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1"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1"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1"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1"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1"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1"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1"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1"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1"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1"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1"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1"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1"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1"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1"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1"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1"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1"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1"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1"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1"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1"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1"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1"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1"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1"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1"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1"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1"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1"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1"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1"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1"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1"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1"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1"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1"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1"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1"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1"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1"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1"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1"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1"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1"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1"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1"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1"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1"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1"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1"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1"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1"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1"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1"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1"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59" t="s">
        <v>525</v>
      </c>
      <c r="B85" s="259" t="s">
        <v>339</v>
      </c>
      <c r="C85" s="263" t="n">
        <v>2550</v>
      </c>
      <c r="D85" s="264"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64"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64"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64"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64"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64"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64"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64"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64"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64"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64"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0"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64"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64"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64"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64"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64"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64"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64"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64"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64"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64"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64"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0"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64"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64"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64"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64"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64"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64"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64"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64"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64"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64"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64"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1"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2"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2"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2"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2"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2"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2"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2"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2"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2"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2"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2"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1"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2"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2"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2"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2"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2"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2"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2"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2"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2"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2"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2"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1"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1"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1"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1"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1"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1"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1"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1"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1"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1"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1"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1"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1"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1"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1"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1"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1"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1"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1"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1"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1"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1"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1"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1"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1"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1"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1"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1"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1"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1"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1"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1"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1"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1"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1"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1"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1"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1"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1"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1"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1"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1"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1"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1"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1"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1"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1"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1"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1"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1"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1"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1"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1"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1"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1"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1"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1"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1"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1"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1"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1"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1"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1"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1"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1"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1"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1"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1"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1"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1"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1"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1"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3"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1"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1"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1"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1"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1"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1"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1"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1"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1"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1"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1"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3"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1"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1"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1"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1"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1"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1"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1"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1"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1"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1"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1"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3"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1"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1"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1"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1"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1"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1"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1"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1"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1"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1"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1"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3"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1"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1"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1"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1"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1"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1"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1"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1"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1"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1"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1"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3"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1"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1"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1"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1"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1"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1"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1"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1"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1"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1"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1"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1"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1"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1"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1"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1"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1"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1"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1"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1"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1"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1"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1"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1"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1"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1"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1"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1"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1"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1"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1"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1"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1"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1"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1"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1"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1"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1"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1"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1"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1"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1"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1"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1"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1"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1"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1"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1"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1"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1"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1"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1"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1"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1"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1"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1"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1"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1"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1"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1"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94" t="s">
        <v>526</v>
      </c>
      <c r="B86" s="294" t="s">
        <v>339</v>
      </c>
      <c r="C86" s="295" t="n">
        <v>2600</v>
      </c>
      <c r="D86" s="296"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6"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6"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6"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6"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6"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6"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6"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6"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6"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6"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0"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6"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6"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6"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6"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6"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6"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6"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6"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6"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6"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6"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0"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6"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6"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6"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6"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6"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6"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6"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6"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6"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6"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6"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1"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7"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7"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7"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7"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7"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7"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7"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7"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7"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7"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7"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1"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7"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7"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7"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7"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7"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7"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7"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7"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7"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7"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7"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1"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1"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1"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1"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1"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1"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1"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1"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1"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1"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1"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1"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1"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1"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1"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1"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1"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1"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1"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1"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1"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1"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1"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1"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1"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1"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1"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1"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1"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1"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1"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1"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1"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1"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1"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1"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1"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1"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1"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1"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1"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1"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1"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1"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1"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1"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1"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1"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1"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1"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1"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1"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1"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1"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1"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1"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1"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1"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1"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1"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1"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98"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98"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98"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98"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98"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98"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98"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98"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98"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98"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98"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3"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98"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98"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98"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98"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98"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98"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98"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98"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98"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98"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98"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3"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98"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98"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98"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98"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98"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98"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98"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98"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98"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98"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98"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3"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98"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98"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98"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98"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98"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98"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98"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98"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98"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98"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98"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3"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98"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98"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98"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98"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98"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98"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98"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98"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98"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98"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98"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3"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1"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1"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1"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1"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1"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1"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1"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1"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1"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1"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1"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1"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1"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1"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1"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1"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1"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1"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1"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1"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1"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1"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1"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1"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1"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1"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1"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1"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1"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1"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1"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1"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1"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1"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1"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1"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1"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1"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1"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1"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1"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1"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1"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1"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1"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1"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1"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1"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1"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1"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1"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1"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1"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1"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1"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1"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1"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1"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1"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1"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59" t="s">
        <v>527</v>
      </c>
      <c r="B87" s="259" t="s">
        <v>339</v>
      </c>
      <c r="C87" s="263" t="n">
        <v>2650</v>
      </c>
      <c r="D87" s="264"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64"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64"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64"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64"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64"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64"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64"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64"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64"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64"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0"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64"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64"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64"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64"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64"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64"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64"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64"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64"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64"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64"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0"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64"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64"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64"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64"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64"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64"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64"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64"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64"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64"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64"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1"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2"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2"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2"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2"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2"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2"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2"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2"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2"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2"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2"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1"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2"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2"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2"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2"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2"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2"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2"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2"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2"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2"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2"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1"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1"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1"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1"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1"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1"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1"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1"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1"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1"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1"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1"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1"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1"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1"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1"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1"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1"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1"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1"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1"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1"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1"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1"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1"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1"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1"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1"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1"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1"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1"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1"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1"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1"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1"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1"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1"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1"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1"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1"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1"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1"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1"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1"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1"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1"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1"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1"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1"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1"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1"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1"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1"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1"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1"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1"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1"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1"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1"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1"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1"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1"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1"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1"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1"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1"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1"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1"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1"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1"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1"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1"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3"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1"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1"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1"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1"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1"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1"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1"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1"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1"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1"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1"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3"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1"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1"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1"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1"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1"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1"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1"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1"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1"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1"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1"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3"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1"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1"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1"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1"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1"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1"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1"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1"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1"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1"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1"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3"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1"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1"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1"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1"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1"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1"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1"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1"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1"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1"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1"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3"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1"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1"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1"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1"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1"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1"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1"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1"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1"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1"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1"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1"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1"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1"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1"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1"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1"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1"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1"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1"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1"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1"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1"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1"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1"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1"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1"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1"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1"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1"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1"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1"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1"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1"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1"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1"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1"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1"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1"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1"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1"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1"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1"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1"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1"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1"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1"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1"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1"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1"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1"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1"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1"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1"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1"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1"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1"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1"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1"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1"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94" t="s">
        <v>528</v>
      </c>
      <c r="B88" s="294" t="s">
        <v>339</v>
      </c>
      <c r="C88" s="295" t="n">
        <v>2700</v>
      </c>
      <c r="D88" s="296"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6"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6"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6"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6"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6"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6"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6"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6"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6"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6"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0"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6"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6"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6"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6"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6"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6"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6"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6"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6"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6"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6"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0"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6"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6"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6"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6"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6"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6"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6"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6"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6"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6"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6"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1"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7"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7"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7"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7"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7"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7"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7"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7"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7"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7"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7"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1"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7"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7"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7"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7"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7"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7"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7"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7"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7"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7"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7"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1"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1"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1"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1"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1"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1"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1"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1"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1"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1"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1"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1"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1"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1"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1"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1"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1"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1"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1"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1"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1"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1"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1"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1"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1"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1"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1"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1"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1"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1"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1"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1"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1"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1"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1"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1"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1"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1"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1"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1"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1"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1"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1"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1"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1"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1"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1"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1"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1"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1"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1"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1"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1"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1"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1"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1"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1"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1"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1"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1"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1"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98"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98"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98"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98"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98"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98"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98"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98"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98"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98"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98"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3"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98"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98"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98"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98"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98"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98"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98"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98"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98"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98"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98"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3"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98"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98"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98"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98"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98"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98"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98"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98"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98"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98"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98"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3"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98"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98"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98"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98"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98"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98"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98"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98"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98"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98"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98"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3"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98"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98"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98"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98"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98"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98"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98"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98"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98"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98"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98"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3"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1"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1"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1"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1"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1"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1"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1"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1"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1"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1"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1"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1"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1"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1"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1"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1"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1"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1"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1"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1"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1"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1"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1"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1"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1"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1"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1"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1"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1"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1"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1"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1"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1"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1"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1"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1"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1"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1"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1"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1"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1"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1"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1"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1"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1"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1"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1"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1"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1"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1"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1"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1"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1"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1"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1"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1"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1"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1"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1"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1"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59" t="s">
        <v>529</v>
      </c>
      <c r="B89" s="259" t="s">
        <v>339</v>
      </c>
      <c r="C89" s="263" t="n">
        <v>2750</v>
      </c>
      <c r="D89" s="264"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64"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64"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64"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64"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64"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64"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64"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64"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64"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64"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0"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64"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64"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64"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64"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64"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64"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64"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64"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64"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64"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64"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0"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64"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64"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64"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64"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64"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64"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64"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64"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64"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64"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64"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1"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2"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2"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2"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2"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2"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2"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2"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2"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2"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2"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2"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1"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2"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2"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2"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2"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2"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2"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2"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2"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2"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2"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2"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1"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1"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1"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1"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1"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1"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1"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1"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1"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1"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1"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1"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1"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1"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1"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1"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1"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1"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1"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1"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1"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1"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1"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1"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1"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1"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1"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1"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1"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1"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1"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1"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1"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1"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1"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1"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1"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1"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1"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1"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1"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1"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1"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1"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1"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1"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1"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1"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1"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1"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1"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1"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1"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1"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1"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1"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1"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1"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1"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1"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1"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1"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1"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1"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1"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1"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1"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1"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1"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1"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1"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1"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3"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1"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1"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1"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1"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1"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1"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1"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1"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1"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1"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1"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3"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1"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1"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1"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1"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1"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1"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1"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1"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1"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1"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1"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3"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1"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1"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1"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1"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1"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1"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1"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1"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1"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1"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1"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3"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1"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1"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1"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1"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1"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1"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1"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1"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1"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1"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1"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3"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1"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1"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1"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1"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1"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1"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1"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1"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1"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1"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1"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1"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1"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1"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1"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1"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1"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1"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1"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1"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1"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1"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1"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1"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1"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1"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1"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1"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1"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1"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1"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1"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1"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1"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1"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1"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1"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1"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1"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1"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1"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1"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1"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1"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1"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1"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1"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1"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1"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1"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1"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1"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1"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1"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1"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1"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1"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1"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1"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1"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94" t="s">
        <v>530</v>
      </c>
      <c r="B90" s="294" t="s">
        <v>339</v>
      </c>
      <c r="C90" s="295" t="n">
        <v>2800</v>
      </c>
      <c r="D90" s="296"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6"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6"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6"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6"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6"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6"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6"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6"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6"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6"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0"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6"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6"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6"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6"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6"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6"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6"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6"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6"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6"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6"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0"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6"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6"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6"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6"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6"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6"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6"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6"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6"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6"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6"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1"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7"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7"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7"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7"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7"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7"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7"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7"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7"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7"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7"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1"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7"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7"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7"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7"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7"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7"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7"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7"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7"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7"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7"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1"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1"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1"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1"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1"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1"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1"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1"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1"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1"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1"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1"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1"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1"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1"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1"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1"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1"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1"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1"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1"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1"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1"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1"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1"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1"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1"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1"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1"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1"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1"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1"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1"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1"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1"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1"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1"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1"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1"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1"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1"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1"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1"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1"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1"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1"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1"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1"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1"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1"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1"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1"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1"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1"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1"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1"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1"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1"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1"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1"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1"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98"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98"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98"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98"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98"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98"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98"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98"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98"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98"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98"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3"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98"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98"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98"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98"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98"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98"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98"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98"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98"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98"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98"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3"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98"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98"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98"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98"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98"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98"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98"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98"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98"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98"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98"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3"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98"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98"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98"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98"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98"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98"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98"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98"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98"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98"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98"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3"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98"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98"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98"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98"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98"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98"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98"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98"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98"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98"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98"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3"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1"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1"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1"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1"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1"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1"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1"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1"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1"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1"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1"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1"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1"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1"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1"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1"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1"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1"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1"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1"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1"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1"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1"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1"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1"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1"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1"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1"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1"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1"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1"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1"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1"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1"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1"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1"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1"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1"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1"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1"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1"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1"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1"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1"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1"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1"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1"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1"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1"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1"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1"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1"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1"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1"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1"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1"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1"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1"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1"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1"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59" t="s">
        <v>531</v>
      </c>
      <c r="B91" s="259" t="s">
        <v>339</v>
      </c>
      <c r="C91" s="263" t="n">
        <v>2850</v>
      </c>
      <c r="D91" s="264"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64"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64"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64"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64"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64"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64"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64"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64"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64"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64"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0"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64"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64"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64"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64"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64"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64"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64"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64"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64"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64"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64"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0"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64"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64"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64"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64"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64"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64"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64"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64"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64"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64"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64"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1"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2"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2"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2"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2"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2"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2"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2"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2"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2"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2"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2"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1"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2"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2"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2"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2"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2"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2"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2"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2"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2"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2"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2"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1"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1"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1"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1"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1"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1"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1"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1"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1"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1"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1"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1"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1"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1"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1"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1"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1"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1"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1"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1"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1"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1"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1"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1"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1"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1"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1"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1"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1"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1"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1"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1"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1"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1"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1"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1"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1"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1"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1"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1"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1"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1"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1"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1"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1"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1"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1"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1"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1"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1"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1"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1"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1"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1"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1"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1"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1"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1"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1"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1"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1"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1"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1"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1"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1"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1"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1"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1"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1"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1"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1"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1"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3"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1"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1"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1"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1"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1"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1"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1"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1"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1"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1"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1"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3"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1"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1"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1"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1"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1"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1"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1"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1"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1"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1"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1"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3"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1"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1"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1"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1"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1"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1"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1"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1"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1"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1"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1"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3"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1"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1"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1"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1"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1"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1"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1"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1"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1"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1"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1"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3"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1"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1"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1"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1"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1"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1"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1"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1"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1"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1"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1"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1"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1"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1"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1"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1"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1"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1"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1"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1"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1"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1"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1"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1"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1"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1"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1"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1"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1"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1"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1"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1"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1"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1"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1"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1"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1"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1"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1"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1"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1"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1"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1"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1"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1"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1"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1"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1"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1"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1"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1"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1"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1"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1"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1"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1"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1"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1"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1"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1"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94" t="s">
        <v>532</v>
      </c>
      <c r="B92" s="294" t="s">
        <v>339</v>
      </c>
      <c r="C92" s="295" t="n">
        <v>2900</v>
      </c>
      <c r="D92" s="296"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6"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6"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6"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6"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6"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6"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6"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6"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6"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6"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0"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6"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6"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6"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6"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6"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6"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6"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6"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6"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6"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6"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0"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6"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6"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6"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6"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6"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6"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6"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6"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6"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6"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6"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1"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7"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7"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7"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7"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7"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7"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7"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7"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7"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7"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7"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1"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7"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7"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7"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7"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7"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7"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7"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7"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7"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7"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7"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1"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1"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1"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1"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1"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1"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1"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1"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1"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1"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1"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1"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1"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1"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1"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1"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1"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1"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1"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1"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1"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1"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1"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1"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1"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1"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1"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1"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1"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1"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1"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1"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1"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1"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1"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1"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1"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1"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1"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1"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1"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1"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1"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1"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1"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1"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1"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1"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1"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1"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1"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1"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1"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1"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1"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1"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1"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1"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1"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1"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1"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98"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98"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98"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98"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98"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98"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98"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98"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98"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98"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98"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3"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98"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98"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98"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98"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98"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98"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98"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98"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98"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98"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98"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3"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98"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98"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98"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98"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98"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98"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98"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98"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98"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98"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98"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3"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98"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98"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98"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98"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98"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98"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98"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98"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98"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98"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98"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3"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98"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98"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98"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98"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98"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98"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98"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98"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98"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98"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98"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3"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1"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1"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1"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1"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1"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1"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1"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1"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1"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1"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1"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1"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1"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1"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1"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1"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1"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1"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1"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1"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1"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1"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1"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1"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1"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1"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1"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1"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1"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1"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1"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1"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1"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1"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1"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1"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1"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1"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1"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1"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1"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1"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1"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1"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1"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1"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1"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1"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1"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1"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1"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1"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1"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1"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1"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1"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1"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1"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1"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1"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59" t="s">
        <v>533</v>
      </c>
      <c r="B93" s="259" t="s">
        <v>339</v>
      </c>
      <c r="C93" s="263" t="n">
        <v>2950</v>
      </c>
      <c r="D93" s="264"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64"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64"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64"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64"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64"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64"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64"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64"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64"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64"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0"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64"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64"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64"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64"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64"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64"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64"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64"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64"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64"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64"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0"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64"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64"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64"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64"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64"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64"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64"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64"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64"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64"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64"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1"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2"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2"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2"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2"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2"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2"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2"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2"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2"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2"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2"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1"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2"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2"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2"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2"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2"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2"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2"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2"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2"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2"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2"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1"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1"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1"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1"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1"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1"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1"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1"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1"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1"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1"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1"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1"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1"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1"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1"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1"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1"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1"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1"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1"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1"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1"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1"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1"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1"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1"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1"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1"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1"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1"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1"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1"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1"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1"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1"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1"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1"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1"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1"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1"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1"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1"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1"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1"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1"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1"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1"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1"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1"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1"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1"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1"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1"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1"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1"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1"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1"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1"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1"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1"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1"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1"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1"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1"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1"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1"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1"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1"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1"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1"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1"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3"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1"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1"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1"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1"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1"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1"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1"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1"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1"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1"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1"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3"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1"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1"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1"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1"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1"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1"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1"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1"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1"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1"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1"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3"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1"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1"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1"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1"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1"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1"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1"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1"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1"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1"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1"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3"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1"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1"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1"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1"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1"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1"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1"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1"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1"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1"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1"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3"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1"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1"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1"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1"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1"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1"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1"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1"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1"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1"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1"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1"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1"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1"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1"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1"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1"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1"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1"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1"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1"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1"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1"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1"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1"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1"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1"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1"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1"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1"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1"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1"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1"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1"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1"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1"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1"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1"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1"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1"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1"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1"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1"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1"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1"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1"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1"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1"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1"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1"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1"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1"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1"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1"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1"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1"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1"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1"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1"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1"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94" t="s">
        <v>534</v>
      </c>
      <c r="B94" s="294" t="s">
        <v>339</v>
      </c>
      <c r="C94" s="294" t="n">
        <v>3000</v>
      </c>
      <c r="D94" s="294"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94"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94"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94"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94"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94"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94"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94"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94"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94"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94"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99"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94"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94"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94"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94"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94"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94"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94"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94"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94"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94"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94"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99"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94"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94"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94"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94"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94"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94"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94"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94"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94"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94"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94"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1"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7"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7"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7"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7"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7"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7"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7"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7"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7"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7"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7"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1"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7"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7"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7"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7"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7"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7"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7"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7"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7"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7"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7"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1"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1"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1"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1"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1"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1"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1"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1"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1"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1"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1"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1"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1"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1"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1"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1"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1"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1"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1"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1"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1"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1"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1"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1"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1"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1"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1"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1"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1"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1"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1"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1"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1"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1"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1"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1"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1"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1"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1"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1"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1"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1"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1"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1"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1"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1"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1"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1"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1"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1"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1"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1"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1"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1"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1"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1"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1"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1"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1"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1"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1"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98"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98"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98"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98"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98"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98"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98"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98"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98"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98"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98"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3"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98"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98"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98"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98"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98"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98"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98"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98"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98"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98"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98"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3"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98"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98"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98"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98"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98"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98"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98"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98"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98"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98"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98"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3"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98"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98"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98"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98"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98"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98"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98"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98"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98"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98"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98"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3"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98"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98"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98"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98"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98"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98"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98"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98"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98"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98"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98"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3"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1"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1"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1"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1"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1"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1"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1"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1"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1"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1"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1"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1"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1"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1"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1"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1"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1"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1"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1"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1"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1"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1"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1"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1"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1"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1"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1"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1"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1"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1"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1"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1"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1"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1"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1"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1"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1"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1"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1"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1"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1"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1"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1"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1"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1"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1"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1"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1"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1"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1"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1"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1"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1"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1"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1"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1"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1"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1"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1"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1"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59" t="s">
        <v>535</v>
      </c>
      <c r="B95" s="259" t="s">
        <v>339</v>
      </c>
      <c r="C95" s="259" t="n">
        <v>3050</v>
      </c>
      <c r="D95" s="259"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59"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59"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59"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59"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59"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59"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59"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59"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59"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59"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99"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59"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59"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59"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59"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59"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59"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59"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59"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59"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59"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59"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99"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59"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59"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59"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59"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59"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59"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59"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59"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59"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59"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59"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1"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2"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2"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2"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2"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2"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2"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2"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2"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2"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2"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2"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1"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2"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2"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2"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2"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2"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2"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2"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2"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2"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2"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2"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1"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1"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1"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1"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1"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1"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1"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1"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1"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1"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1"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1"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1"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1"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1"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1"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1"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1"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1"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1"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1"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1"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1"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1"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1"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1"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1"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1"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1"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1"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1"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1"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1"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1"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1"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1"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1"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1"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1"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1"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1"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1"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1"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1"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1"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1"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1"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1"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1"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1"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1"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1"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1"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1"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1"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1"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1"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1"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1"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1"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1"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1"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1"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1"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1"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1"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1"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1"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1"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1"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1"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1"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3"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1"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1"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1"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1"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1"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1"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1"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1"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1"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1"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1"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3"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1"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1"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1"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1"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1"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1"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1"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1"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1"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1"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1"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3"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1"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1"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1"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1"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1"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1"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1"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1"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1"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1"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1"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3"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1"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1"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1"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1"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1"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1"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1"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1"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1"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1"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1"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3"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1"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1"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1"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1"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1"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1"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1"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1"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1"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1"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1"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1"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1"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1"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1"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1"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1"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1"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1"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1"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1"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1"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1"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1"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1"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1"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1"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1"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1"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1"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1"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1"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1"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1"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1"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1"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1"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1"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1"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1"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1"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1"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1"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1"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1"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1"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1"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1"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1"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1"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1"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1"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1"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1"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1"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1"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1"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1"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1"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1"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94" t="s">
        <v>536</v>
      </c>
      <c r="B96" s="294" t="s">
        <v>339</v>
      </c>
      <c r="C96" s="294" t="n">
        <v>3100</v>
      </c>
      <c r="D96" s="294"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94"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94"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94"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94"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94"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94"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94"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94"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94"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94"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99"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94"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94"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94"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94"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94"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94"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94"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94"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94"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94"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94"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99"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94"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94"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94"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94"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94"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94"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94"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94"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94"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94"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94"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1"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7"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7"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7"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7"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7"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7"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7"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7"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7"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7"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7"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1"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7"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7"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7"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7"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7"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7"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7"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7"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7"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7"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7"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1"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1"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1"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1"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1"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1"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1"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1"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1"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1"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1"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1"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1"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1"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1"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1"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1"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1"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1"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1"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1"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1"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1"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1"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1"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1"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1"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1"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1"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1"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1"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1"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1"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1"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1"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1"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1"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1"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1"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1"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1"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1"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1"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1"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1"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1"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1"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1"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1"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1"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1"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1"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1"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1"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1"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1"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1"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1"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1"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1"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1"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98"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98"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98"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98"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98"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98"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98"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98"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98"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98"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98"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3"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98"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98"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98"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98"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98"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98"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98"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98"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98"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98"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98"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3"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98"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98"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98"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98"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98"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98"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98"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98"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98"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98"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98"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3"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98"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98"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98"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98"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98"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98"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98"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98"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98"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98"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98"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3"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98"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98"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98"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98"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98"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98"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98"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98"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98"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98"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98"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3"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1"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1"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1"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1"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1"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1"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1"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1"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1"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1"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1"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1"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1"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1"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1"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1"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1"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1"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1"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1"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1"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1"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1"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1"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1"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1"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1"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1"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1"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1"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1"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1"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1"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1"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1"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1"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1"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1"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1"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1"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1"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1"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1"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1"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1"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1"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1"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1"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1"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1"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1"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1"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1"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1"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1"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1"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1"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1"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1"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1"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59" t="s">
        <v>537</v>
      </c>
      <c r="B97" s="260" t="s">
        <v>339</v>
      </c>
      <c r="C97" s="259" t="n">
        <v>3150</v>
      </c>
      <c r="D97" s="259"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59"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59"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59"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59"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59"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59"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59"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59"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59"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59"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99"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59"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59"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59"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59"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59"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59"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59"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59"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59"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59"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59"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99"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59"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59"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59"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59"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59"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59"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59"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59"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59"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59"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59"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1"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2"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2"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2"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2"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2"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2"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2"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2"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2"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2"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2"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1"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2"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2"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2"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2"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2"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2"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2"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2"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2"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2"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2"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1"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1"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1"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1"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1"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1"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1"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1"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1"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1"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1"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1"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1"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1"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1"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1"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1"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1"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1"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1"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1"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1"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1"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1"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1"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1"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1"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1"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1"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1"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1"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1"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1"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1"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1"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1"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1"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1"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1"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1"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1"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1"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1"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1"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1"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1"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1"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1"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1"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1"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1"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1"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1"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1"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1"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1"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1"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1"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1"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1"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1"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1"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1"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1"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1"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1"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1"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1"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1"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1"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1"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1"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3"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1"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1"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1"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1"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1"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1"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1"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1"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1"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1"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1"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3"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1"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1"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1"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1"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1"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1"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1"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1"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1"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1"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1"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3"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1"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1"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1"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1"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1"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1"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1"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1"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1"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1"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1"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3"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1"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1"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1"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1"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1"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1"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1"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1"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1"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1"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1"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3"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1"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1"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1"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1"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1"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1"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1"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1"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1"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1"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1"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1"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1"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1"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1"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1"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1"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1"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1"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1"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1"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1"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1"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1"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1"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1"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1"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1"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1"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1"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1"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1"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1"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1"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1"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1"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1"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1"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1"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1"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1"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1"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1"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1"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1"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1"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1"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1"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1"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1"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1"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1"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1"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1"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1"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1"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1"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1"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1"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1"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1" t="s">
        <v>538</v>
      </c>
      <c r="B98" s="300" t="s">
        <v>480</v>
      </c>
      <c r="C98" s="282" t="n">
        <v>3200</v>
      </c>
      <c r="D98" s="282"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2"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2"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2"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2"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2"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2"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2"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2"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2"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2"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1"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2"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2"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2"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2"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2"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2"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2"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2"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2"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2"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2"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1"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2"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2"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2"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2"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2"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2"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2"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2"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2"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2"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2"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6"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7"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7"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7"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7"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7"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7"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7"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7"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7"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7"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7"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6"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7"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7"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7"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7"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7"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7"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7"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7"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7"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7"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7"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6"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1"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1"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1"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1"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1"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1"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1"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1"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1"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1"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1"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1"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1"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1"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1"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1"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1"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1"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1"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1"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1"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1"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1"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1"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1"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1"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1"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1"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1"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1"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1"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1"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1"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1"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1"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1"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1"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1"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1"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1"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1"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1"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1"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1"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1"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1"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1"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1"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1"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1"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1"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1"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1"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1"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1"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1"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1"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1"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1"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1"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88"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88"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88"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88"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88"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88"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88"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88"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88"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88"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88"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89"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88"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88"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88"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88"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88"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88"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88"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88"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88"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88"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88"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89"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88"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88"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88"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88"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88"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88"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88"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88"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88"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88"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88"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89"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88"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88"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88"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88"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88"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88"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88"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88"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88"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88"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88"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89"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88"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88"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88"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88"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88"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88"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88"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88"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88"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88"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88"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89"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1"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1"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1"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1"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1"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1"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1"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1"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1"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1"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1"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1"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1"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1"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1"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1"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1"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1"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1"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1"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1"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1"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1"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1"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1"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1"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1"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1"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1"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1"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1"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1"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1"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1"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1"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1"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1"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1"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1"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1"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1"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1"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1"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1"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1"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1"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1"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1"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1"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1"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1"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1"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1"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1"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1"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1"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1"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1"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1"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1"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59" t="s">
        <v>539</v>
      </c>
      <c r="B99" s="260" t="s">
        <v>339</v>
      </c>
      <c r="C99" s="259" t="n">
        <v>3250</v>
      </c>
      <c r="D99" s="259"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59"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59"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59"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59"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59"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59"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59"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59"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59"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59"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99"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59"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59"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59"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59"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59"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59"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59"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59"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59"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59"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59"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99"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59"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59"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59"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59"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59"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59"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59"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59"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59"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59"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59"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1"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2"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2"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2"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2"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2"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2"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2"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2"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2"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2"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2"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1"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2"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2"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2"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2"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2"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2"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2"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2"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2"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2"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2"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1"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1"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1"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1"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1"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1"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1"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1"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1"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1"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1"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1"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1"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1"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1"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1"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1"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1"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1"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1"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1"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1"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1"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1"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1"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1"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1"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1"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1"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1"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1"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1"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1"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1"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1"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1"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1"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1"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1"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1"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1"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1"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1"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1"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1"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1"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1"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1"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1"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1"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1"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1"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1"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1"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1"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1"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1"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1"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1"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1"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1"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1"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1"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1"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1"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1"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1"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1"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1"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1"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1"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1"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3"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1"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1"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1"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1"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1"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1"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1"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1"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1"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1"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1"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3"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1"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1"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1"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1"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1"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1"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1"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1"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1"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1"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1"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3"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1"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1"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1"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1"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1"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1"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1"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1"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1"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1"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1"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3"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1"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1"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1"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1"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1"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1"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1"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1"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1"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1"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1"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3"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1"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1"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1"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1"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1"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1"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1"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1"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1"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1"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1"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1"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1"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1"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1"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1"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1"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1"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1"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1"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1"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1"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1"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1"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1"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1"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1"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1"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1"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1"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1"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1"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1"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1"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1"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1"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1"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1"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1"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1"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1"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1"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1"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1"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1"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1"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1"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1"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1"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1"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1"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1"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1"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1"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1"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1"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1"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1"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1"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1"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94" t="s">
        <v>540</v>
      </c>
      <c r="B100" s="302" t="s">
        <v>339</v>
      </c>
      <c r="C100" s="294" t="n">
        <v>3300</v>
      </c>
      <c r="D100" s="294"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94"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94"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94"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94"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94"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94"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94"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94"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94"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94"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99"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94"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94"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94"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94"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94"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94"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94"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94"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94"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94"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94"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99"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94"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94"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94"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94"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94"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94"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94"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94"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94"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94"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94"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1"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7"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7"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7"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7"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7"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7"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7"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7"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7"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7"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7"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1"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7"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7"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7"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7"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7"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7"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7"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7"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7"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7"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7"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1"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1"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1"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1"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1"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1"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1"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1"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1"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1"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1"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1"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1"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1"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1"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1"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1"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1"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1"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1"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1"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1"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1"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1"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1"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1"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1"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1"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1"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1"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1"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1"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1"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1"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1"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1"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1"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1"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1"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1"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1"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1"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1"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1"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1"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1"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1"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1"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1"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1"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1"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1"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1"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1"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1"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1"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1"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1"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1"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1"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1"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98"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98"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98"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98"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98"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98"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98"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98"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98"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98"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98"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3"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98"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98"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98"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98"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98"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98"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98"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98"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98"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98"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98"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3"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98"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98"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98"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98"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98"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98"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98"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98"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98"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98"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98"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3"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98"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98"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98"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98"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98"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98"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98"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98"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98"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98"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98"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3"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98"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98"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98"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98"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98"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98"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98"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98"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98"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98"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98"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3"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1"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1"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1"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1"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1"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1"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1"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1"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1"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1"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1"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1"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1"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1"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1"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1"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1"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1"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1"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1"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1"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1"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1"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1"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1"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1"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1"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1"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1"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1"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1"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1"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1"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1"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1"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1"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1"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1"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1"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1"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1"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1"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1"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1"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1"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1"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1"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1"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1"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1"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1"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1"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1"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1"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1"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1"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1"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1"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1"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1"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59" t="s">
        <v>541</v>
      </c>
      <c r="B101" s="260" t="s">
        <v>339</v>
      </c>
      <c r="C101" s="259" t="n">
        <v>3350</v>
      </c>
      <c r="D101" s="259"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59"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59"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59"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59"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59"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59"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59"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59"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59"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59"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99"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59"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59"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59"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59"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59"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59"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59"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59"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59"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59"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59"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99"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59"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59"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59"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59"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59"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59"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59"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59"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59"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59"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59"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1"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2"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2"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2"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2"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2"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2"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2"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2"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2"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2"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2"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1"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2"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2"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2"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2"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2"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2"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2"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2"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2"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2"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2"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1"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1"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1"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1"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1"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1"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1"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1"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1"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1"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1"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1"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1"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1"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1"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1"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1"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1"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1"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1"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1"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1"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1"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1"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1"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1"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1"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1"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1"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1"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1"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1"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1"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1"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1"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1"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1"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1"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1"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1"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1"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1"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1"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1"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1"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1"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1"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1"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1"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1"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1"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1"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1"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1"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1"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1"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1"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1"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1"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1"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1"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1"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1"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1"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1"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1"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1"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1"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1"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1"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1"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1"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3"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1"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1"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1"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1"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1"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1"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1"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1"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1"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1"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1"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3"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1"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1"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1"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1"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1"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1"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1"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1"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1"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1"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1"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3"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1"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1"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1"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1"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1"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1"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1"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1"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1"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1"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1"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3"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1"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1"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1"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1"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1"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1"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1"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1"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1"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1"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1"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3"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1"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1"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1"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1"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1"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1"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1"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1"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1"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1"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1"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1"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1"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1"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1"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1"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1"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1"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1"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1"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1"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1"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1"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1"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1"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1"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1"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1"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1"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1"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1"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1"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1"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1"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1"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1"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1"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1"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1"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1"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1"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1"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1"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1"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1"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1"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1"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1"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1"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1"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1"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1"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1"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1"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1"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1"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1"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1"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1"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1"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94" t="s">
        <v>542</v>
      </c>
      <c r="B102" s="297" t="s">
        <v>339</v>
      </c>
      <c r="C102" s="297" t="n">
        <v>3400</v>
      </c>
      <c r="D102" s="297"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7"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7"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7"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7"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7"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7"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7"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7"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7"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7"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1"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7"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7"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7"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7"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7"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7"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7"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7"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7"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7"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7"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1"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7"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7"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7"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7"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7"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7"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7"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7"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7"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7"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7"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1"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7"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7"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7"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7"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7"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7"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7"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7"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7"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7"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7"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1"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7"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7"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7"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7"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7"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7"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7"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7"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7"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7"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7"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1"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1"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1"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1"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1"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1"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1"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1"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1"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1"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1"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1"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1"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1"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1"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1"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1"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1"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1"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1"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1"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1"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1"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1"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1"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1"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1"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1"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1"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1"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1"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1"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1"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1"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1"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1"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1"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1"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1"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1"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1"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1"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1"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1"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1"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1"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1"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1"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1"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1"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1"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1"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1"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1"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1"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1"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1"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1"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1"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1"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1"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98"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98"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98"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98"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98"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98"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98"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98"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98"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98"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98"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3"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98"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98"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98"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98"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98"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98"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98"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98"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98"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98"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98"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3"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98"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98"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98"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98"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98"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98"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98"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98"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98"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98"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98"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3"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98"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98"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98"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98"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98"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98"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98"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98"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98"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98"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98"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3"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98"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98"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98"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98"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98"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98"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98"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98"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98"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98"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98"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3"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1"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1"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1"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1"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1"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1"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1"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1"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1"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1"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1"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1"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1"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1"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1"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1"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1"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1"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1"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1"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1"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1"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1"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1"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1"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1"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1"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1"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1"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1"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1"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1"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1"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1"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1"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1"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1"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1"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1"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1"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1"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1"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1"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1"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1"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1"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1"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1"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1"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1"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1"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1"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1"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1"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1"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1"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1"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1"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1"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1"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59" t="s">
        <v>543</v>
      </c>
      <c r="B103" s="292" t="s">
        <v>339</v>
      </c>
      <c r="C103" s="292" t="n">
        <v>3450</v>
      </c>
      <c r="D103" s="292"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2"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2"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2"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2"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2"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2"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2"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2"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2"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2"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1"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2"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2"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2"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2"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2"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2"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2"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2"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2"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2"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2"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1"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2"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2"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2"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2"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2"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2"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2"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2"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2"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2"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2"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1"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2"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2"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2"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2"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2"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2"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2"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2"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2"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2"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2"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1"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2"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2"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2"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2"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2"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2"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2"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2"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2"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2"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2"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1"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1"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1"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1"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1"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1"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1"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1"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1"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1"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1"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1"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1"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1"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1"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1"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1"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1"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1"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1"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1"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1"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1"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1"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1"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1"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1"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1"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1"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1"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1"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1"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1"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1"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1"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1"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1"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1"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1"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1"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1"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1"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1"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1"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1"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1"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1"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1"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1"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1"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1"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1"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1"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1"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1"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1"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1"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1"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1"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1"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1"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1"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1"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1"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1"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1"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1"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1"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1"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1"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1"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1"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3"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1"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1"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1"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1"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1"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1"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1"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1"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1"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1"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1"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3"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1"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1"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1"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1"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1"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1"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1"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1"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1"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1"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1"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3"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1"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1"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1"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1"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1"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1"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1"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1"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1"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1"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1"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3"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1"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1"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1"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1"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1"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1"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1"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1"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1"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1"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1"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3"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1"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1"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1"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1"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1"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1"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1"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1"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1"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1"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1"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1"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1"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1"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1"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1"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1"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1"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1"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1"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1"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1"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1"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1"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1"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1"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1"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1"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1"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1"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1"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1"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1"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1"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1"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1"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1"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1"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1"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1"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1"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1"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1"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1"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1"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1"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1"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1"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1"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1"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1"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1"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1"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1"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1"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1"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1"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1"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1"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1"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3" t="s">
        <v>544</v>
      </c>
      <c r="B105" s="303"/>
      <c r="C105" s="303"/>
      <c r="D105" s="303"/>
      <c r="E105" s="303"/>
      <c r="F105" s="303"/>
      <c r="G105" s="303"/>
      <c r="H105" s="303"/>
      <c r="I105" s="303"/>
      <c r="J105" s="303"/>
      <c r="K105" s="303"/>
      <c r="L105" s="303"/>
    </row>
    <row r="106" customFormat="false" ht="40.5" hidden="false" customHeight="true" outlineLevel="0" collapsed="false">
      <c r="A106" s="258" t="s">
        <v>545</v>
      </c>
      <c r="B106" s="258" t="s">
        <v>546</v>
      </c>
      <c r="C106" s="258" t="s">
        <v>39</v>
      </c>
      <c r="D106" s="258" t="s">
        <v>547</v>
      </c>
      <c r="E106" s="258" t="s">
        <v>548</v>
      </c>
      <c r="F106" s="258" t="s">
        <v>549</v>
      </c>
      <c r="G106" s="258" t="s">
        <v>550</v>
      </c>
      <c r="H106" s="258" t="s">
        <v>551</v>
      </c>
      <c r="I106" s="258" t="s">
        <v>552</v>
      </c>
      <c r="J106" s="304" t="s">
        <v>553</v>
      </c>
      <c r="K106" s="304" t="s">
        <v>554</v>
      </c>
      <c r="L106" s="304" t="s">
        <v>555</v>
      </c>
    </row>
    <row r="107" customFormat="false" ht="40.5" hidden="false" customHeight="true" outlineLevel="0" collapsed="false">
      <c r="A107" s="292" t="s">
        <v>556</v>
      </c>
      <c r="B107" s="305" t="n">
        <f aca="false">Calculator!$B$29</f>
        <v>13.3</v>
      </c>
      <c r="C107" s="292" t="str">
        <f aca="false">Calculator!$G$29</f>
        <v>Portable / SOTA</v>
      </c>
      <c r="D107" s="292" t="str">
        <f aca="false">IFERROR(INDEX(A38:A103,MATCH(MIN(O38:O103),O38:O103,0)),"")</f>
        <v>27:1</v>
      </c>
      <c r="E107" s="292" t="n">
        <f aca="false">IFERROR(ROUND(MIN(O38:O103),2),"")</f>
        <v>16.64</v>
      </c>
      <c r="F107" s="292" t="str">
        <f aca="false">IFERROR(INDEX({"4:1★","9:1★","16:1★","25:1★","36:1★","49:1★","64:1★"},MATCH(MIN(O38,O43,O50,O59,O70,O83,O98),INDEX(O$38:O$103,{1,6,13,22,33,46,61}),0)),"—")</f>
        <v>25:1★</v>
      </c>
      <c r="G107" s="292" t="n">
        <f aca="false">IFERROR(ROUND(MIN(O38,O43,O50,O59,O70,O83,O98),2),"—")</f>
        <v>16.67</v>
      </c>
      <c r="H107" s="292" t="str">
        <f aca="false">IFERROR(TEXT(MIN(D8:D18),"0")&amp;" – "&amp;TEXT(MAX(D8:D18),"0")&amp;" Ω","N/A")</f>
        <v>151 – 170 Ω</v>
      </c>
      <c r="I107" s="292" t="str">
        <f aca="false">IFERROR(INDEX(A38:A103,MATCH(MIN(BX38:BX103),BX38:BX103,0)),"")</f>
        <v>27:1</v>
      </c>
      <c r="J107" s="292" t="n">
        <f aca="false">IFERROR(ROUND(MIN(BX38:BX103),2),"")</f>
        <v>13.68</v>
      </c>
      <c r="K107" s="292" t="str">
        <f aca="false">IFERROR(INDEX({"4:1★","9:1★","16:1★","25:1★","36:1★","49:1★","64:1★"},MATCH(MIN(BX38,BX43,BX50,BX59,BX70,BX83,BX98),INDEX(BX$38:BX$103,{1,6,13,22,33,46,61}),0)),"—")</f>
        <v>25:1★</v>
      </c>
      <c r="L107" s="292" t="n">
        <f aca="false">IFERROR(ROUND(MIN(BX38,BX43,BX50,BX59,BX70,BX83,BX98),2),"—")</f>
        <v>13.71</v>
      </c>
    </row>
    <row r="108" customFormat="false" ht="27" hidden="false" customHeight="true" outlineLevel="0" collapsed="false">
      <c r="A108" s="292" t="s">
        <v>557</v>
      </c>
      <c r="B108" s="305" t="n">
        <f aca="false">Calculator!$B$30</f>
        <v>13.4</v>
      </c>
      <c r="C108" s="292" t="str">
        <f aca="false">Calculator!$G$30</f>
        <v>Portable / SOTA</v>
      </c>
      <c r="D108" s="292" t="str">
        <f aca="false">IFERROR(INDEX(A38:A103,MATCH(MIN(AA38:AA103),AA38:AA103,0)),"")</f>
        <v>26:1</v>
      </c>
      <c r="E108" s="292" t="n">
        <f aca="false">IFERROR(ROUND(MIN(AA38:AA103),2),"")</f>
        <v>17</v>
      </c>
      <c r="F108" s="292" t="str">
        <f aca="false">IFERROR(INDEX({"4:1★","9:1★","16:1★","25:1★","36:1★","49:1★","64:1★"},MATCH(MIN(AA38,AA43,AA50,AA59,AA70,AA83,AA98),INDEX(AA$38:AA$103,{1,6,13,22,33,46,61}),0)),"—")</f>
        <v>25:1★</v>
      </c>
      <c r="G108" s="292" t="n">
        <f aca="false">IFERROR(ROUND(MIN(AA38,AA43,AA50,AA59,AA70,AA83,AA98),2),"—")</f>
        <v>17.03</v>
      </c>
      <c r="H108" s="292" t="str">
        <f aca="false">IFERROR(TEXT(MIN(E8:E18),"0")&amp;" – "&amp;TEXT(MAX(E8:E18),"0")&amp;" Ω","N/A")</f>
        <v>150 – 160 Ω</v>
      </c>
      <c r="I108" s="292" t="str">
        <f aca="false">IFERROR(INDEX(A38:A103,MATCH(MIN(CJ38:CJ103),CJ38:CJ103,0)),"")</f>
        <v>27:1</v>
      </c>
      <c r="J108" s="292" t="n">
        <f aca="false">IFERROR(ROUND(MIN(CJ38:CJ103),2),"")</f>
        <v>13.95</v>
      </c>
      <c r="K108" s="292" t="str">
        <f aca="false">IFERROR(INDEX({"4:1★","9:1★","16:1★","25:1★","36:1★","49:1★","64:1★"},MATCH(MIN(CJ38,CJ43,CJ50,CJ59,CJ70,CJ83,CJ98),INDEX(CJ$38:CJ$103,{1,6,13,22,33,46,61}),0)),"—")</f>
        <v>25:1★</v>
      </c>
      <c r="L108" s="292" t="n">
        <f aca="false">IFERROR(ROUND(MIN(CJ38,CJ43,CJ50,CJ59,CJ70,CJ83,CJ98),2),"—")</f>
        <v>13.97</v>
      </c>
    </row>
    <row r="109" customFormat="false" ht="27" hidden="false" customHeight="true" outlineLevel="0" collapsed="false">
      <c r="A109" s="292" t="s">
        <v>558</v>
      </c>
      <c r="B109" s="305" t="n">
        <f aca="false">Calculator!$B$31</f>
        <v>13.2</v>
      </c>
      <c r="C109" s="292" t="str">
        <f aca="false">Calculator!$G$31</f>
        <v>Portable / SOTA</v>
      </c>
      <c r="D109" s="292" t="str">
        <f aca="false">IFERROR(INDEX(A38:A103,MATCH(MIN(AM38:AM103),AM38:AM103,0)),"")</f>
        <v>27:1</v>
      </c>
      <c r="E109" s="292" t="n">
        <f aca="false">IFERROR(ROUND(MIN(AM38:AM103),2),"")</f>
        <v>16.28</v>
      </c>
      <c r="F109" s="292" t="str">
        <f aca="false">IFERROR(INDEX({"4:1★","9:1★","16:1★","25:1★","36:1★","49:1★","64:1★"},MATCH(MIN(AM38,AM43,AM50,AM59,AM70,AM83,AM98),INDEX(AM$38:AM$103,{1,6,13,22,33,46,61}),0)),"—")</f>
        <v>25:1★</v>
      </c>
      <c r="G109" s="292" t="n">
        <f aca="false">IFERROR(ROUND(MIN(AM38,AM43,AM50,AM59,AM70,AM83,AM98),2),"—")</f>
        <v>16.32</v>
      </c>
      <c r="H109" s="292" t="str">
        <f aca="false">IFERROR(TEXT(MIN(F8:F18),"0")&amp;" – "&amp;TEXT(MAX(F8:F18),"0")&amp;" Ω","N/A")</f>
        <v>142 – 192 Ω</v>
      </c>
      <c r="I109" s="292" t="str">
        <f aca="false">IFERROR(INDEX(A38:A103,MATCH(MIN(CV38:CV103),CV38:CV103,0)),"")</f>
        <v>27:1</v>
      </c>
      <c r="J109" s="292" t="n">
        <f aca="false">IFERROR(ROUND(MIN(CV38:CV103),2),"")</f>
        <v>13.38</v>
      </c>
      <c r="K109" s="292" t="str">
        <f aca="false">IFERROR(INDEX({"4:1★","9:1★","16:1★","25:1★","36:1★","49:1★","64:1★"},MATCH(MIN(CV38,CV43,CV50,CV59,CV70,CV83,CV98),INDEX(CV$38:CV$103,{1,6,13,22,33,46,61}),0)),"—")</f>
        <v>25:1★</v>
      </c>
      <c r="L109" s="292" t="n">
        <f aca="false">IFERROR(ROUND(MIN(CV38,CV43,CV50,CV59,CV70,CV83,CV98),2),"—")</f>
        <v>13.41</v>
      </c>
    </row>
    <row r="110" customFormat="false" ht="40.5" hidden="false" customHeight="true" outlineLevel="0" collapsed="false">
      <c r="A110" s="292" t="s">
        <v>559</v>
      </c>
      <c r="B110" s="305" t="n">
        <f aca="false">Calculator!$B$32</f>
        <v>23.3</v>
      </c>
      <c r="C110" s="292" t="str">
        <f aca="false">Calculator!$G$32</f>
        <v>Good portable/home</v>
      </c>
      <c r="D110" s="292" t="str">
        <f aca="false">IFERROR(INDEX(A38:A103,MATCH(MIN(AY38:AY103),AY38:AY103,0)),"")</f>
        <v>29:1</v>
      </c>
      <c r="E110" s="292" t="n">
        <f aca="false">IFERROR(ROUND(MIN(AY38:AY103),2),"")</f>
        <v>8.86</v>
      </c>
      <c r="F110" s="292" t="str">
        <f aca="false">IFERROR(INDEX({"4:1★","9:1★","16:1★","25:1★","36:1★","49:1★","64:1★"},MATCH(MIN(AY38,AY43,AY50,AY59,AY70,AY83,AY98),INDEX(AY$38:AY$103,{1,6,13,22,33,46,61}),0)),"—")</f>
        <v>25:1★</v>
      </c>
      <c r="G110" s="292" t="n">
        <f aca="false">IFERROR(ROUND(MIN(AY38,AY43,AY50,AY59,AY70,AY83,AY98),2),"—")</f>
        <v>8.97</v>
      </c>
      <c r="H110" s="292" t="str">
        <f aca="false">IFERROR(TEXT(MIN(G8:G18),"0")&amp;" – "&amp;TEXT(MAX(G8:G18),"0")&amp;" Ω","N/A")</f>
        <v>181 – 1299 Ω</v>
      </c>
      <c r="I110" s="292" t="str">
        <f aca="false">IFERROR(INDEX(A38:A103,MATCH(MIN(DH38:DH103),DH38:DH103,0)),"")</f>
        <v>29:1</v>
      </c>
      <c r="J110" s="292" t="n">
        <f aca="false">IFERROR(ROUND(MIN(DH38:DH103),2),"")</f>
        <v>7.77</v>
      </c>
      <c r="K110" s="292" t="str">
        <f aca="false">IFERROR(INDEX({"4:1★","9:1★","16:1★","25:1★","36:1★","49:1★","64:1★"},MATCH(MIN(DH38,DH43,DH50,DH59,DH70,DH83,DH98),INDEX(DH$38:DH$103,{1,6,13,22,33,46,61}),0)),"—")</f>
        <v>25:1★</v>
      </c>
      <c r="L110" s="292" t="n">
        <f aca="false">IFERROR(ROUND(MIN(DH38,DH43,DH50,DH59,DH70,DH83,DH98),2),"—")</f>
        <v>7.87</v>
      </c>
    </row>
    <row r="111" customFormat="false" ht="27" hidden="false" customHeight="true" outlineLevel="0" collapsed="false">
      <c r="A111" s="292" t="s">
        <v>560</v>
      </c>
      <c r="B111" s="305" t="n">
        <f aca="false">Calculator!$B$33</f>
        <v>23.4</v>
      </c>
      <c r="C111" s="292" t="str">
        <f aca="false">Calculator!$G$33</f>
        <v>Good portable/home</v>
      </c>
      <c r="D111" s="292" t="str">
        <f aca="false">IFERROR(INDEX(A38:A103,MATCH(MIN(BK38:BK103),BK38:BK103,0)),"")</f>
        <v>28:1</v>
      </c>
      <c r="E111" s="292" t="n">
        <f aca="false">IFERROR(ROUND(MIN(BK38:BK103),2),"")</f>
        <v>9.66</v>
      </c>
      <c r="F111" s="292" t="str">
        <f aca="false">IFERROR(INDEX({"4:1★","9:1★","16:1★","25:1★","36:1★","49:1★","64:1★"},MATCH(MIN(BK38,BK43,BK50,BK59,BK70,BK83,BK98),INDEX(BK$38:BK$103,{1,6,13,22,33,46,61}),0)),"—")</f>
        <v>25:1★</v>
      </c>
      <c r="G111" s="292" t="n">
        <f aca="false">IFERROR(ROUND(MIN(BK38,BK43,BK50,BK59,BK70,BK83,BK98),2),"—")</f>
        <v>9.73</v>
      </c>
      <c r="H111" s="292" t="str">
        <f aca="false">IFERROR(TEXT(MIN(H8:H18),"0")&amp;" – "&amp;TEXT(MAX(H8:H18),"0")&amp;" Ω","N/A")</f>
        <v>160 – 1223 Ω</v>
      </c>
      <c r="I111" s="292" t="str">
        <f aca="false">IFERROR(INDEX(A38:A103,MATCH(MIN(DT38:DT103),DT38:DT103,0)),"")</f>
        <v>28:1</v>
      </c>
      <c r="J111" s="292" t="n">
        <f aca="false">IFERROR(ROUND(MIN(DT38:DT103),2),"")</f>
        <v>8.34</v>
      </c>
      <c r="K111" s="292" t="str">
        <f aca="false">IFERROR(INDEX({"4:1★","9:1★","16:1★","25:1★","36:1★","49:1★","64:1★"},MATCH(MIN(DT38,DT43,DT50,DT59,DT70,DT83,DT98),INDEX(DT$38:DT$103,{1,6,13,22,33,46,61}),0)),"—")</f>
        <v>25:1★</v>
      </c>
      <c r="L111" s="292" t="n">
        <f aca="false">IFERROR(ROUND(MIN(DT38,DT43,DT50,DT59,DT70,DT83,DT98),2),"—")</f>
        <v>8.41</v>
      </c>
    </row>
    <row r="112" customFormat="false" ht="27" hidden="false" customHeight="true" outlineLevel="0" collapsed="false">
      <c r="A112" s="292" t="s">
        <v>561</v>
      </c>
      <c r="B112" s="305" t="n">
        <f aca="false">Calculator!$B$34</f>
        <v>13.1</v>
      </c>
      <c r="C112" s="292" t="str">
        <f aca="false">Calculator!$G$34</f>
        <v>Portable / SOTA</v>
      </c>
      <c r="D112" s="292" t="str">
        <f aca="false">IFERROR(INDEX(A38:A103,MATCH(MIN(EF38:EF103),EF38:EF103,0)),"")</f>
        <v>26:1</v>
      </c>
      <c r="E112" s="292" t="n">
        <f aca="false">IFERROR(ROUND(MIN(EF38:EF103),2),"")</f>
        <v>15.95</v>
      </c>
      <c r="F112" s="292" t="str">
        <f aca="false">IFERROR(INDEX({"4:1★","9:1★","16:1★","25:1★","36:1★","49:1★","64:1★"},MATCH(MIN(EF38,EF43,EF50,EF59,EF70,EF83,EF98),INDEX(BK$38:BK$103,{1,6,13,22,33,46,61}),0)),"—")</f>
        <v>—</v>
      </c>
      <c r="G112" s="292" t="n">
        <f aca="false">IFERROR(ROUND(MIN(EF38,EF43,EF50,EF59,EF70,EF83,EF98),2),"—")</f>
        <v>15.97</v>
      </c>
      <c r="H112" s="292"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2" t="str">
        <f aca="false">IFERROR(INDEX(A38:A103,MATCH(MIN(GO38:GO103),GO38:GO103,0)),"")</f>
        <v>27:1</v>
      </c>
      <c r="J112" s="292" t="n">
        <f aca="false">IFERROR(ROUND(MIN(GO38:GO103),2),"")</f>
        <v>13.06</v>
      </c>
      <c r="K112" s="292" t="str">
        <f aca="false">IFERROR(INDEX({"4:1★","9:1★","16:1★","25:1★","36:1★","49:1★","64:1★"},MATCH(MIN(GO38,GO43,GO50,GO59,GO70,GO83,GO98),INDEX(DT$38:DT$103,{1,6,13,22,33,46,61}),0)),"—")</f>
        <v>—</v>
      </c>
      <c r="L112" s="292" t="n">
        <f aca="false">IFERROR(ROUND(MIN(GO38,GO43,GO50,GO59,GO70,GO83,GO98),2),"—")</f>
        <v>13.09</v>
      </c>
    </row>
    <row r="113" customFormat="false" ht="40.5" hidden="false" customHeight="true" outlineLevel="0" collapsed="false">
      <c r="A113" s="292" t="s">
        <v>562</v>
      </c>
      <c r="B113" s="305" t="n">
        <f aca="false">Calculator!$B$35</f>
        <v>16.7</v>
      </c>
      <c r="C113" s="292" t="str">
        <f aca="false">Calculator!$G$35</f>
        <v>Portable / SOTA</v>
      </c>
      <c r="D113" s="292" t="str">
        <f aca="false">IFERROR(INDEX(A38:A103,MATCH(MIN(ER38:ER103),ER38:ER103,0)),"")</f>
        <v>27:1</v>
      </c>
      <c r="E113" s="292" t="n">
        <f aca="false">IFERROR(ROUND(MIN(ER38:ER103),2),"")</f>
        <v>10.34</v>
      </c>
      <c r="F113" s="292" t="str">
        <f aca="false">IFERROR(INDEX({"4:1★","9:1★","16:1★","25:1★","36:1★","49:1★","64:1★"},MATCH(MIN(ER38,ER43,ER50,ER59,ER70,ER83,ER98),INDEX(BK$38:BK$103,{1,6,13,22,33,46,61}),0)),"—")</f>
        <v>—</v>
      </c>
      <c r="G113" s="292" t="n">
        <f aca="false">IFERROR(ROUND(MIN(ER38,ER43,ER50,ER59,ER70,ER83,ER98),2),"—")</f>
        <v>10.38</v>
      </c>
      <c r="H113" s="292"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2" t="str">
        <f aca="false">IFERROR(INDEX(A38:A103,MATCH(MIN(HA38:HA103),HA38:HA103,0)),"")</f>
        <v>28:1</v>
      </c>
      <c r="J113" s="292" t="n">
        <f aca="false">IFERROR(ROUND(MIN(HA38:HA103),2),"")</f>
        <v>8.73</v>
      </c>
      <c r="K113" s="292" t="str">
        <f aca="false">IFERROR(INDEX({"4:1★","9:1★","16:1★","25:1★","36:1★","49:1★","64:1★"},MATCH(MIN(HA38,HA43,HA50,HA59,HA70,HA83,HA98),INDEX(DT$38:DT$103,{1,6,13,22,33,46,61}),0)),"—")</f>
        <v>—</v>
      </c>
      <c r="L113" s="292" t="n">
        <f aca="false">IFERROR(ROUND(MIN(HA38,HA43,HA50,HA59,HA70,HA83,HA98),2),"—")</f>
        <v>8.78</v>
      </c>
    </row>
    <row r="114" customFormat="false" ht="27" hidden="false" customHeight="true" outlineLevel="0" collapsed="false">
      <c r="A114" s="292" t="s">
        <v>563</v>
      </c>
      <c r="B114" s="305" t="n">
        <f aca="false">Calculator!$B$36</f>
        <v>13.5</v>
      </c>
      <c r="C114" s="292" t="str">
        <f aca="false">Calculator!$G$36</f>
        <v>Portable / SOTA</v>
      </c>
      <c r="D114" s="292" t="str">
        <f aca="false">IFERROR(INDEX(A38:A103,MATCH(MIN(FD38:FD103),FD38:FD103,0)),"")</f>
        <v>26:1</v>
      </c>
      <c r="E114" s="292" t="n">
        <f aca="false">IFERROR(ROUND(MIN(FD38:FD103),2),"")</f>
        <v>17.34</v>
      </c>
      <c r="F114" s="292" t="str">
        <f aca="false">IFERROR(INDEX({"4:1★","9:1★","16:1★","25:1★","36:1★","49:1★","64:1★"},MATCH(MIN(FD38,FD43,FD50,FD59,FD70,FD83,FD98),INDEX(BK$38:BK$103,{1,6,13,22,33,46,61}),0)),"—")</f>
        <v>—</v>
      </c>
      <c r="G114" s="292" t="n">
        <f aca="false">IFERROR(ROUND(MIN(FD38,FD43,FD50,FD59,FD70,FD83,FD98),2),"—")</f>
        <v>17.36</v>
      </c>
      <c r="H114" s="292"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2" t="str">
        <f aca="false">IFERROR(INDEX(A38:A103,MATCH(MIN(HM38:HM103),HM38:HM103,0)),"")</f>
        <v>26:1</v>
      </c>
      <c r="J114" s="292" t="n">
        <f aca="false">IFERROR(ROUND(MIN(HM38:HM103),2),"")</f>
        <v>14.16</v>
      </c>
      <c r="K114" s="292" t="str">
        <f aca="false">IFERROR(INDEX({"4:1★","9:1★","16:1★","25:1★","36:1★","49:1★","64:1★"},MATCH(MIN(HM38,HM43,HM50,HM59,HM70,HM83,HM98),INDEX(DT$38:DT$103,{1,6,13,22,33,46,61}),0)),"—")</f>
        <v>—</v>
      </c>
      <c r="L114" s="292" t="n">
        <f aca="false">IFERROR(ROUND(MIN(HM38,HM43,HM50,HM59,HM70,HM83,HM98),2),"—")</f>
        <v>14.18</v>
      </c>
    </row>
    <row r="115" customFormat="false" ht="40.5" hidden="false" customHeight="true" outlineLevel="0" collapsed="false">
      <c r="A115" s="292" t="s">
        <v>564</v>
      </c>
      <c r="B115" s="305" t="n">
        <f aca="false">Calculator!$B$37</f>
        <v>23.2</v>
      </c>
      <c r="C115" s="292" t="str">
        <f aca="false">Calculator!$G$37</f>
        <v>Good portable/home</v>
      </c>
      <c r="D115" s="292" t="str">
        <f aca="false">IFERROR(INDEX(A38:A103,MATCH(MIN(FP38:FP103),FP38:FP103,0)),"")</f>
        <v>30:1</v>
      </c>
      <c r="E115" s="292" t="n">
        <f aca="false">IFERROR(ROUND(MIN(FP38:FP103),2),"")</f>
        <v>8.07</v>
      </c>
      <c r="F115" s="292" t="str">
        <f aca="false">IFERROR(INDEX({"4:1★","9:1★","16:1★","25:1★","36:1★","49:1★","64:1★"},MATCH(MIN(FP38,FP43,FP50,FP59,FP70,FP83,FP98),INDEX(BK$38:BK$103,{1,6,13,22,33,46,61}),0)),"—")</f>
        <v>—</v>
      </c>
      <c r="G115" s="292" t="n">
        <f aca="false">IFERROR(ROUND(MIN(FP38,FP43,FP50,FP59,FP70,FP83,FP98),2),"—")</f>
        <v>8.21</v>
      </c>
      <c r="H115" s="292"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2" t="str">
        <f aca="false">IFERROR(INDEX(A38:A103,MATCH(MIN(HY38:HY103),HY38:HY103,0)),"")</f>
        <v>31:1</v>
      </c>
      <c r="J115" s="292" t="n">
        <f aca="false">IFERROR(ROUND(MIN(HY38:HY103),2),"")</f>
        <v>7.19</v>
      </c>
      <c r="K115" s="292" t="str">
        <f aca="false">IFERROR(INDEX({"4:1★","9:1★","16:1★","25:1★","36:1★","49:1★","64:1★"},MATCH(MIN(HY38,HY43,HY50,HY59,HY70,HY83,HY98),INDEX(DT$38:DT$103,{1,6,13,22,33,46,61}),0)),"—")</f>
        <v>—</v>
      </c>
      <c r="L115" s="292" t="n">
        <f aca="false">IFERROR(ROUND(MIN(HY38,HY43,HY50,HY59,HY70,HY83,HY98),2),"—")</f>
        <v>7.3</v>
      </c>
    </row>
    <row r="116" customFormat="false" ht="40.5" hidden="false" customHeight="true" outlineLevel="0" collapsed="false">
      <c r="A116" s="292" t="s">
        <v>565</v>
      </c>
      <c r="B116" s="305" t="n">
        <f aca="false">Calculator!$B$38</f>
        <v>16.8</v>
      </c>
      <c r="C116" s="292" t="str">
        <f aca="false">Calculator!$G$38</f>
        <v>Portable / SOTA</v>
      </c>
      <c r="D116" s="292" t="str">
        <f aca="false">IFERROR(INDEX(A38:A103,MATCH(MIN(GB38:GB103),GB38:GB103,0)),"")</f>
        <v>28:1</v>
      </c>
      <c r="E116" s="292" t="n">
        <f aca="false">IFERROR(ROUND(MIN(GB38:GB103),2),"")</f>
        <v>9.57</v>
      </c>
      <c r="F116" s="292" t="str">
        <f aca="false">IFERROR(INDEX({"4:1★","9:1★","16:1★","25:1★","36:1★","49:1★","64:1★"},MATCH(MIN(GB38,GB43,GB50,GB59,GB70,GB83,GB98),INDEX(BK$38:BK$103,{1,6,13,22,33,46,61}),0)),"—")</f>
        <v>—</v>
      </c>
      <c r="G116" s="292" t="n">
        <f aca="false">IFERROR(ROUND(MIN(GB38,GB43,GB50,GB59,GB70,GB83,GB98),2),"—")</f>
        <v>9.64</v>
      </c>
      <c r="H116" s="292"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2" t="str">
        <f aca="false">IFERROR(INDEX(A38:A103,MATCH(MIN(IK38:IK103),IK38:IK103,0)),"")</f>
        <v>29:1</v>
      </c>
      <c r="J116" s="292" t="n">
        <f aca="false">IFERROR(ROUND(MIN(IK38:IK103),2),"")</f>
        <v>8.22</v>
      </c>
      <c r="K116" s="292" t="str">
        <f aca="false">IFERROR(INDEX({"4:1★","9:1★","16:1★","25:1★","36:1★","49:1★","64:1★"},MATCH(MIN(IK38,IK43,IK50,IK59,IK70,IK83,IK98),INDEX(DT$38:DT$103,{1,6,13,22,33,46,61}),0)),"—")</f>
        <v>—</v>
      </c>
      <c r="L116" s="292"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6" t="s">
        <v>566</v>
      </c>
      <c r="B1" s="306" t="s">
        <v>567</v>
      </c>
      <c r="C1" s="306" t="s">
        <v>568</v>
      </c>
      <c r="D1" s="306" t="s">
        <v>569</v>
      </c>
      <c r="E1" s="306" t="s">
        <v>570</v>
      </c>
      <c r="F1" s="306" t="s">
        <v>571</v>
      </c>
      <c r="G1" s="307" t="s">
        <v>572</v>
      </c>
    </row>
    <row r="2" customFormat="false" ht="13.5" hidden="false" customHeight="true" outlineLevel="0" collapsed="false">
      <c r="A2" s="74" t="s">
        <v>573</v>
      </c>
      <c r="B2" s="74" t="s">
        <v>574</v>
      </c>
      <c r="C2" s="74" t="n">
        <v>510</v>
      </c>
      <c r="D2" s="74" t="n">
        <v>29</v>
      </c>
      <c r="E2" s="74" t="n">
        <v>19</v>
      </c>
      <c r="F2" s="74" t="n">
        <v>7.5</v>
      </c>
      <c r="G2" s="307" t="n">
        <v>0.38</v>
      </c>
    </row>
    <row r="3" customFormat="false" ht="13.5" hidden="false" customHeight="true" outlineLevel="0" collapsed="false">
      <c r="A3" s="74" t="s">
        <v>575</v>
      </c>
      <c r="B3" s="74" t="s">
        <v>574</v>
      </c>
      <c r="C3" s="74" t="n">
        <v>885</v>
      </c>
      <c r="D3" s="74" t="n">
        <v>35.6</v>
      </c>
      <c r="E3" s="74" t="n">
        <v>22.9</v>
      </c>
      <c r="F3" s="74" t="n">
        <v>12.7</v>
      </c>
      <c r="G3" s="307" t="n">
        <v>0.63</v>
      </c>
    </row>
    <row r="4" customFormat="false" ht="13.5" hidden="false" customHeight="true" outlineLevel="0" collapsed="false">
      <c r="A4" s="74" t="s">
        <v>576</v>
      </c>
      <c r="B4" s="74" t="s">
        <v>574</v>
      </c>
      <c r="C4" s="74" t="n">
        <v>1075</v>
      </c>
      <c r="D4" s="74" t="n">
        <v>61</v>
      </c>
      <c r="E4" s="74" t="n">
        <v>35.6</v>
      </c>
      <c r="F4" s="74" t="n">
        <v>12.7</v>
      </c>
      <c r="G4" s="307" t="n">
        <v>1.52</v>
      </c>
    </row>
    <row r="5" customFormat="false" ht="13.5" hidden="false" customHeight="true" outlineLevel="0" collapsed="false">
      <c r="A5" s="74" t="s">
        <v>577</v>
      </c>
      <c r="B5" s="74" t="s">
        <v>578</v>
      </c>
      <c r="C5" s="74" t="n">
        <v>800</v>
      </c>
      <c r="D5" s="74" t="n">
        <v>29</v>
      </c>
      <c r="E5" s="74" t="n">
        <v>19</v>
      </c>
      <c r="F5" s="74" t="n">
        <v>7.5</v>
      </c>
      <c r="G5" s="307" t="n">
        <v>0.38</v>
      </c>
    </row>
    <row r="6" customFormat="false" ht="13.5" hidden="false" customHeight="true" outlineLevel="0" collapsed="false">
      <c r="A6" s="74" t="s">
        <v>579</v>
      </c>
      <c r="B6" s="74" t="s">
        <v>578</v>
      </c>
      <c r="C6" s="74" t="n">
        <v>1390</v>
      </c>
      <c r="D6" s="74" t="n">
        <v>35.6</v>
      </c>
      <c r="E6" s="74" t="n">
        <v>22.9</v>
      </c>
      <c r="F6" s="74" t="n">
        <v>12.7</v>
      </c>
      <c r="G6" s="307" t="n">
        <v>0.63</v>
      </c>
    </row>
    <row r="7" customFormat="false" ht="13.5" hidden="false" customHeight="true" outlineLevel="0" collapsed="false">
      <c r="A7" s="74" t="s">
        <v>580</v>
      </c>
      <c r="B7" s="74" t="s">
        <v>578</v>
      </c>
      <c r="C7" s="74" t="n">
        <v>1800</v>
      </c>
      <c r="D7" s="74" t="n">
        <v>61</v>
      </c>
      <c r="E7" s="74" t="n">
        <v>35.6</v>
      </c>
      <c r="F7" s="74" t="n">
        <v>12.7</v>
      </c>
      <c r="G7" s="307" t="n">
        <v>1.52</v>
      </c>
    </row>
    <row r="8" customFormat="false" ht="13.5" hidden="false" customHeight="true" outlineLevel="0" collapsed="false">
      <c r="A8" s="74" t="s">
        <v>581</v>
      </c>
      <c r="B8" s="74" t="s">
        <v>582</v>
      </c>
      <c r="C8" s="74" t="n">
        <v>175</v>
      </c>
      <c r="D8" s="74" t="n">
        <v>29</v>
      </c>
      <c r="E8" s="74" t="n">
        <v>19</v>
      </c>
      <c r="F8" s="74" t="n">
        <v>7.5</v>
      </c>
      <c r="G8" s="307" t="n">
        <v>0.38</v>
      </c>
    </row>
    <row r="9" customFormat="false" ht="13.5" hidden="false" customHeight="true" outlineLevel="0" collapsed="false">
      <c r="A9" s="74" t="s">
        <v>583</v>
      </c>
      <c r="B9" s="74" t="s">
        <v>582</v>
      </c>
      <c r="C9" s="74" t="n">
        <v>225</v>
      </c>
      <c r="D9" s="74" t="n">
        <v>35.6</v>
      </c>
      <c r="E9" s="74" t="n">
        <v>22.9</v>
      </c>
      <c r="F9" s="74" t="n">
        <v>12.7</v>
      </c>
      <c r="G9" s="307" t="n">
        <v>0.63</v>
      </c>
    </row>
    <row r="10" customFormat="false" ht="13.5" hidden="false" customHeight="true" outlineLevel="0" collapsed="false">
      <c r="A10" s="74" t="s">
        <v>584</v>
      </c>
      <c r="B10" s="74" t="s">
        <v>582</v>
      </c>
      <c r="C10" s="74" t="n">
        <v>300</v>
      </c>
      <c r="D10" s="74" t="n">
        <v>61</v>
      </c>
      <c r="E10" s="74" t="n">
        <v>35.6</v>
      </c>
      <c r="F10" s="74" t="n">
        <v>12.7</v>
      </c>
      <c r="G10" s="307" t="n">
        <v>1.52</v>
      </c>
    </row>
    <row r="11" customFormat="false" ht="13.5" hidden="false" customHeight="true" outlineLevel="0" collapsed="false">
      <c r="A11" s="74" t="s">
        <v>585</v>
      </c>
      <c r="B11" s="74" t="s">
        <v>586</v>
      </c>
      <c r="C11" s="74" t="n">
        <v>79.3</v>
      </c>
      <c r="D11" s="74" t="n">
        <v>29</v>
      </c>
      <c r="E11" s="74" t="n">
        <v>19</v>
      </c>
      <c r="F11" s="74" t="n">
        <v>7.5</v>
      </c>
      <c r="G11" s="307" t="n">
        <v>0.38</v>
      </c>
    </row>
    <row r="12" customFormat="false" ht="13.5" hidden="false" customHeight="true" outlineLevel="0" collapsed="false">
      <c r="A12" s="74" t="s">
        <v>587</v>
      </c>
      <c r="B12" s="74" t="s">
        <v>586</v>
      </c>
      <c r="C12" s="74" t="n">
        <v>140</v>
      </c>
      <c r="D12" s="74" t="n">
        <v>35.6</v>
      </c>
      <c r="E12" s="74" t="n">
        <v>22.9</v>
      </c>
      <c r="F12" s="74" t="n">
        <v>12.7</v>
      </c>
      <c r="G12" s="307" t="n">
        <v>0.63</v>
      </c>
    </row>
    <row r="13" customFormat="false" ht="13.5" hidden="false" customHeight="true" outlineLevel="0" collapsed="false">
      <c r="A13" s="74" t="s">
        <v>588</v>
      </c>
      <c r="B13" s="74" t="s">
        <v>586</v>
      </c>
      <c r="C13" s="74" t="n">
        <v>170</v>
      </c>
      <c r="D13" s="74" t="n">
        <v>61</v>
      </c>
      <c r="E13" s="74" t="n">
        <v>35.6</v>
      </c>
      <c r="F13" s="74" t="n">
        <v>12.7</v>
      </c>
      <c r="G13" s="307" t="n">
        <v>1.52</v>
      </c>
    </row>
    <row r="14" customFormat="false" ht="13.5" hidden="false" customHeight="true" outlineLevel="0" collapsed="false">
      <c r="A14" s="74" t="s">
        <v>589</v>
      </c>
      <c r="B14" s="74" t="s">
        <v>590</v>
      </c>
      <c r="C14" s="74" t="n">
        <v>11</v>
      </c>
      <c r="D14" s="74" t="n">
        <v>33</v>
      </c>
      <c r="E14" s="74" t="n">
        <v>19.8</v>
      </c>
      <c r="F14" s="74" t="n">
        <v>11.1</v>
      </c>
      <c r="G14" s="307" t="n">
        <v>0.85</v>
      </c>
    </row>
    <row r="15" customFormat="false" ht="13.5" hidden="false" customHeight="true" outlineLevel="0" collapsed="false">
      <c r="A15" s="74" t="s">
        <v>118</v>
      </c>
      <c r="B15" s="74" t="s">
        <v>590</v>
      </c>
      <c r="C15" s="74" t="n">
        <v>12</v>
      </c>
      <c r="D15" s="74" t="n">
        <v>50.8</v>
      </c>
      <c r="E15" s="74" t="n">
        <v>31.8</v>
      </c>
      <c r="F15" s="74" t="n">
        <v>14</v>
      </c>
      <c r="G15" s="307" t="n">
        <v>1.58</v>
      </c>
    </row>
    <row r="16" customFormat="false" ht="13.5" hidden="false" customHeight="true" outlineLevel="0" collapsed="false">
      <c r="A16" s="74" t="s">
        <v>591</v>
      </c>
      <c r="B16" s="74" t="s">
        <v>592</v>
      </c>
      <c r="C16" s="74" t="n">
        <v>9.6</v>
      </c>
      <c r="D16" s="74" t="n">
        <v>33</v>
      </c>
      <c r="E16" s="74" t="n">
        <v>19.8</v>
      </c>
      <c r="F16" s="74" t="n">
        <v>11.1</v>
      </c>
      <c r="G16" s="307" t="n">
        <v>0.85</v>
      </c>
    </row>
    <row r="17" customFormat="false" ht="13.5" hidden="false" customHeight="true" outlineLevel="0" collapsed="false">
      <c r="A17" s="74" t="s">
        <v>593</v>
      </c>
      <c r="B17" s="74" t="s">
        <v>592</v>
      </c>
      <c r="C17" s="74" t="n">
        <v>11.6</v>
      </c>
      <c r="D17" s="74" t="n">
        <v>50.8</v>
      </c>
      <c r="E17" s="74" t="n">
        <v>31.8</v>
      </c>
      <c r="F17" s="74" t="n">
        <v>14</v>
      </c>
      <c r="G17" s="307"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17</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2026-06-03T11:22:07Z</dcterms:modified>
  <cp:revision>277</cp:revision>
  <dc:subject/>
  <dc:title/>
</cp:coreProperties>
</file>

<file path=docProps/custom.xml><?xml version="1.0" encoding="utf-8"?>
<Properties xmlns="http://schemas.openxmlformats.org/officeDocument/2006/custom-properties" xmlns:vt="http://schemas.openxmlformats.org/officeDocument/2006/docPropsVTypes"/>
</file>